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7880" windowHeight="1606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E48" i="1"/>
  <c r="E46" i="1"/>
  <c r="E45" i="1"/>
  <c r="E44" i="1"/>
  <c r="E43" i="1"/>
  <c r="E42" i="1"/>
  <c r="E41" i="1"/>
  <c r="G37" i="7"/>
  <c r="G37" i="8"/>
  <c r="E37" i="7"/>
  <c r="E37" i="8"/>
  <c r="F37" i="7"/>
  <c r="F37" i="8"/>
  <c r="H91" i="8"/>
  <c r="B80" i="8"/>
  <c r="B82" i="8"/>
  <c r="B81" i="8"/>
  <c r="B83" i="8"/>
  <c r="B37" i="8"/>
  <c r="B91" i="8"/>
  <c r="C37" i="8"/>
  <c r="C91" i="8"/>
  <c r="D91" i="8"/>
  <c r="I91" i="8"/>
  <c r="G38" i="8"/>
  <c r="E38" i="7"/>
  <c r="E38" i="8"/>
  <c r="F38" i="7"/>
  <c r="F38" i="8"/>
  <c r="H92" i="8"/>
  <c r="B38" i="8"/>
  <c r="B92" i="8"/>
  <c r="C38" i="8"/>
  <c r="C92" i="8"/>
  <c r="D92" i="8"/>
  <c r="I92" i="8"/>
  <c r="G39" i="8"/>
  <c r="E39" i="7"/>
  <c r="E39" i="8"/>
  <c r="F39" i="7"/>
  <c r="F39" i="8"/>
  <c r="H93" i="8"/>
  <c r="B39" i="8"/>
  <c r="B93" i="8"/>
  <c r="C39" i="8"/>
  <c r="C93" i="8"/>
  <c r="D93" i="8"/>
  <c r="I93" i="8"/>
  <c r="G40" i="8"/>
  <c r="E40" i="7"/>
  <c r="E40" i="8"/>
  <c r="F40" i="7"/>
  <c r="F40" i="8"/>
  <c r="H94" i="8"/>
  <c r="B40" i="8"/>
  <c r="B94" i="8"/>
  <c r="C40" i="8"/>
  <c r="C94" i="8"/>
  <c r="D94" i="8"/>
  <c r="I94" i="8"/>
  <c r="G41" i="8"/>
  <c r="E41" i="7"/>
  <c r="E41" i="8"/>
  <c r="F41" i="7"/>
  <c r="F41" i="8"/>
  <c r="H95" i="8"/>
  <c r="B41" i="8"/>
  <c r="B95" i="8"/>
  <c r="C41" i="8"/>
  <c r="C95" i="8"/>
  <c r="D95" i="8"/>
  <c r="I95" i="8"/>
  <c r="G42" i="8"/>
  <c r="E42" i="7"/>
  <c r="E42" i="8"/>
  <c r="F42" i="7"/>
  <c r="F42" i="8"/>
  <c r="H96" i="8"/>
  <c r="B42" i="8"/>
  <c r="B96" i="8"/>
  <c r="C42" i="8"/>
  <c r="C96" i="8"/>
  <c r="D96" i="8"/>
  <c r="I96" i="8"/>
  <c r="G43" i="8"/>
  <c r="E43" i="7"/>
  <c r="E43" i="8"/>
  <c r="F43" i="7"/>
  <c r="F43" i="8"/>
  <c r="H97" i="8"/>
  <c r="B43" i="8"/>
  <c r="B97" i="8"/>
  <c r="C43" i="8"/>
  <c r="C97" i="8"/>
  <c r="D97" i="8"/>
  <c r="I97" i="8"/>
  <c r="G44" i="8"/>
  <c r="E44" i="7"/>
  <c r="E44" i="8"/>
  <c r="F44" i="7"/>
  <c r="F44" i="8"/>
  <c r="H98" i="8"/>
  <c r="B44" i="8"/>
  <c r="B98" i="8"/>
  <c r="C44" i="8"/>
  <c r="C98" i="8"/>
  <c r="D98" i="8"/>
  <c r="I98" i="8"/>
  <c r="G45" i="8"/>
  <c r="E45" i="7"/>
  <c r="E45" i="8"/>
  <c r="F45" i="7"/>
  <c r="F45" i="8"/>
  <c r="H99" i="8"/>
  <c r="B45" i="8"/>
  <c r="B99" i="8"/>
  <c r="C45" i="8"/>
  <c r="C99" i="8"/>
  <c r="D99" i="8"/>
  <c r="I99" i="8"/>
  <c r="G46" i="8"/>
  <c r="E46" i="7"/>
  <c r="E46" i="8"/>
  <c r="F46" i="7"/>
  <c r="F46" i="8"/>
  <c r="H100" i="8"/>
  <c r="B46" i="8"/>
  <c r="B100" i="8"/>
  <c r="C46" i="8"/>
  <c r="C100" i="8"/>
  <c r="D100" i="8"/>
  <c r="I100" i="8"/>
  <c r="G47" i="8"/>
  <c r="E47" i="7"/>
  <c r="E47" i="8"/>
  <c r="F47" i="7"/>
  <c r="F47" i="8"/>
  <c r="H101" i="8"/>
  <c r="B47" i="8"/>
  <c r="B101" i="8"/>
  <c r="C47" i="8"/>
  <c r="C101" i="8"/>
  <c r="D101" i="8"/>
  <c r="I101" i="8"/>
  <c r="G48" i="8"/>
  <c r="E48" i="7"/>
  <c r="E48" i="8"/>
  <c r="F48" i="7"/>
  <c r="F48" i="8"/>
  <c r="H102" i="8"/>
  <c r="B48" i="8"/>
  <c r="B102" i="8"/>
  <c r="C48" i="8"/>
  <c r="C102" i="8"/>
  <c r="D102" i="8"/>
  <c r="I102" i="8"/>
  <c r="G49" i="8"/>
  <c r="F49" i="7"/>
  <c r="F49" i="8"/>
  <c r="H103" i="8"/>
  <c r="B49" i="8"/>
  <c r="B103" i="8"/>
  <c r="C49" i="8"/>
  <c r="C103" i="8"/>
  <c r="D103" i="8"/>
  <c r="I103" i="8"/>
  <c r="G50" i="8"/>
  <c r="E50" i="7"/>
  <c r="E50" i="8"/>
  <c r="F50" i="7"/>
  <c r="F50" i="8"/>
  <c r="H104" i="8"/>
  <c r="B50" i="8"/>
  <c r="B104" i="8"/>
  <c r="C50" i="8"/>
  <c r="C104" i="8"/>
  <c r="D104" i="8"/>
  <c r="I104" i="8"/>
  <c r="G51" i="8"/>
  <c r="F51" i="7"/>
  <c r="F51" i="8"/>
  <c r="H105" i="8"/>
  <c r="B51" i="8"/>
  <c r="B105" i="8"/>
  <c r="C51" i="8"/>
  <c r="C105" i="8"/>
  <c r="D105" i="8"/>
  <c r="I105" i="8"/>
  <c r="G52" i="8"/>
  <c r="F52" i="7"/>
  <c r="F52" i="8"/>
  <c r="H106" i="8"/>
  <c r="B52" i="8"/>
  <c r="B106" i="8"/>
  <c r="C52" i="8"/>
  <c r="C106" i="8"/>
  <c r="D106" i="8"/>
  <c r="I106" i="8"/>
  <c r="G53" i="8"/>
  <c r="F53" i="7"/>
  <c r="F53" i="8"/>
  <c r="H107" i="8"/>
  <c r="B53" i="8"/>
  <c r="B107" i="8"/>
  <c r="C53" i="8"/>
  <c r="C107" i="8"/>
  <c r="D107" i="8"/>
  <c r="I107" i="8"/>
  <c r="G54" i="8"/>
  <c r="H108" i="8"/>
  <c r="B54" i="8"/>
  <c r="B108" i="8"/>
  <c r="C54" i="8"/>
  <c r="C108" i="8"/>
  <c r="D108" i="8"/>
  <c r="I108" i="8"/>
  <c r="G55" i="8"/>
  <c r="H109" i="8"/>
  <c r="B55" i="8"/>
  <c r="B109" i="8"/>
  <c r="C55" i="8"/>
  <c r="C109" i="8"/>
  <c r="D109" i="8"/>
  <c r="I109" i="8"/>
  <c r="G56" i="8"/>
  <c r="H110" i="8"/>
  <c r="B56" i="8"/>
  <c r="B110" i="8"/>
  <c r="C56" i="8"/>
  <c r="C110" i="8"/>
  <c r="D110" i="8"/>
  <c r="I110" i="8"/>
  <c r="G57" i="8"/>
  <c r="H111" i="8"/>
  <c r="B57" i="8"/>
  <c r="B111" i="8"/>
  <c r="C57" i="8"/>
  <c r="C111" i="8"/>
  <c r="D111" i="8"/>
  <c r="I111" i="8"/>
  <c r="G58" i="8"/>
  <c r="H112" i="8"/>
  <c r="B58" i="8"/>
  <c r="B112" i="8"/>
  <c r="C58" i="8"/>
  <c r="C112" i="8"/>
  <c r="D112" i="8"/>
  <c r="I112" i="8"/>
  <c r="G59" i="8"/>
  <c r="H113" i="8"/>
  <c r="B59" i="8"/>
  <c r="B113" i="8"/>
  <c r="C59" i="8"/>
  <c r="C113" i="8"/>
  <c r="D113" i="8"/>
  <c r="I113" i="8"/>
  <c r="G60" i="8"/>
  <c r="H114" i="8"/>
  <c r="B60" i="8"/>
  <c r="B114" i="8"/>
  <c r="C60" i="8"/>
  <c r="C114" i="8"/>
  <c r="D114" i="8"/>
  <c r="I114" i="8"/>
  <c r="G61" i="8"/>
  <c r="H115" i="8"/>
  <c r="B61" i="8"/>
  <c r="B115" i="8"/>
  <c r="C61" i="8"/>
  <c r="C115" i="8"/>
  <c r="D115" i="8"/>
  <c r="I115" i="8"/>
  <c r="G62" i="8"/>
  <c r="H116" i="8"/>
  <c r="B62" i="8"/>
  <c r="B116" i="8"/>
  <c r="C62" i="8"/>
  <c r="C116" i="8"/>
  <c r="D116" i="8"/>
  <c r="I116" i="8"/>
  <c r="G63" i="8"/>
  <c r="H117" i="8"/>
  <c r="B63" i="8"/>
  <c r="B117" i="8"/>
  <c r="C63" i="8"/>
  <c r="C117" i="8"/>
  <c r="D117" i="8"/>
  <c r="I117" i="8"/>
  <c r="G64" i="8"/>
  <c r="H118" i="8"/>
  <c r="B64" i="8"/>
  <c r="B118" i="8"/>
  <c r="C64" i="8"/>
  <c r="C118" i="8"/>
  <c r="D118" i="8"/>
  <c r="I118" i="8"/>
  <c r="I119" i="8"/>
  <c r="F70" i="7"/>
  <c r="F70" i="8"/>
  <c r="H124" i="8"/>
  <c r="B70" i="8"/>
  <c r="B124" i="8"/>
  <c r="I124" i="8"/>
  <c r="I30" i="8"/>
  <c r="B6" i="8"/>
  <c r="C6" i="8"/>
  <c r="D6" i="8"/>
  <c r="E6" i="7"/>
  <c r="E6" i="8"/>
  <c r="H6" i="8"/>
  <c r="I6" i="8"/>
  <c r="B7" i="8"/>
  <c r="C7" i="8"/>
  <c r="D7" i="8"/>
  <c r="E7" i="7"/>
  <c r="E7" i="8"/>
  <c r="H7" i="8"/>
  <c r="I7" i="8"/>
  <c r="B8" i="8"/>
  <c r="C8" i="8"/>
  <c r="D8" i="8"/>
  <c r="E8" i="7"/>
  <c r="E8" i="8"/>
  <c r="H8" i="8"/>
  <c r="I8" i="8"/>
  <c r="B9" i="8"/>
  <c r="C9" i="8"/>
  <c r="D9" i="8"/>
  <c r="E9" i="7"/>
  <c r="E9" i="8"/>
  <c r="H9" i="8"/>
  <c r="I9" i="8"/>
  <c r="B10" i="8"/>
  <c r="C10" i="8"/>
  <c r="D10" i="8"/>
  <c r="E10" i="7"/>
  <c r="E10" i="8"/>
  <c r="H10" i="8"/>
  <c r="I10" i="8"/>
  <c r="B11" i="8"/>
  <c r="C11" i="8"/>
  <c r="D11" i="8"/>
  <c r="E11" i="7"/>
  <c r="E11" i="8"/>
  <c r="H11" i="8"/>
  <c r="I11" i="8"/>
  <c r="B12" i="8"/>
  <c r="C12" i="8"/>
  <c r="D12" i="8"/>
  <c r="E12" i="7"/>
  <c r="E12" i="8"/>
  <c r="H12" i="8"/>
  <c r="I12" i="8"/>
  <c r="B13" i="8"/>
  <c r="C13" i="8"/>
  <c r="D13" i="8"/>
  <c r="E13" i="7"/>
  <c r="E13" i="8"/>
  <c r="H13" i="8"/>
  <c r="I13" i="8"/>
  <c r="B14" i="8"/>
  <c r="C14" i="8"/>
  <c r="D14" i="8"/>
  <c r="E14" i="7"/>
  <c r="E14" i="8"/>
  <c r="H14" i="8"/>
  <c r="I14" i="8"/>
  <c r="B15" i="8"/>
  <c r="C15" i="8"/>
  <c r="D15" i="8"/>
  <c r="E15" i="7"/>
  <c r="E15" i="8"/>
  <c r="H15" i="8"/>
  <c r="I15" i="8"/>
  <c r="B16" i="8"/>
  <c r="C16" i="8"/>
  <c r="D16" i="8"/>
  <c r="E16" i="7"/>
  <c r="E16" i="8"/>
  <c r="H16" i="8"/>
  <c r="I16" i="8"/>
  <c r="B17" i="8"/>
  <c r="C17" i="8"/>
  <c r="D17" i="8"/>
  <c r="E17" i="7"/>
  <c r="E17" i="8"/>
  <c r="H17" i="8"/>
  <c r="I17" i="8"/>
  <c r="B18" i="8"/>
  <c r="C18" i="8"/>
  <c r="D18" i="8"/>
  <c r="E18" i="7"/>
  <c r="E18" i="8"/>
  <c r="H18" i="8"/>
  <c r="I18" i="8"/>
  <c r="B19" i="8"/>
  <c r="C19" i="8"/>
  <c r="D19" i="8"/>
  <c r="E19" i="7"/>
  <c r="E19" i="8"/>
  <c r="H19" i="8"/>
  <c r="I19" i="8"/>
  <c r="B20" i="8"/>
  <c r="C20" i="8"/>
  <c r="D20" i="8"/>
  <c r="I20" i="8"/>
  <c r="B21" i="8"/>
  <c r="C21" i="8"/>
  <c r="D21" i="8"/>
  <c r="I21" i="8"/>
  <c r="B22" i="8"/>
  <c r="C22" i="8"/>
  <c r="D22" i="8"/>
  <c r="I22" i="8"/>
  <c r="B23" i="8"/>
  <c r="C23" i="8"/>
  <c r="D23" i="8"/>
  <c r="I23" i="8"/>
  <c r="B24" i="8"/>
  <c r="C24" i="8"/>
  <c r="D24" i="8"/>
  <c r="I24" i="8"/>
  <c r="B25" i="8"/>
  <c r="C25" i="8"/>
  <c r="D25" i="8"/>
  <c r="I25" i="8"/>
  <c r="B26" i="8"/>
  <c r="C26" i="8"/>
  <c r="D26" i="8"/>
  <c r="I26" i="8"/>
  <c r="B27" i="8"/>
  <c r="C27" i="8"/>
  <c r="D27" i="8"/>
  <c r="I27" i="8"/>
  <c r="B28" i="8"/>
  <c r="C28" i="8"/>
  <c r="D28" i="8"/>
  <c r="I28" i="8"/>
  <c r="B29" i="8"/>
  <c r="C29" i="8"/>
  <c r="D29" i="8"/>
  <c r="I29" i="8"/>
  <c r="I32" i="8"/>
  <c r="F71" i="7"/>
  <c r="F71" i="8"/>
  <c r="H125" i="8"/>
  <c r="I128" i="8"/>
  <c r="B71" i="8"/>
  <c r="B125" i="8"/>
  <c r="I131" i="8"/>
  <c r="F73" i="7"/>
  <c r="F73" i="8"/>
  <c r="H127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B119" i="8"/>
  <c r="B30" i="8"/>
  <c r="K30" i="8"/>
  <c r="L30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32" i="8"/>
  <c r="F72" i="7"/>
  <c r="F72" i="8"/>
  <c r="H126" i="8"/>
  <c r="B128" i="8"/>
  <c r="K128" i="8"/>
  <c r="L128" i="8"/>
  <c r="B72" i="8"/>
  <c r="B126" i="8"/>
  <c r="B73" i="8"/>
  <c r="B127" i="8"/>
  <c r="L127" i="8"/>
  <c r="K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H91" i="7"/>
  <c r="B80" i="7"/>
  <c r="B82" i="7"/>
  <c r="B81" i="7"/>
  <c r="B83" i="7"/>
  <c r="B37" i="7"/>
  <c r="B91" i="7"/>
  <c r="C37" i="7"/>
  <c r="C91" i="7"/>
  <c r="D91" i="7"/>
  <c r="I91" i="7"/>
  <c r="G38" i="1"/>
  <c r="G38" i="7"/>
  <c r="H92" i="7"/>
  <c r="B38" i="7"/>
  <c r="B92" i="7"/>
  <c r="C38" i="7"/>
  <c r="C92" i="7"/>
  <c r="D92" i="7"/>
  <c r="I92" i="7"/>
  <c r="G39" i="1"/>
  <c r="G39" i="7"/>
  <c r="H93" i="7"/>
  <c r="B39" i="7"/>
  <c r="B93" i="7"/>
  <c r="C39" i="7"/>
  <c r="C93" i="7"/>
  <c r="D93" i="7"/>
  <c r="I93" i="7"/>
  <c r="G40" i="1"/>
  <c r="G40" i="7"/>
  <c r="H94" i="7"/>
  <c r="B40" i="7"/>
  <c r="B94" i="7"/>
  <c r="C40" i="7"/>
  <c r="C94" i="7"/>
  <c r="D94" i="7"/>
  <c r="I94" i="7"/>
  <c r="G41" i="1"/>
  <c r="G41" i="7"/>
  <c r="H95" i="7"/>
  <c r="B41" i="7"/>
  <c r="B95" i="7"/>
  <c r="C41" i="7"/>
  <c r="C95" i="7"/>
  <c r="D95" i="7"/>
  <c r="I95" i="7"/>
  <c r="G42" i="1"/>
  <c r="G42" i="7"/>
  <c r="H96" i="7"/>
  <c r="B42" i="7"/>
  <c r="B96" i="7"/>
  <c r="C42" i="7"/>
  <c r="C96" i="7"/>
  <c r="D96" i="7"/>
  <c r="I96" i="7"/>
  <c r="G43" i="1"/>
  <c r="G43" i="7"/>
  <c r="H97" i="7"/>
  <c r="B43" i="7"/>
  <c r="B97" i="7"/>
  <c r="C43" i="7"/>
  <c r="C97" i="7"/>
  <c r="D97" i="7"/>
  <c r="I97" i="7"/>
  <c r="G44" i="1"/>
  <c r="G44" i="7"/>
  <c r="H98" i="7"/>
  <c r="B44" i="7"/>
  <c r="B98" i="7"/>
  <c r="C44" i="7"/>
  <c r="C98" i="7"/>
  <c r="D98" i="7"/>
  <c r="I98" i="7"/>
  <c r="G45" i="1"/>
  <c r="G45" i="7"/>
  <c r="H99" i="7"/>
  <c r="B45" i="7"/>
  <c r="B99" i="7"/>
  <c r="C45" i="7"/>
  <c r="C99" i="7"/>
  <c r="D99" i="7"/>
  <c r="I99" i="7"/>
  <c r="G46" i="1"/>
  <c r="G46" i="7"/>
  <c r="H100" i="7"/>
  <c r="B46" i="7"/>
  <c r="B100" i="7"/>
  <c r="C46" i="7"/>
  <c r="C100" i="7"/>
  <c r="D100" i="7"/>
  <c r="I100" i="7"/>
  <c r="G47" i="1"/>
  <c r="G47" i="7"/>
  <c r="H101" i="7"/>
  <c r="B47" i="7"/>
  <c r="B101" i="7"/>
  <c r="C47" i="7"/>
  <c r="C101" i="7"/>
  <c r="D101" i="7"/>
  <c r="I101" i="7"/>
  <c r="G48" i="1"/>
  <c r="G48" i="7"/>
  <c r="H102" i="7"/>
  <c r="B48" i="7"/>
  <c r="B102" i="7"/>
  <c r="C48" i="7"/>
  <c r="C102" i="7"/>
  <c r="D102" i="7"/>
  <c r="I102" i="7"/>
  <c r="G49" i="1"/>
  <c r="G49" i="7"/>
  <c r="H103" i="7"/>
  <c r="B49" i="7"/>
  <c r="B103" i="7"/>
  <c r="C49" i="7"/>
  <c r="C103" i="7"/>
  <c r="D103" i="7"/>
  <c r="I103" i="7"/>
  <c r="G50" i="1"/>
  <c r="G50" i="7"/>
  <c r="H104" i="7"/>
  <c r="B50" i="7"/>
  <c r="B104" i="7"/>
  <c r="C50" i="7"/>
  <c r="C104" i="7"/>
  <c r="D104" i="7"/>
  <c r="I104" i="7"/>
  <c r="G51" i="1"/>
  <c r="G51" i="7"/>
  <c r="H105" i="7"/>
  <c r="B51" i="7"/>
  <c r="B105" i="7"/>
  <c r="C51" i="7"/>
  <c r="C105" i="7"/>
  <c r="D105" i="7"/>
  <c r="I105" i="7"/>
  <c r="G52" i="1"/>
  <c r="G52" i="7"/>
  <c r="H106" i="7"/>
  <c r="B52" i="7"/>
  <c r="B106" i="7"/>
  <c r="C52" i="7"/>
  <c r="C106" i="7"/>
  <c r="D106" i="7"/>
  <c r="I106" i="7"/>
  <c r="G53" i="1"/>
  <c r="G53" i="7"/>
  <c r="H107" i="7"/>
  <c r="B53" i="7"/>
  <c r="B107" i="7"/>
  <c r="C53" i="7"/>
  <c r="C107" i="7"/>
  <c r="D107" i="7"/>
  <c r="I107" i="7"/>
  <c r="G54" i="1"/>
  <c r="G54" i="7"/>
  <c r="H108" i="7"/>
  <c r="B54" i="7"/>
  <c r="B108" i="7"/>
  <c r="C54" i="7"/>
  <c r="C108" i="7"/>
  <c r="D108" i="7"/>
  <c r="I108" i="7"/>
  <c r="G55" i="1"/>
  <c r="G55" i="7"/>
  <c r="H109" i="7"/>
  <c r="B55" i="7"/>
  <c r="B109" i="7"/>
  <c r="C55" i="7"/>
  <c r="C109" i="7"/>
  <c r="D109" i="7"/>
  <c r="I109" i="7"/>
  <c r="G56" i="1"/>
  <c r="G56" i="7"/>
  <c r="H110" i="7"/>
  <c r="B56" i="7"/>
  <c r="B110" i="7"/>
  <c r="C56" i="7"/>
  <c r="C110" i="7"/>
  <c r="D110" i="7"/>
  <c r="I110" i="7"/>
  <c r="G57" i="1"/>
  <c r="G57" i="7"/>
  <c r="H111" i="7"/>
  <c r="B57" i="7"/>
  <c r="B111" i="7"/>
  <c r="C57" i="7"/>
  <c r="C111" i="7"/>
  <c r="D111" i="7"/>
  <c r="I111" i="7"/>
  <c r="G58" i="1"/>
  <c r="G58" i="7"/>
  <c r="H112" i="7"/>
  <c r="B58" i="7"/>
  <c r="B112" i="7"/>
  <c r="C58" i="7"/>
  <c r="C112" i="7"/>
  <c r="D112" i="7"/>
  <c r="I112" i="7"/>
  <c r="G59" i="1"/>
  <c r="G59" i="7"/>
  <c r="H113" i="7"/>
  <c r="B59" i="7"/>
  <c r="B113" i="7"/>
  <c r="C59" i="7"/>
  <c r="C113" i="7"/>
  <c r="D113" i="7"/>
  <c r="I113" i="7"/>
  <c r="G60" i="1"/>
  <c r="G60" i="7"/>
  <c r="H114" i="7"/>
  <c r="B60" i="7"/>
  <c r="B114" i="7"/>
  <c r="C60" i="7"/>
  <c r="C114" i="7"/>
  <c r="D114" i="7"/>
  <c r="I114" i="7"/>
  <c r="G61" i="1"/>
  <c r="G61" i="7"/>
  <c r="H115" i="7"/>
  <c r="B61" i="7"/>
  <c r="B115" i="7"/>
  <c r="C61" i="7"/>
  <c r="C115" i="7"/>
  <c r="D115" i="7"/>
  <c r="I115" i="7"/>
  <c r="G62" i="1"/>
  <c r="G62" i="7"/>
  <c r="H116" i="7"/>
  <c r="B62" i="7"/>
  <c r="B116" i="7"/>
  <c r="C62" i="7"/>
  <c r="C116" i="7"/>
  <c r="D116" i="7"/>
  <c r="I116" i="7"/>
  <c r="G63" i="1"/>
  <c r="G63" i="7"/>
  <c r="H117" i="7"/>
  <c r="B63" i="7"/>
  <c r="B117" i="7"/>
  <c r="C63" i="7"/>
  <c r="C117" i="7"/>
  <c r="D117" i="7"/>
  <c r="I117" i="7"/>
  <c r="G64" i="1"/>
  <c r="G64" i="7"/>
  <c r="H118" i="7"/>
  <c r="B64" i="7"/>
  <c r="B118" i="7"/>
  <c r="C64" i="7"/>
  <c r="C118" i="7"/>
  <c r="D118" i="7"/>
  <c r="I118" i="7"/>
  <c r="I119" i="7"/>
  <c r="H124" i="7"/>
  <c r="B70" i="7"/>
  <c r="B124" i="7"/>
  <c r="I124" i="7"/>
  <c r="I30" i="7"/>
  <c r="B6" i="7"/>
  <c r="C6" i="7"/>
  <c r="D6" i="7"/>
  <c r="H6" i="7"/>
  <c r="I6" i="7"/>
  <c r="B7" i="7"/>
  <c r="C7" i="7"/>
  <c r="D7" i="7"/>
  <c r="H7" i="7"/>
  <c r="I7" i="7"/>
  <c r="B8" i="7"/>
  <c r="C8" i="7"/>
  <c r="D8" i="7"/>
  <c r="H8" i="7"/>
  <c r="I8" i="7"/>
  <c r="B9" i="7"/>
  <c r="C9" i="7"/>
  <c r="D9" i="7"/>
  <c r="H9" i="7"/>
  <c r="I9" i="7"/>
  <c r="B10" i="7"/>
  <c r="C10" i="7"/>
  <c r="D10" i="7"/>
  <c r="H10" i="7"/>
  <c r="I10" i="7"/>
  <c r="B11" i="7"/>
  <c r="C11" i="7"/>
  <c r="D11" i="7"/>
  <c r="H11" i="7"/>
  <c r="I11" i="7"/>
  <c r="B12" i="7"/>
  <c r="C12" i="7"/>
  <c r="D12" i="7"/>
  <c r="H12" i="7"/>
  <c r="I12" i="7"/>
  <c r="B13" i="7"/>
  <c r="C13" i="7"/>
  <c r="D13" i="7"/>
  <c r="H13" i="7"/>
  <c r="I13" i="7"/>
  <c r="B14" i="7"/>
  <c r="C14" i="7"/>
  <c r="D14" i="7"/>
  <c r="H14" i="7"/>
  <c r="I14" i="7"/>
  <c r="B15" i="7"/>
  <c r="C15" i="7"/>
  <c r="D15" i="7"/>
  <c r="H15" i="7"/>
  <c r="I15" i="7"/>
  <c r="B16" i="7"/>
  <c r="C16" i="7"/>
  <c r="D16" i="7"/>
  <c r="H16" i="7"/>
  <c r="I16" i="7"/>
  <c r="B17" i="7"/>
  <c r="C17" i="7"/>
  <c r="D17" i="7"/>
  <c r="H17" i="7"/>
  <c r="I17" i="7"/>
  <c r="B18" i="7"/>
  <c r="C18" i="7"/>
  <c r="D18" i="7"/>
  <c r="H18" i="7"/>
  <c r="I18" i="7"/>
  <c r="B19" i="7"/>
  <c r="C19" i="7"/>
  <c r="D19" i="7"/>
  <c r="H19" i="7"/>
  <c r="I19" i="7"/>
  <c r="B20" i="7"/>
  <c r="C20" i="7"/>
  <c r="D20" i="7"/>
  <c r="I20" i="7"/>
  <c r="B21" i="7"/>
  <c r="C21" i="7"/>
  <c r="D21" i="7"/>
  <c r="I21" i="7"/>
  <c r="B22" i="7"/>
  <c r="C22" i="7"/>
  <c r="D22" i="7"/>
  <c r="I22" i="7"/>
  <c r="B23" i="7"/>
  <c r="C23" i="7"/>
  <c r="D23" i="7"/>
  <c r="I23" i="7"/>
  <c r="B24" i="7"/>
  <c r="C24" i="7"/>
  <c r="D24" i="7"/>
  <c r="I24" i="7"/>
  <c r="B25" i="7"/>
  <c r="C25" i="7"/>
  <c r="D25" i="7"/>
  <c r="I25" i="7"/>
  <c r="B26" i="7"/>
  <c r="C26" i="7"/>
  <c r="D26" i="7"/>
  <c r="I26" i="7"/>
  <c r="B27" i="7"/>
  <c r="C27" i="7"/>
  <c r="D27" i="7"/>
  <c r="I27" i="7"/>
  <c r="B28" i="7"/>
  <c r="C28" i="7"/>
  <c r="D28" i="7"/>
  <c r="I28" i="7"/>
  <c r="B29" i="7"/>
  <c r="C29" i="7"/>
  <c r="D29" i="7"/>
  <c r="I29" i="7"/>
  <c r="I32" i="7"/>
  <c r="H125" i="7"/>
  <c r="I128" i="7"/>
  <c r="B71" i="7"/>
  <c r="B125" i="7"/>
  <c r="I131" i="7"/>
  <c r="H127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119" i="7"/>
  <c r="B30" i="7"/>
  <c r="K30" i="7"/>
  <c r="L30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L32" i="7"/>
  <c r="H126" i="7"/>
  <c r="B128" i="7"/>
  <c r="K128" i="7"/>
  <c r="L128" i="7"/>
  <c r="B72" i="7"/>
  <c r="B126" i="7"/>
  <c r="B73" i="7"/>
  <c r="B127" i="7"/>
  <c r="L127" i="7"/>
  <c r="K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F7" i="1"/>
  <c r="H91" i="1"/>
  <c r="B80" i="1"/>
  <c r="B82" i="1"/>
  <c r="B81" i="1"/>
  <c r="B83" i="1"/>
  <c r="B37" i="1"/>
  <c r="B91" i="1"/>
  <c r="C37" i="1"/>
  <c r="C91" i="1"/>
  <c r="D91" i="1"/>
  <c r="I91" i="1"/>
  <c r="H92" i="1"/>
  <c r="B38" i="1"/>
  <c r="B92" i="1"/>
  <c r="C38" i="1"/>
  <c r="C92" i="1"/>
  <c r="D92" i="1"/>
  <c r="I92" i="1"/>
  <c r="H93" i="1"/>
  <c r="B39" i="1"/>
  <c r="B93" i="1"/>
  <c r="C39" i="1"/>
  <c r="C93" i="1"/>
  <c r="D93" i="1"/>
  <c r="I93" i="1"/>
  <c r="H94" i="1"/>
  <c r="B40" i="1"/>
  <c r="B94" i="1"/>
  <c r="C40" i="1"/>
  <c r="C94" i="1"/>
  <c r="D94" i="1"/>
  <c r="I94" i="1"/>
  <c r="H95" i="1"/>
  <c r="B41" i="1"/>
  <c r="B95" i="1"/>
  <c r="C41" i="1"/>
  <c r="C95" i="1"/>
  <c r="D95" i="1"/>
  <c r="I95" i="1"/>
  <c r="H96" i="1"/>
  <c r="B42" i="1"/>
  <c r="B96" i="1"/>
  <c r="C42" i="1"/>
  <c r="C96" i="1"/>
  <c r="D96" i="1"/>
  <c r="I96" i="1"/>
  <c r="H97" i="1"/>
  <c r="B43" i="1"/>
  <c r="B97" i="1"/>
  <c r="C43" i="1"/>
  <c r="C97" i="1"/>
  <c r="D97" i="1"/>
  <c r="I97" i="1"/>
  <c r="H98" i="1"/>
  <c r="B44" i="1"/>
  <c r="B98" i="1"/>
  <c r="C44" i="1"/>
  <c r="C98" i="1"/>
  <c r="D98" i="1"/>
  <c r="I98" i="1"/>
  <c r="H99" i="1"/>
  <c r="B45" i="1"/>
  <c r="B99" i="1"/>
  <c r="C45" i="1"/>
  <c r="C99" i="1"/>
  <c r="D99" i="1"/>
  <c r="I99" i="1"/>
  <c r="H100" i="1"/>
  <c r="B46" i="1"/>
  <c r="B100" i="1"/>
  <c r="C46" i="1"/>
  <c r="C100" i="1"/>
  <c r="D100" i="1"/>
  <c r="I100" i="1"/>
  <c r="H101" i="1"/>
  <c r="B47" i="1"/>
  <c r="B101" i="1"/>
  <c r="C47" i="1"/>
  <c r="C101" i="1"/>
  <c r="D101" i="1"/>
  <c r="I101" i="1"/>
  <c r="H102" i="1"/>
  <c r="B48" i="1"/>
  <c r="B102" i="1"/>
  <c r="C48" i="1"/>
  <c r="C102" i="1"/>
  <c r="D102" i="1"/>
  <c r="I102" i="1"/>
  <c r="H103" i="1"/>
  <c r="B49" i="1"/>
  <c r="B103" i="1"/>
  <c r="C49" i="1"/>
  <c r="C103" i="1"/>
  <c r="D103" i="1"/>
  <c r="I103" i="1"/>
  <c r="H104" i="1"/>
  <c r="B50" i="1"/>
  <c r="B104" i="1"/>
  <c r="C50" i="1"/>
  <c r="C104" i="1"/>
  <c r="D104" i="1"/>
  <c r="I104" i="1"/>
  <c r="H105" i="1"/>
  <c r="B51" i="1"/>
  <c r="B105" i="1"/>
  <c r="C51" i="1"/>
  <c r="C105" i="1"/>
  <c r="D105" i="1"/>
  <c r="I105" i="1"/>
  <c r="H106" i="1"/>
  <c r="B52" i="1"/>
  <c r="B106" i="1"/>
  <c r="C52" i="1"/>
  <c r="C106" i="1"/>
  <c r="D106" i="1"/>
  <c r="I106" i="1"/>
  <c r="H107" i="1"/>
  <c r="B53" i="1"/>
  <c r="B107" i="1"/>
  <c r="C53" i="1"/>
  <c r="C107" i="1"/>
  <c r="D107" i="1"/>
  <c r="I107" i="1"/>
  <c r="H108" i="1"/>
  <c r="B54" i="1"/>
  <c r="B108" i="1"/>
  <c r="C54" i="1"/>
  <c r="C108" i="1"/>
  <c r="D108" i="1"/>
  <c r="I108" i="1"/>
  <c r="H109" i="1"/>
  <c r="B55" i="1"/>
  <c r="B109" i="1"/>
  <c r="C55" i="1"/>
  <c r="C109" i="1"/>
  <c r="D109" i="1"/>
  <c r="I109" i="1"/>
  <c r="H110" i="1"/>
  <c r="B56" i="1"/>
  <c r="B110" i="1"/>
  <c r="C56" i="1"/>
  <c r="C110" i="1"/>
  <c r="D110" i="1"/>
  <c r="I110" i="1"/>
  <c r="H111" i="1"/>
  <c r="B57" i="1"/>
  <c r="B111" i="1"/>
  <c r="C57" i="1"/>
  <c r="C111" i="1"/>
  <c r="D111" i="1"/>
  <c r="I111" i="1"/>
  <c r="H112" i="1"/>
  <c r="B58" i="1"/>
  <c r="B112" i="1"/>
  <c r="C58" i="1"/>
  <c r="C112" i="1"/>
  <c r="D112" i="1"/>
  <c r="I112" i="1"/>
  <c r="H113" i="1"/>
  <c r="B59" i="1"/>
  <c r="B113" i="1"/>
  <c r="C59" i="1"/>
  <c r="C113" i="1"/>
  <c r="D113" i="1"/>
  <c r="I113" i="1"/>
  <c r="H114" i="1"/>
  <c r="B60" i="1"/>
  <c r="B114" i="1"/>
  <c r="C60" i="1"/>
  <c r="C114" i="1"/>
  <c r="D114" i="1"/>
  <c r="I114" i="1"/>
  <c r="H115" i="1"/>
  <c r="B61" i="1"/>
  <c r="B115" i="1"/>
  <c r="C61" i="1"/>
  <c r="C115" i="1"/>
  <c r="D115" i="1"/>
  <c r="I115" i="1"/>
  <c r="H116" i="1"/>
  <c r="B62" i="1"/>
  <c r="B116" i="1"/>
  <c r="C62" i="1"/>
  <c r="C116" i="1"/>
  <c r="D116" i="1"/>
  <c r="I116" i="1"/>
  <c r="H117" i="1"/>
  <c r="B63" i="1"/>
  <c r="B117" i="1"/>
  <c r="C63" i="1"/>
  <c r="C117" i="1"/>
  <c r="D117" i="1"/>
  <c r="I117" i="1"/>
  <c r="H118" i="1"/>
  <c r="B64" i="1"/>
  <c r="B118" i="1"/>
  <c r="C64" i="1"/>
  <c r="C118" i="1"/>
  <c r="D118" i="1"/>
  <c r="I118" i="1"/>
  <c r="I119" i="1"/>
  <c r="H124" i="1"/>
  <c r="B70" i="1"/>
  <c r="B124" i="1"/>
  <c r="I124" i="1"/>
  <c r="I30" i="1"/>
  <c r="B6" i="1"/>
  <c r="C6" i="1"/>
  <c r="D6" i="1"/>
  <c r="H6" i="1"/>
  <c r="I6" i="1"/>
  <c r="B7" i="1"/>
  <c r="C7" i="1"/>
  <c r="D7" i="1"/>
  <c r="H7" i="1"/>
  <c r="I7" i="1"/>
  <c r="B8" i="1"/>
  <c r="C8" i="1"/>
  <c r="D8" i="1"/>
  <c r="H8" i="1"/>
  <c r="I8" i="1"/>
  <c r="B9" i="1"/>
  <c r="C9" i="1"/>
  <c r="D9" i="1"/>
  <c r="H9" i="1"/>
  <c r="I9" i="1"/>
  <c r="B10" i="1"/>
  <c r="C10" i="1"/>
  <c r="D10" i="1"/>
  <c r="H10" i="1"/>
  <c r="I10" i="1"/>
  <c r="B11" i="1"/>
  <c r="C11" i="1"/>
  <c r="D11" i="1"/>
  <c r="H11" i="1"/>
  <c r="I11" i="1"/>
  <c r="B12" i="1"/>
  <c r="C12" i="1"/>
  <c r="D12" i="1"/>
  <c r="H12" i="1"/>
  <c r="I12" i="1"/>
  <c r="B13" i="1"/>
  <c r="C13" i="1"/>
  <c r="D13" i="1"/>
  <c r="H13" i="1"/>
  <c r="I13" i="1"/>
  <c r="B14" i="1"/>
  <c r="C14" i="1"/>
  <c r="D14" i="1"/>
  <c r="H14" i="1"/>
  <c r="I14" i="1"/>
  <c r="B15" i="1"/>
  <c r="C15" i="1"/>
  <c r="D15" i="1"/>
  <c r="H15" i="1"/>
  <c r="I15" i="1"/>
  <c r="B16" i="1"/>
  <c r="C16" i="1"/>
  <c r="D16" i="1"/>
  <c r="H16" i="1"/>
  <c r="I16" i="1"/>
  <c r="B17" i="1"/>
  <c r="C17" i="1"/>
  <c r="D17" i="1"/>
  <c r="H17" i="1"/>
  <c r="I17" i="1"/>
  <c r="B18" i="1"/>
  <c r="C18" i="1"/>
  <c r="D18" i="1"/>
  <c r="H18" i="1"/>
  <c r="I18" i="1"/>
  <c r="B19" i="1"/>
  <c r="C19" i="1"/>
  <c r="D19" i="1"/>
  <c r="H19" i="1"/>
  <c r="I19" i="1"/>
  <c r="B20" i="1"/>
  <c r="C20" i="1"/>
  <c r="D20" i="1"/>
  <c r="H20" i="1"/>
  <c r="I20" i="1"/>
  <c r="B21" i="1"/>
  <c r="C21" i="1"/>
  <c r="D21" i="1"/>
  <c r="H21" i="1"/>
  <c r="I21" i="1"/>
  <c r="B22" i="1"/>
  <c r="C22" i="1"/>
  <c r="D22" i="1"/>
  <c r="H22" i="1"/>
  <c r="I22" i="1"/>
  <c r="B23" i="1"/>
  <c r="C23" i="1"/>
  <c r="D23" i="1"/>
  <c r="H23" i="1"/>
  <c r="I23" i="1"/>
  <c r="B24" i="1"/>
  <c r="C24" i="1"/>
  <c r="D24" i="1"/>
  <c r="H24" i="1"/>
  <c r="I24" i="1"/>
  <c r="B25" i="1"/>
  <c r="C25" i="1"/>
  <c r="D25" i="1"/>
  <c r="H25" i="1"/>
  <c r="I25" i="1"/>
  <c r="B26" i="1"/>
  <c r="C26" i="1"/>
  <c r="D26" i="1"/>
  <c r="H26" i="1"/>
  <c r="I26" i="1"/>
  <c r="B27" i="1"/>
  <c r="C27" i="1"/>
  <c r="D27" i="1"/>
  <c r="H27" i="1"/>
  <c r="I27" i="1"/>
  <c r="B28" i="1"/>
  <c r="C28" i="1"/>
  <c r="D28" i="1"/>
  <c r="H28" i="1"/>
  <c r="I28" i="1"/>
  <c r="B29" i="1"/>
  <c r="C29" i="1"/>
  <c r="D29" i="1"/>
  <c r="H29" i="1"/>
  <c r="I29" i="1"/>
  <c r="I32" i="1"/>
  <c r="H125" i="1"/>
  <c r="I128" i="1"/>
  <c r="B71" i="1"/>
  <c r="B125" i="1"/>
  <c r="I131" i="1"/>
  <c r="H127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B30" i="1"/>
  <c r="K30" i="1"/>
  <c r="L30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L32" i="1"/>
  <c r="H126" i="1"/>
  <c r="B128" i="1"/>
  <c r="K128" i="1"/>
  <c r="L128" i="1"/>
  <c r="B72" i="1"/>
  <c r="B126" i="1"/>
  <c r="B73" i="1"/>
  <c r="B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H83" i="8"/>
  <c r="I83" i="8"/>
  <c r="T22" i="8"/>
  <c r="S22" i="8"/>
  <c r="H70" i="8"/>
  <c r="I84" i="8"/>
  <c r="B84" i="8"/>
  <c r="H84" i="8"/>
  <c r="R22" i="8"/>
  <c r="J107" i="8"/>
  <c r="M107" i="8"/>
  <c r="T21" i="8"/>
  <c r="S21" i="8"/>
  <c r="R21" i="8"/>
  <c r="J105" i="8"/>
  <c r="M105" i="8"/>
  <c r="T20" i="8"/>
  <c r="S20" i="8"/>
  <c r="R20" i="8"/>
  <c r="M22" i="8"/>
  <c r="T19" i="8"/>
  <c r="S19" i="8"/>
  <c r="R19" i="8"/>
  <c r="M26" i="8"/>
  <c r="T18" i="8"/>
  <c r="S18" i="8"/>
  <c r="R18" i="8"/>
  <c r="J104" i="8"/>
  <c r="M104" i="8"/>
  <c r="T17" i="8"/>
  <c r="S17" i="8"/>
  <c r="R17" i="8"/>
  <c r="T16" i="8"/>
  <c r="S16" i="8"/>
  <c r="R16" i="8"/>
  <c r="J106" i="8"/>
  <c r="M106" i="8"/>
  <c r="T15" i="8"/>
  <c r="S15" i="8"/>
  <c r="R15" i="8"/>
  <c r="T14" i="8"/>
  <c r="S14" i="8"/>
  <c r="R14" i="8"/>
  <c r="T13" i="8"/>
  <c r="S13" i="8"/>
  <c r="R13" i="8"/>
  <c r="M20" i="8"/>
  <c r="M21" i="8"/>
  <c r="J103" i="8"/>
  <c r="M103" i="8"/>
  <c r="T12" i="8"/>
  <c r="S12" i="8"/>
  <c r="R12" i="8"/>
  <c r="J93" i="8"/>
  <c r="M93" i="8"/>
  <c r="J94" i="8"/>
  <c r="M94" i="8"/>
  <c r="T11" i="8"/>
  <c r="S11" i="8"/>
  <c r="R11" i="8"/>
  <c r="J91" i="8"/>
  <c r="M91" i="8"/>
  <c r="J92" i="8"/>
  <c r="M92" i="8"/>
  <c r="T10" i="8"/>
  <c r="S10" i="8"/>
  <c r="R10" i="8"/>
  <c r="M6" i="8"/>
  <c r="M7" i="8"/>
  <c r="M8" i="8"/>
  <c r="T9" i="8"/>
  <c r="S9" i="8"/>
  <c r="R9" i="8"/>
  <c r="J95" i="8"/>
  <c r="M95" i="8"/>
  <c r="J96" i="8"/>
  <c r="M96" i="8"/>
  <c r="J97" i="8"/>
  <c r="M97" i="8"/>
  <c r="J98" i="8"/>
  <c r="M98" i="8"/>
  <c r="J99" i="8"/>
  <c r="M99" i="8"/>
  <c r="J100" i="8"/>
  <c r="M100" i="8"/>
  <c r="J101" i="8"/>
  <c r="M101" i="8"/>
  <c r="J102" i="8"/>
  <c r="M102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S8" i="8"/>
  <c r="R8" i="8"/>
  <c r="M9" i="8"/>
  <c r="M10" i="8"/>
  <c r="M11" i="8"/>
  <c r="M12" i="8"/>
  <c r="M13" i="8"/>
  <c r="M14" i="8"/>
  <c r="M15" i="8"/>
  <c r="M16" i="8"/>
  <c r="M17" i="8"/>
  <c r="M18" i="8"/>
  <c r="M19" i="8"/>
  <c r="M23" i="8"/>
  <c r="M24" i="8"/>
  <c r="M25" i="8"/>
  <c r="M27" i="8"/>
  <c r="M28" i="8"/>
  <c r="T7" i="8"/>
  <c r="S7" i="8"/>
  <c r="R7" i="8"/>
  <c r="H83" i="7"/>
  <c r="I83" i="7"/>
  <c r="T22" i="7"/>
  <c r="S22" i="7"/>
  <c r="H70" i="7"/>
  <c r="I84" i="7"/>
  <c r="B84" i="7"/>
  <c r="H84" i="7"/>
  <c r="R22" i="7"/>
  <c r="J107" i="7"/>
  <c r="M107" i="7"/>
  <c r="T21" i="7"/>
  <c r="S21" i="7"/>
  <c r="R21" i="7"/>
  <c r="J105" i="7"/>
  <c r="M105" i="7"/>
  <c r="T20" i="7"/>
  <c r="S20" i="7"/>
  <c r="R20" i="7"/>
  <c r="M22" i="7"/>
  <c r="T19" i="7"/>
  <c r="S19" i="7"/>
  <c r="R19" i="7"/>
  <c r="M26" i="7"/>
  <c r="T18" i="7"/>
  <c r="S18" i="7"/>
  <c r="R18" i="7"/>
  <c r="J104" i="7"/>
  <c r="M104" i="7"/>
  <c r="T17" i="7"/>
  <c r="S17" i="7"/>
  <c r="R17" i="7"/>
  <c r="T16" i="7"/>
  <c r="S16" i="7"/>
  <c r="R16" i="7"/>
  <c r="J106" i="7"/>
  <c r="M106" i="7"/>
  <c r="T15" i="7"/>
  <c r="S15" i="7"/>
  <c r="R15" i="7"/>
  <c r="T14" i="7"/>
  <c r="S14" i="7"/>
  <c r="R14" i="7"/>
  <c r="T13" i="7"/>
  <c r="S13" i="7"/>
  <c r="R13" i="7"/>
  <c r="M20" i="7"/>
  <c r="M21" i="7"/>
  <c r="J103" i="7"/>
  <c r="M103" i="7"/>
  <c r="T12" i="7"/>
  <c r="S12" i="7"/>
  <c r="R12" i="7"/>
  <c r="J93" i="7"/>
  <c r="M93" i="7"/>
  <c r="J94" i="7"/>
  <c r="M94" i="7"/>
  <c r="T11" i="7"/>
  <c r="S11" i="7"/>
  <c r="R11" i="7"/>
  <c r="J91" i="7"/>
  <c r="M91" i="7"/>
  <c r="J92" i="7"/>
  <c r="M92" i="7"/>
  <c r="T10" i="7"/>
  <c r="S10" i="7"/>
  <c r="R10" i="7"/>
  <c r="M6" i="7"/>
  <c r="M7" i="7"/>
  <c r="M8" i="7"/>
  <c r="T9" i="7"/>
  <c r="S9" i="7"/>
  <c r="R9" i="7"/>
  <c r="J95" i="7"/>
  <c r="M95" i="7"/>
  <c r="J96" i="7"/>
  <c r="M96" i="7"/>
  <c r="J97" i="7"/>
  <c r="M97" i="7"/>
  <c r="J98" i="7"/>
  <c r="M98" i="7"/>
  <c r="J99" i="7"/>
  <c r="M99" i="7"/>
  <c r="J100" i="7"/>
  <c r="M100" i="7"/>
  <c r="J101" i="7"/>
  <c r="M101" i="7"/>
  <c r="J102" i="7"/>
  <c r="M102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S8" i="7"/>
  <c r="R8" i="7"/>
  <c r="M9" i="7"/>
  <c r="M10" i="7"/>
  <c r="M11" i="7"/>
  <c r="M12" i="7"/>
  <c r="M13" i="7"/>
  <c r="M14" i="7"/>
  <c r="M15" i="7"/>
  <c r="M16" i="7"/>
  <c r="M17" i="7"/>
  <c r="M18" i="7"/>
  <c r="M19" i="7"/>
  <c r="M23" i="7"/>
  <c r="M24" i="7"/>
  <c r="M25" i="7"/>
  <c r="M27" i="7"/>
  <c r="M28" i="7"/>
  <c r="T7" i="7"/>
  <c r="S7" i="7"/>
  <c r="R7" i="7"/>
  <c r="H83" i="1"/>
  <c r="I83" i="1"/>
  <c r="T22" i="1"/>
  <c r="S22" i="1"/>
  <c r="H70" i="1"/>
  <c r="I84" i="1"/>
  <c r="B84" i="1"/>
  <c r="H84" i="1"/>
  <c r="R22" i="1"/>
  <c r="J107" i="1"/>
  <c r="M107" i="1"/>
  <c r="T21" i="1"/>
  <c r="S21" i="1"/>
  <c r="R21" i="1"/>
  <c r="J105" i="1"/>
  <c r="M105" i="1"/>
  <c r="T20" i="1"/>
  <c r="S20" i="1"/>
  <c r="R20" i="1"/>
  <c r="M22" i="1"/>
  <c r="T19" i="1"/>
  <c r="S19" i="1"/>
  <c r="R19" i="1"/>
  <c r="M26" i="1"/>
  <c r="T18" i="1"/>
  <c r="S18" i="1"/>
  <c r="R18" i="1"/>
  <c r="J104" i="1"/>
  <c r="M104" i="1"/>
  <c r="T17" i="1"/>
  <c r="S17" i="1"/>
  <c r="R17" i="1"/>
  <c r="T16" i="1"/>
  <c r="S16" i="1"/>
  <c r="R16" i="1"/>
  <c r="J106" i="1"/>
  <c r="M106" i="1"/>
  <c r="T15" i="1"/>
  <c r="S15" i="1"/>
  <c r="R15" i="1"/>
  <c r="T14" i="1"/>
  <c r="S14" i="1"/>
  <c r="R14" i="1"/>
  <c r="T13" i="1"/>
  <c r="S13" i="1"/>
  <c r="R13" i="1"/>
  <c r="M20" i="1"/>
  <c r="M21" i="1"/>
  <c r="J103" i="1"/>
  <c r="M103" i="1"/>
  <c r="T12" i="1"/>
  <c r="S12" i="1"/>
  <c r="R12" i="1"/>
  <c r="J93" i="1"/>
  <c r="M93" i="1"/>
  <c r="J94" i="1"/>
  <c r="M94" i="1"/>
  <c r="T11" i="1"/>
  <c r="S11" i="1"/>
  <c r="R11" i="1"/>
  <c r="J91" i="1"/>
  <c r="M91" i="1"/>
  <c r="J92" i="1"/>
  <c r="M92" i="1"/>
  <c r="T10" i="1"/>
  <c r="S10" i="1"/>
  <c r="R10" i="1"/>
  <c r="M6" i="1"/>
  <c r="M7" i="1"/>
  <c r="M8" i="1"/>
  <c r="T9" i="1"/>
  <c r="S9" i="1"/>
  <c r="R9" i="1"/>
  <c r="J95" i="1"/>
  <c r="M95" i="1"/>
  <c r="J96" i="1"/>
  <c r="M96" i="1"/>
  <c r="J97" i="1"/>
  <c r="M97" i="1"/>
  <c r="J98" i="1"/>
  <c r="M98" i="1"/>
  <c r="J99" i="1"/>
  <c r="M99" i="1"/>
  <c r="J100" i="1"/>
  <c r="M100" i="1"/>
  <c r="J101" i="1"/>
  <c r="M101" i="1"/>
  <c r="J102" i="1"/>
  <c r="M102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S8" i="1"/>
  <c r="R8" i="1"/>
  <c r="M9" i="1"/>
  <c r="M10" i="1"/>
  <c r="M11" i="1"/>
  <c r="M12" i="1"/>
  <c r="M13" i="1"/>
  <c r="M14" i="1"/>
  <c r="M15" i="1"/>
  <c r="M16" i="1"/>
  <c r="M17" i="1"/>
  <c r="M18" i="1"/>
  <c r="M19" i="1"/>
  <c r="M23" i="1"/>
  <c r="M24" i="1"/>
  <c r="M25" i="1"/>
  <c r="M27" i="1"/>
  <c r="M28" i="1"/>
  <c r="T7" i="1"/>
  <c r="S7" i="1"/>
  <c r="R7" i="1"/>
  <c r="H71" i="8"/>
  <c r="H72" i="8"/>
  <c r="T26" i="8"/>
  <c r="T23" i="8"/>
  <c r="T32" i="8"/>
  <c r="S26" i="8"/>
  <c r="S23" i="8"/>
  <c r="S32" i="8"/>
  <c r="R26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H71" i="7"/>
  <c r="H72" i="7"/>
  <c r="T26" i="7"/>
  <c r="T23" i="7"/>
  <c r="T32" i="7"/>
  <c r="S26" i="7"/>
  <c r="S23" i="7"/>
  <c r="S32" i="7"/>
  <c r="R26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71" i="1"/>
  <c r="H72" i="1"/>
  <c r="T26" i="1"/>
  <c r="T23" i="1"/>
  <c r="T32" i="1"/>
  <c r="S26" i="1"/>
  <c r="S23" i="1"/>
  <c r="S32" i="1"/>
  <c r="R26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G37" i="12"/>
  <c r="H83" i="12"/>
  <c r="B80" i="12"/>
  <c r="B82" i="12"/>
  <c r="B81" i="12"/>
  <c r="B83" i="12"/>
  <c r="I83" i="12"/>
  <c r="B70" i="12"/>
  <c r="B29" i="12"/>
  <c r="C29" i="12"/>
  <c r="D29" i="12"/>
  <c r="F70" i="12"/>
  <c r="H70" i="12"/>
  <c r="I84" i="12"/>
  <c r="B84" i="12"/>
  <c r="H84" i="12"/>
  <c r="B41" i="12"/>
  <c r="B95" i="12"/>
  <c r="K95" i="12"/>
  <c r="B42" i="12"/>
  <c r="B96" i="12"/>
  <c r="K96" i="12"/>
  <c r="B43" i="12"/>
  <c r="B97" i="12"/>
  <c r="K97" i="12"/>
  <c r="B44" i="12"/>
  <c r="B98" i="12"/>
  <c r="K98" i="12"/>
  <c r="B37" i="12"/>
  <c r="B91" i="12"/>
  <c r="K91" i="12"/>
  <c r="B38" i="12"/>
  <c r="B92" i="12"/>
  <c r="K92" i="12"/>
  <c r="B39" i="12"/>
  <c r="B93" i="12"/>
  <c r="K93" i="12"/>
  <c r="B40" i="12"/>
  <c r="B94" i="12"/>
  <c r="K94" i="12"/>
  <c r="B45" i="12"/>
  <c r="B99" i="12"/>
  <c r="K99" i="12"/>
  <c r="B46" i="12"/>
  <c r="B100" i="12"/>
  <c r="K100" i="12"/>
  <c r="B47" i="12"/>
  <c r="B101" i="12"/>
  <c r="K101" i="12"/>
  <c r="B48" i="12"/>
  <c r="B102" i="12"/>
  <c r="K102" i="12"/>
  <c r="B49" i="12"/>
  <c r="B103" i="12"/>
  <c r="K103" i="12"/>
  <c r="B50" i="12"/>
  <c r="B104" i="12"/>
  <c r="K104" i="12"/>
  <c r="B51" i="12"/>
  <c r="B105" i="12"/>
  <c r="K105" i="12"/>
  <c r="B52" i="12"/>
  <c r="B106" i="12"/>
  <c r="K106" i="12"/>
  <c r="B53" i="12"/>
  <c r="B107" i="12"/>
  <c r="K107" i="12"/>
  <c r="B54" i="12"/>
  <c r="B108" i="12"/>
  <c r="K108" i="12"/>
  <c r="B55" i="12"/>
  <c r="B109" i="12"/>
  <c r="K109" i="12"/>
  <c r="B56" i="12"/>
  <c r="B110" i="12"/>
  <c r="K110" i="12"/>
  <c r="B57" i="12"/>
  <c r="B111" i="12"/>
  <c r="K111" i="12"/>
  <c r="B58" i="12"/>
  <c r="B112" i="12"/>
  <c r="K112" i="12"/>
  <c r="B59" i="12"/>
  <c r="B113" i="12"/>
  <c r="K113" i="12"/>
  <c r="B60" i="12"/>
  <c r="B114" i="12"/>
  <c r="K114" i="12"/>
  <c r="B61" i="12"/>
  <c r="B115" i="12"/>
  <c r="K115" i="12"/>
  <c r="B62" i="12"/>
  <c r="B116" i="12"/>
  <c r="K116" i="12"/>
  <c r="B63" i="12"/>
  <c r="B117" i="12"/>
  <c r="K117" i="12"/>
  <c r="B64" i="12"/>
  <c r="B118" i="12"/>
  <c r="K118" i="12"/>
  <c r="R8" i="12"/>
  <c r="G41" i="12"/>
  <c r="E41" i="12"/>
  <c r="F41" i="12"/>
  <c r="H95" i="12"/>
  <c r="L95" i="12"/>
  <c r="G42" i="12"/>
  <c r="E42" i="12"/>
  <c r="F42" i="12"/>
  <c r="H96" i="12"/>
  <c r="L96" i="12"/>
  <c r="G43" i="12"/>
  <c r="E43" i="12"/>
  <c r="F43" i="12"/>
  <c r="H97" i="12"/>
  <c r="L97" i="12"/>
  <c r="G44" i="12"/>
  <c r="E44" i="12"/>
  <c r="F44" i="12"/>
  <c r="H98" i="12"/>
  <c r="L98" i="12"/>
  <c r="E37" i="12"/>
  <c r="F37" i="12"/>
  <c r="H91" i="12"/>
  <c r="L91" i="12"/>
  <c r="G38" i="12"/>
  <c r="E38" i="12"/>
  <c r="F38" i="12"/>
  <c r="H92" i="12"/>
  <c r="L92" i="12"/>
  <c r="G39" i="12"/>
  <c r="E39" i="12"/>
  <c r="F39" i="12"/>
  <c r="H93" i="12"/>
  <c r="L93" i="12"/>
  <c r="G40" i="12"/>
  <c r="E40" i="12"/>
  <c r="F40" i="12"/>
  <c r="H94" i="12"/>
  <c r="L94" i="12"/>
  <c r="G45" i="12"/>
  <c r="E45" i="12"/>
  <c r="F45" i="12"/>
  <c r="H99" i="12"/>
  <c r="L99" i="12"/>
  <c r="G46" i="12"/>
  <c r="E46" i="12"/>
  <c r="F46" i="12"/>
  <c r="H100" i="12"/>
  <c r="L100" i="12"/>
  <c r="G47" i="12"/>
  <c r="E47" i="12"/>
  <c r="F47" i="12"/>
  <c r="H101" i="12"/>
  <c r="L101" i="12"/>
  <c r="G48" i="12"/>
  <c r="E48" i="12"/>
  <c r="F48" i="12"/>
  <c r="H102" i="12"/>
  <c r="L102" i="12"/>
  <c r="G49" i="12"/>
  <c r="F49" i="12"/>
  <c r="H103" i="12"/>
  <c r="L103" i="12"/>
  <c r="G50" i="12"/>
  <c r="E50" i="12"/>
  <c r="F50" i="12"/>
  <c r="H104" i="12"/>
  <c r="L104" i="12"/>
  <c r="G51" i="12"/>
  <c r="F51" i="12"/>
  <c r="H105" i="12"/>
  <c r="L105" i="12"/>
  <c r="G52" i="12"/>
  <c r="F52" i="12"/>
  <c r="H106" i="12"/>
  <c r="L106" i="12"/>
  <c r="G53" i="12"/>
  <c r="F53" i="12"/>
  <c r="H107" i="12"/>
  <c r="L107" i="12"/>
  <c r="G54" i="12"/>
  <c r="H108" i="12"/>
  <c r="L108" i="12"/>
  <c r="G55" i="12"/>
  <c r="H109" i="12"/>
  <c r="L109" i="12"/>
  <c r="G56" i="12"/>
  <c r="H110" i="12"/>
  <c r="L110" i="12"/>
  <c r="G57" i="12"/>
  <c r="H111" i="12"/>
  <c r="L111" i="12"/>
  <c r="G58" i="12"/>
  <c r="H112" i="12"/>
  <c r="L112" i="12"/>
  <c r="G59" i="12"/>
  <c r="H113" i="12"/>
  <c r="L113" i="12"/>
  <c r="G60" i="12"/>
  <c r="H114" i="12"/>
  <c r="L114" i="12"/>
  <c r="G61" i="12"/>
  <c r="H115" i="12"/>
  <c r="L115" i="12"/>
  <c r="G62" i="12"/>
  <c r="H116" i="12"/>
  <c r="L116" i="12"/>
  <c r="G63" i="12"/>
  <c r="H117" i="12"/>
  <c r="L117" i="12"/>
  <c r="G64" i="12"/>
  <c r="H118" i="12"/>
  <c r="L118" i="12"/>
  <c r="S8" i="12"/>
  <c r="C37" i="12"/>
  <c r="C91" i="12"/>
  <c r="D91" i="12"/>
  <c r="I91" i="12"/>
  <c r="C38" i="12"/>
  <c r="C92" i="12"/>
  <c r="D92" i="12"/>
  <c r="I92" i="12"/>
  <c r="C39" i="12"/>
  <c r="C93" i="12"/>
  <c r="D93" i="12"/>
  <c r="I93" i="12"/>
  <c r="C40" i="12"/>
  <c r="C94" i="12"/>
  <c r="D94" i="12"/>
  <c r="I94" i="12"/>
  <c r="C41" i="12"/>
  <c r="C95" i="12"/>
  <c r="D95" i="12"/>
  <c r="I95" i="12"/>
  <c r="C42" i="12"/>
  <c r="C96" i="12"/>
  <c r="D96" i="12"/>
  <c r="I96" i="12"/>
  <c r="C43" i="12"/>
  <c r="C97" i="12"/>
  <c r="D97" i="12"/>
  <c r="I97" i="12"/>
  <c r="C44" i="12"/>
  <c r="C98" i="12"/>
  <c r="D98" i="12"/>
  <c r="I98" i="12"/>
  <c r="C45" i="12"/>
  <c r="C99" i="12"/>
  <c r="D99" i="12"/>
  <c r="I99" i="12"/>
  <c r="C46" i="12"/>
  <c r="C100" i="12"/>
  <c r="D100" i="12"/>
  <c r="I100" i="12"/>
  <c r="C47" i="12"/>
  <c r="C101" i="12"/>
  <c r="D101" i="12"/>
  <c r="I101" i="12"/>
  <c r="C48" i="12"/>
  <c r="C102" i="12"/>
  <c r="D102" i="12"/>
  <c r="I102" i="12"/>
  <c r="C49" i="12"/>
  <c r="C103" i="12"/>
  <c r="D103" i="12"/>
  <c r="I103" i="12"/>
  <c r="C50" i="12"/>
  <c r="C104" i="12"/>
  <c r="D104" i="12"/>
  <c r="I104" i="12"/>
  <c r="C51" i="12"/>
  <c r="C105" i="12"/>
  <c r="D105" i="12"/>
  <c r="I105" i="12"/>
  <c r="C52" i="12"/>
  <c r="C106" i="12"/>
  <c r="D106" i="12"/>
  <c r="I106" i="12"/>
  <c r="C53" i="12"/>
  <c r="C107" i="12"/>
  <c r="D107" i="12"/>
  <c r="I107" i="12"/>
  <c r="C54" i="12"/>
  <c r="C108" i="12"/>
  <c r="D108" i="12"/>
  <c r="I108" i="12"/>
  <c r="C55" i="12"/>
  <c r="C109" i="12"/>
  <c r="D109" i="12"/>
  <c r="I109" i="12"/>
  <c r="C56" i="12"/>
  <c r="C110" i="12"/>
  <c r="D110" i="12"/>
  <c r="I110" i="12"/>
  <c r="C57" i="12"/>
  <c r="C111" i="12"/>
  <c r="D111" i="12"/>
  <c r="I111" i="12"/>
  <c r="C58" i="12"/>
  <c r="C112" i="12"/>
  <c r="D112" i="12"/>
  <c r="I112" i="12"/>
  <c r="C59" i="12"/>
  <c r="C113" i="12"/>
  <c r="D113" i="12"/>
  <c r="I113" i="12"/>
  <c r="C60" i="12"/>
  <c r="C114" i="12"/>
  <c r="D114" i="12"/>
  <c r="I114" i="12"/>
  <c r="C61" i="12"/>
  <c r="C115" i="12"/>
  <c r="D115" i="12"/>
  <c r="I115" i="12"/>
  <c r="C62" i="12"/>
  <c r="C116" i="12"/>
  <c r="D116" i="12"/>
  <c r="I116" i="12"/>
  <c r="C63" i="12"/>
  <c r="C117" i="12"/>
  <c r="D117" i="12"/>
  <c r="I117" i="12"/>
  <c r="C64" i="12"/>
  <c r="C118" i="12"/>
  <c r="D118" i="12"/>
  <c r="I118" i="12"/>
  <c r="I119" i="12"/>
  <c r="H124" i="12"/>
  <c r="B124" i="12"/>
  <c r="I124" i="12"/>
  <c r="I30" i="12"/>
  <c r="B6" i="12"/>
  <c r="C6" i="12"/>
  <c r="D6" i="12"/>
  <c r="E6" i="12"/>
  <c r="H6" i="12"/>
  <c r="I6" i="12"/>
  <c r="B7" i="12"/>
  <c r="C7" i="12"/>
  <c r="D7" i="12"/>
  <c r="E7" i="12"/>
  <c r="H7" i="12"/>
  <c r="I7" i="12"/>
  <c r="B8" i="12"/>
  <c r="C8" i="12"/>
  <c r="D8" i="12"/>
  <c r="E8" i="12"/>
  <c r="H8" i="12"/>
  <c r="I8" i="12"/>
  <c r="B9" i="12"/>
  <c r="C9" i="12"/>
  <c r="D9" i="12"/>
  <c r="E9" i="12"/>
  <c r="H9" i="12"/>
  <c r="I9" i="12"/>
  <c r="B10" i="12"/>
  <c r="C10" i="12"/>
  <c r="D10" i="12"/>
  <c r="E10" i="12"/>
  <c r="H10" i="12"/>
  <c r="I10" i="12"/>
  <c r="B11" i="12"/>
  <c r="C11" i="12"/>
  <c r="D11" i="12"/>
  <c r="E11" i="12"/>
  <c r="H11" i="12"/>
  <c r="I11" i="12"/>
  <c r="B12" i="12"/>
  <c r="C12" i="12"/>
  <c r="D12" i="12"/>
  <c r="E12" i="12"/>
  <c r="H12" i="12"/>
  <c r="I12" i="12"/>
  <c r="B13" i="12"/>
  <c r="C13" i="12"/>
  <c r="D13" i="12"/>
  <c r="E13" i="12"/>
  <c r="H13" i="12"/>
  <c r="I13" i="12"/>
  <c r="B14" i="12"/>
  <c r="C14" i="12"/>
  <c r="D14" i="12"/>
  <c r="E14" i="12"/>
  <c r="H14" i="12"/>
  <c r="I14" i="12"/>
  <c r="B15" i="12"/>
  <c r="C15" i="12"/>
  <c r="D15" i="12"/>
  <c r="E15" i="12"/>
  <c r="H15" i="12"/>
  <c r="I15" i="12"/>
  <c r="B16" i="12"/>
  <c r="C16" i="12"/>
  <c r="D16" i="12"/>
  <c r="E16" i="12"/>
  <c r="H16" i="12"/>
  <c r="I16" i="12"/>
  <c r="B17" i="12"/>
  <c r="C17" i="12"/>
  <c r="D17" i="12"/>
  <c r="E17" i="12"/>
  <c r="H17" i="12"/>
  <c r="I17" i="12"/>
  <c r="B18" i="12"/>
  <c r="C18" i="12"/>
  <c r="D18" i="12"/>
  <c r="E18" i="12"/>
  <c r="H18" i="12"/>
  <c r="I18" i="12"/>
  <c r="B19" i="12"/>
  <c r="C19" i="12"/>
  <c r="D19" i="12"/>
  <c r="E19" i="12"/>
  <c r="H19" i="12"/>
  <c r="I19" i="12"/>
  <c r="B20" i="12"/>
  <c r="C20" i="12"/>
  <c r="D20" i="12"/>
  <c r="I20" i="12"/>
  <c r="B21" i="12"/>
  <c r="C21" i="12"/>
  <c r="D21" i="12"/>
  <c r="I21" i="12"/>
  <c r="B22" i="12"/>
  <c r="C22" i="12"/>
  <c r="D22" i="12"/>
  <c r="I22" i="12"/>
  <c r="B23" i="12"/>
  <c r="C23" i="12"/>
  <c r="D23" i="12"/>
  <c r="I23" i="12"/>
  <c r="B24" i="12"/>
  <c r="C24" i="12"/>
  <c r="D24" i="12"/>
  <c r="I24" i="12"/>
  <c r="B25" i="12"/>
  <c r="C25" i="12"/>
  <c r="D25" i="12"/>
  <c r="I25" i="12"/>
  <c r="B26" i="12"/>
  <c r="C26" i="12"/>
  <c r="D26" i="12"/>
  <c r="I26" i="12"/>
  <c r="B27" i="12"/>
  <c r="C27" i="12"/>
  <c r="D27" i="12"/>
  <c r="I27" i="12"/>
  <c r="B28" i="12"/>
  <c r="C28" i="12"/>
  <c r="D28" i="12"/>
  <c r="I28" i="12"/>
  <c r="I29" i="12"/>
  <c r="I32" i="12"/>
  <c r="F71" i="12"/>
  <c r="H125" i="12"/>
  <c r="I128" i="12"/>
  <c r="B71" i="12"/>
  <c r="B125" i="12"/>
  <c r="I131" i="12"/>
  <c r="F73" i="12"/>
  <c r="H127" i="12"/>
  <c r="L119" i="12"/>
  <c r="L124" i="12"/>
  <c r="B119" i="12"/>
  <c r="B30" i="12"/>
  <c r="K30" i="12"/>
  <c r="L30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L32" i="12"/>
  <c r="F72" i="12"/>
  <c r="H126" i="12"/>
  <c r="B128" i="12"/>
  <c r="K128" i="12"/>
  <c r="L128" i="12"/>
  <c r="B72" i="12"/>
  <c r="B126" i="12"/>
  <c r="B73" i="12"/>
  <c r="B127" i="12"/>
  <c r="L127" i="12"/>
  <c r="K127" i="12"/>
  <c r="J33" i="12"/>
  <c r="J95" i="12"/>
  <c r="M95" i="12"/>
  <c r="J96" i="12"/>
  <c r="M96" i="12"/>
  <c r="J97" i="12"/>
  <c r="M97" i="12"/>
  <c r="J98" i="12"/>
  <c r="M98" i="12"/>
  <c r="J91" i="12"/>
  <c r="M91" i="12"/>
  <c r="J92" i="12"/>
  <c r="M92" i="12"/>
  <c r="J93" i="12"/>
  <c r="M93" i="12"/>
  <c r="J94" i="12"/>
  <c r="M94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J6" i="12"/>
  <c r="M6" i="12"/>
  <c r="J7" i="12"/>
  <c r="M7" i="12"/>
  <c r="J8" i="12"/>
  <c r="M8" i="12"/>
  <c r="T9" i="12"/>
  <c r="R10" i="12"/>
  <c r="S10" i="12"/>
  <c r="T10" i="12"/>
  <c r="R11" i="12"/>
  <c r="S11" i="12"/>
  <c r="T11" i="12"/>
  <c r="R12" i="12"/>
  <c r="S12" i="12"/>
  <c r="J20" i="12"/>
  <c r="M20" i="12"/>
  <c r="J21" i="12"/>
  <c r="M21" i="12"/>
  <c r="T12" i="12"/>
  <c r="R13" i="12"/>
  <c r="S13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J26" i="12"/>
  <c r="M26" i="12"/>
  <c r="T18" i="12"/>
  <c r="R19" i="12"/>
  <c r="S19" i="12"/>
  <c r="J22" i="12"/>
  <c r="M22" i="12"/>
  <c r="T19" i="12"/>
  <c r="R20" i="12"/>
  <c r="S20" i="12"/>
  <c r="T20" i="12"/>
  <c r="R21" i="12"/>
  <c r="S21" i="12"/>
  <c r="T21" i="12"/>
  <c r="R22" i="12"/>
  <c r="S22" i="12"/>
  <c r="T22" i="12"/>
  <c r="R7" i="12"/>
  <c r="H71" i="12"/>
  <c r="H72" i="12"/>
  <c r="T26" i="12"/>
  <c r="S26" i="12"/>
  <c r="R26" i="12"/>
  <c r="T25" i="12"/>
  <c r="S25" i="12"/>
  <c r="R25" i="12"/>
  <c r="T24" i="12"/>
  <c r="S24" i="12"/>
  <c r="R24" i="12"/>
  <c r="J9" i="12"/>
  <c r="M9" i="12"/>
  <c r="J10" i="12"/>
  <c r="M10" i="12"/>
  <c r="J11" i="12"/>
  <c r="M11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3" i="12"/>
  <c r="M23" i="12"/>
  <c r="J24" i="12"/>
  <c r="M24" i="12"/>
  <c r="J25" i="12"/>
  <c r="M25" i="12"/>
  <c r="J27" i="12"/>
  <c r="M27" i="12"/>
  <c r="J28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J29" i="12"/>
  <c r="J30" i="12"/>
  <c r="J31" i="12"/>
  <c r="B2" i="13"/>
  <c r="E2" i="13"/>
  <c r="D2" i="13"/>
  <c r="C2" i="13"/>
  <c r="B1" i="1"/>
  <c r="A1" i="1"/>
  <c r="B87" i="8"/>
  <c r="B79" i="8"/>
  <c r="B87" i="7"/>
  <c r="B79" i="7"/>
  <c r="B87" i="1"/>
  <c r="B79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87" i="12"/>
  <c r="B79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49" i="12"/>
  <c r="E51" i="12"/>
  <c r="E52" i="12"/>
  <c r="E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49" i="7"/>
  <c r="E51" i="7"/>
  <c r="E52" i="7"/>
  <c r="E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49" i="8"/>
  <c r="E51" i="8"/>
  <c r="E52" i="8"/>
  <c r="E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D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D5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BJ27" i="13"/>
  <c r="B18" i="13"/>
  <c r="AI18" i="13"/>
  <c r="D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D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D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AH83" i="12"/>
  <c r="B26" i="13"/>
  <c r="AV43" i="13"/>
  <c r="AJ45" i="13"/>
  <c r="BU26" i="13"/>
  <c r="B34" i="13"/>
  <c r="BJ34" i="13"/>
  <c r="BC40" i="13"/>
  <c r="AW40" i="13"/>
  <c r="BL40" i="13"/>
  <c r="BF40" i="13"/>
  <c r="BK40" i="13"/>
  <c r="AY40" i="13"/>
  <c r="D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D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E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E6" i="13"/>
  <c r="CN6" i="13"/>
  <c r="CF6" i="13"/>
  <c r="BZ6" i="13"/>
  <c r="CP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E11" i="13"/>
  <c r="CO11" i="13"/>
  <c r="CG11" i="13"/>
  <c r="CN11" i="13"/>
  <c r="CC11" i="13"/>
  <c r="CJ11" i="13"/>
  <c r="CP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E15" i="13"/>
  <c r="CO15" i="13"/>
  <c r="CG15" i="13"/>
  <c r="CI15" i="13"/>
  <c r="CN15" i="13"/>
  <c r="CM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E7" i="13"/>
  <c r="CO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D13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E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E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37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<sst xmlns="http://schemas.openxmlformats.org/spreadsheetml/2006/main" count="790" uniqueCount="145">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</sst>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3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6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4" fontId="8" fillId="0" borderId="0" xfId="1" applyFont="1" applyAlignment="1" applyProtection="1"/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8" fillId="0" borderId="0" xfId="6" applyNumberFormat="1" applyFont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1" fontId="7" fillId="0" borderId="0" xfId="0" applyNumberFormat="1" applyFont="1" applyBorder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3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  <cellStyle name="Percent" xfId="6" builtinId="5"/>
    <cellStyle name="Total" xfId="7" builtinId="25" customBuiltin="1"/>
  </cellStyles>
  <dxfs count="57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0.103444722291407</c:v>
                </c:pt>
                <c:pt idx="1">
                  <c:v>0.0206889444582814</c:v>
                </c:pt>
                <c:pt idx="2" formatCode="0.0%">
                  <c:v>0.0206889444582814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0.0600646774595268</c:v>
                </c:pt>
                <c:pt idx="1">
                  <c:v>0.0120129354919054</c:v>
                </c:pt>
                <c:pt idx="2" formatCode="0.0%">
                  <c:v>0.0120129354919054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0.0047251400996264</c:v>
                </c:pt>
                <c:pt idx="1">
                  <c:v>0.00094502801992528</c:v>
                </c:pt>
                <c:pt idx="2" formatCode="0.0%">
                  <c:v>0.00094502801992528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0.0378532602739726</c:v>
                </c:pt>
                <c:pt idx="1">
                  <c:v>0.0113559780821918</c:v>
                </c:pt>
                <c:pt idx="2" formatCode="0.0%">
                  <c:v>0.0113559780821918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0.0354548443337484</c:v>
                </c:pt>
                <c:pt idx="1">
                  <c:v>0.00709096886674969</c:v>
                </c:pt>
                <c:pt idx="2" formatCode="0.0%">
                  <c:v>0.00709096886674969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0.012372697882939</c:v>
                </c:pt>
                <c:pt idx="1">
                  <c:v>0.0024745395765878</c:v>
                </c:pt>
                <c:pt idx="2" formatCode="0.0%">
                  <c:v>0.0024745395765878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0.00473165753424657</c:v>
                </c:pt>
                <c:pt idx="1">
                  <c:v>0.000946331506849315</c:v>
                </c:pt>
                <c:pt idx="2" formatCode="0.0%">
                  <c:v>0.000946331506849315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0.00182129514321295</c:v>
                </c:pt>
                <c:pt idx="1">
                  <c:v>0.00036425902864259</c:v>
                </c:pt>
                <c:pt idx="2" formatCode="0.0%">
                  <c:v>0.00036425902864259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0.0301887571606476</c:v>
                </c:pt>
                <c:pt idx="1">
                  <c:v>0.00603775143212951</c:v>
                </c:pt>
                <c:pt idx="2" formatCode="0.0%">
                  <c:v>0.00603775143212951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0.0162649098381071</c:v>
                </c:pt>
                <c:pt idx="1">
                  <c:v>0.00325298196762142</c:v>
                </c:pt>
                <c:pt idx="2" formatCode="0.0%">
                  <c:v>0.00325298196762142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0.00182129514321295</c:v>
                </c:pt>
                <c:pt idx="1">
                  <c:v>0.00036425902864259</c:v>
                </c:pt>
                <c:pt idx="2" formatCode="0.0%">
                  <c:v>0.000374279204444547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0.00465130759651308</c:v>
                </c:pt>
                <c:pt idx="1">
                  <c:v>0.000930261519302615</c:v>
                </c:pt>
                <c:pt idx="2" formatCode="0.0%">
                  <c:v>0.000930261519302615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0.00214196762141968</c:v>
                </c:pt>
                <c:pt idx="1">
                  <c:v>0.000428393524283935</c:v>
                </c:pt>
                <c:pt idx="2" formatCode="0.0%">
                  <c:v>0.000428393524283935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0.0148597509339975</c:v>
                </c:pt>
                <c:pt idx="1">
                  <c:v>0.0148597509339975</c:v>
                </c:pt>
                <c:pt idx="2" formatCode="0.0%">
                  <c:v>0.0128159125521898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0.02</c:v>
                </c:pt>
                <c:pt idx="1">
                  <c:v>0.02</c:v>
                </c:pt>
                <c:pt idx="2" formatCode="0.0%">
                  <c:v>0.0241262570097289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0.00563013698630137</c:v>
                </c:pt>
                <c:pt idx="1">
                  <c:v>0.00563013698630137</c:v>
                </c:pt>
                <c:pt idx="2" formatCode="0.0%">
                  <c:v>0.00563013698630137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0.0106051696139477</c:v>
                </c:pt>
                <c:pt idx="1">
                  <c:v>0.0106051696139477</c:v>
                </c:pt>
                <c:pt idx="2" formatCode="0.0%">
                  <c:v>0.00914651443198384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0.108241554171856</c:v>
                </c:pt>
                <c:pt idx="1">
                  <c:v>0.108241554171856</c:v>
                </c:pt>
                <c:pt idx="2" formatCode="0.0%">
                  <c:v>0.0933538051170032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0.27258779252802</c:v>
                </c:pt>
                <c:pt idx="1">
                  <c:v>0.27258779252802</c:v>
                </c:pt>
                <c:pt idx="2" formatCode="0.0%">
                  <c:v>0.265992518309213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0.474104264009963</c:v>
                </c:pt>
                <c:pt idx="1">
                  <c:v>0.283834945425363</c:v>
                </c:pt>
                <c:pt idx="2" formatCode="0.0%">
                  <c:v>0.42679410767657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9903448"/>
        <c:axId val="2089900920"/>
      </c:barChart>
      <c:catAx>
        <c:axId val="2089903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9900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9900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99034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0.0920991721046077</c:v>
                </c:pt>
                <c:pt idx="1">
                  <c:v>0.0184198344209215</c:v>
                </c:pt>
                <c:pt idx="2" formatCode="0.0%">
                  <c:v>0.0184198344209215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0.0750808468244085</c:v>
                </c:pt>
                <c:pt idx="1">
                  <c:v>0.0150161693648817</c:v>
                </c:pt>
                <c:pt idx="2" formatCode="0.0%">
                  <c:v>0.0150161693648817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0.0400822229140722</c:v>
                </c:pt>
                <c:pt idx="1">
                  <c:v>0.00801644458281444</c:v>
                </c:pt>
                <c:pt idx="2" formatCode="0.0%">
                  <c:v>0.00801644458281444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0.0577262219178082</c:v>
                </c:pt>
                <c:pt idx="1">
                  <c:v>0.0173178665753425</c:v>
                </c:pt>
                <c:pt idx="2" formatCode="0.0%">
                  <c:v>0.0173178665753425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0.0159077544209215</c:v>
                </c:pt>
                <c:pt idx="1">
                  <c:v>0.00318155088418431</c:v>
                </c:pt>
                <c:pt idx="2" formatCode="0.0%">
                  <c:v>0.00305071846776333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0.0387995917808219</c:v>
                </c:pt>
                <c:pt idx="1">
                  <c:v>0.00775991835616438</c:v>
                </c:pt>
                <c:pt idx="2" formatCode="0.0%">
                  <c:v>0.00775991835616438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0.00293284557907845</c:v>
                </c:pt>
                <c:pt idx="1">
                  <c:v>0.000586569115815691</c:v>
                </c:pt>
                <c:pt idx="2" formatCode="0.0%">
                  <c:v>0.000586569115815691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0.00116562889165629</c:v>
                </c:pt>
                <c:pt idx="1">
                  <c:v>0.000233125778331258</c:v>
                </c:pt>
                <c:pt idx="2" formatCode="0.0%">
                  <c:v>0.00023986639031418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0.0301887571606476</c:v>
                </c:pt>
                <c:pt idx="1">
                  <c:v>0.00603775143212951</c:v>
                </c:pt>
                <c:pt idx="2" formatCode="0.0%">
                  <c:v>0.00617741214213642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0.0220054662515567</c:v>
                </c:pt>
                <c:pt idx="1">
                  <c:v>0.00440109325031133</c:v>
                </c:pt>
                <c:pt idx="2" formatCode="0.0%">
                  <c:v>0.00440109325031133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0.000254981320049813</c:v>
                </c:pt>
                <c:pt idx="1">
                  <c:v>5.09962640099626E-5</c:v>
                </c:pt>
                <c:pt idx="2" formatCode="0.0%">
                  <c:v>9.00918135109127E-5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0.0271326276463263</c:v>
                </c:pt>
                <c:pt idx="1">
                  <c:v>0.00542652552926525</c:v>
                </c:pt>
                <c:pt idx="2" formatCode="0.0%">
                  <c:v>0.00552694336419033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0.00160647571606476</c:v>
                </c:pt>
                <c:pt idx="1">
                  <c:v>0.000321295143212951</c:v>
                </c:pt>
                <c:pt idx="2" formatCode="0.0%">
                  <c:v>0.000321295143212951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0.0294993773349938</c:v>
                </c:pt>
                <c:pt idx="1">
                  <c:v>0.0294993773349938</c:v>
                </c:pt>
                <c:pt idx="2" formatCode="0.0%">
                  <c:v>0.0267699479905243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0.0141402261519303</c:v>
                </c:pt>
                <c:pt idx="1">
                  <c:v>0.0141402261519303</c:v>
                </c:pt>
                <c:pt idx="2" formatCode="0.0%">
                  <c:v>0.0128319019877205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0.108241554171856</c:v>
                </c:pt>
                <c:pt idx="1">
                  <c:v>0.108241554171856</c:v>
                </c:pt>
                <c:pt idx="2" formatCode="0.0%">
                  <c:v>0.0982265063661791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0.298360335990037</c:v>
                </c:pt>
                <c:pt idx="1">
                  <c:v>0.298360335990037</c:v>
                </c:pt>
                <c:pt idx="2" formatCode="0.0%">
                  <c:v>0.291539064769711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0.440880989290162</c:v>
                </c:pt>
                <c:pt idx="1">
                  <c:v>0.237442629928135</c:v>
                </c:pt>
                <c:pt idx="2" formatCode="0.0%">
                  <c:v>0.38847026066039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0550056"/>
        <c:axId val="-2040553368"/>
      </c:barChart>
      <c:catAx>
        <c:axId val="-204055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553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0553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550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0.135562640099626</c:v>
                </c:pt>
                <c:pt idx="1">
                  <c:v>0.0271125280199253</c:v>
                </c:pt>
                <c:pt idx="2" formatCode="0.0%">
                  <c:v>0.0271125280199253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0.0619156288916563</c:v>
                </c:pt>
                <c:pt idx="1">
                  <c:v>0.0123831257783313</c:v>
                </c:pt>
                <c:pt idx="2" formatCode="0.0%">
                  <c:v>0.0123831257783313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0.0520482328767123</c:v>
                </c:pt>
                <c:pt idx="1">
                  <c:v>0.0156144698630137</c:v>
                </c:pt>
                <c:pt idx="2" formatCode="0.0%">
                  <c:v>0.0152629071637114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0.0199433499377335</c:v>
                </c:pt>
                <c:pt idx="1">
                  <c:v>0.0039886699875467</c:v>
                </c:pt>
                <c:pt idx="2" formatCode="0.0%">
                  <c:v>0.0039886699875467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0.0198846930261519</c:v>
                </c:pt>
                <c:pt idx="1">
                  <c:v>0.00397693860523039</c:v>
                </c:pt>
                <c:pt idx="2" formatCode="0.0%">
                  <c:v>0.00397941531534427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0.0603286335616438</c:v>
                </c:pt>
                <c:pt idx="1">
                  <c:v>0.0120657267123288</c:v>
                </c:pt>
                <c:pt idx="2" formatCode="0.0%">
                  <c:v>0.0120657267123288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0.000733211394769614</c:v>
                </c:pt>
                <c:pt idx="1">
                  <c:v>0.000146642278953923</c:v>
                </c:pt>
                <c:pt idx="2" formatCode="0.0%">
                  <c:v>0.000146642278953923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0.0019123599003736</c:v>
                </c:pt>
                <c:pt idx="1">
                  <c:v>0.00038247198007472</c:v>
                </c:pt>
                <c:pt idx="2" formatCode="0.0%">
                  <c:v>0.000382012611117217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0.0660379062889166</c:v>
                </c:pt>
                <c:pt idx="1">
                  <c:v>0.0132075812577833</c:v>
                </c:pt>
                <c:pt idx="2" formatCode="0.0%">
                  <c:v>0.0132049374245312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0.000865115193026152</c:v>
                </c:pt>
                <c:pt idx="1">
                  <c:v>0.00017302303860523</c:v>
                </c:pt>
                <c:pt idx="2" formatCode="0.0%">
                  <c:v>0.000172180862183142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0.0242255603985056</c:v>
                </c:pt>
                <c:pt idx="1">
                  <c:v>0.00484511207970112</c:v>
                </c:pt>
                <c:pt idx="2" formatCode="0.0%">
                  <c:v>0.00484375425835238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0.00401618929016189</c:v>
                </c:pt>
                <c:pt idx="1">
                  <c:v>0.000803237858032378</c:v>
                </c:pt>
                <c:pt idx="2" formatCode="0.0%">
                  <c:v>0.000803237858032378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0.01</c:v>
                </c:pt>
                <c:pt idx="1">
                  <c:v>0.01</c:v>
                </c:pt>
                <c:pt idx="2" formatCode="0.0%">
                  <c:v>0.0100140122800712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0.0595238095238095</c:v>
                </c:pt>
                <c:pt idx="1">
                  <c:v>0.0595238095238095</c:v>
                </c:pt>
                <c:pt idx="2" formatCode="0.0%">
                  <c:v>0.0595238095238095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0.0265129240348692</c:v>
                </c:pt>
                <c:pt idx="1">
                  <c:v>0.0265129240348692</c:v>
                </c:pt>
                <c:pt idx="2" formatCode="0.0%">
                  <c:v>0.0265500746865776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0.135301942714819</c:v>
                </c:pt>
                <c:pt idx="1">
                  <c:v>0.135301942714819</c:v>
                </c:pt>
                <c:pt idx="2" formatCode="0.0%">
                  <c:v>0.135491531586369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0.407171839819427</c:v>
                </c:pt>
                <c:pt idx="1">
                  <c:v>0.407171839819427</c:v>
                </c:pt>
                <c:pt idx="2" formatCode="0.0%">
                  <c:v>0.407427613066016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0.592630330012453</c:v>
                </c:pt>
                <c:pt idx="1">
                  <c:v>0.271355954563808</c:v>
                </c:pt>
                <c:pt idx="2" formatCode="0.0%">
                  <c:v>0.266647820586798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0703288"/>
        <c:axId val="-2040709576"/>
      </c:barChart>
      <c:catAx>
        <c:axId val="-2040703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70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070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7032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0.0333692652552926</c:v>
                </c:pt>
                <c:pt idx="1">
                  <c:v>0.00667385305105853</c:v>
                </c:pt>
                <c:pt idx="2" formatCode="0.0%">
                  <c:v>0.00667385305105853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0.0150161693648817</c:v>
                </c:pt>
                <c:pt idx="1">
                  <c:v>0.00300323387297634</c:v>
                </c:pt>
                <c:pt idx="2" formatCode="0.0%">
                  <c:v>0.00300323387297634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0.0094502801992528</c:v>
                </c:pt>
                <c:pt idx="1">
                  <c:v>0.00189005603985056</c:v>
                </c:pt>
                <c:pt idx="2" formatCode="0.0%">
                  <c:v>0.00189005603985056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0.0354874315068493</c:v>
                </c:pt>
                <c:pt idx="1">
                  <c:v>0.0106462294520548</c:v>
                </c:pt>
                <c:pt idx="2" formatCode="0.0%">
                  <c:v>0.0106462294520548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0.0620459775840598</c:v>
                </c:pt>
                <c:pt idx="1">
                  <c:v>0.012409195516812</c:v>
                </c:pt>
                <c:pt idx="2" formatCode="0.0%">
                  <c:v>0.012409195516812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0.012372697882939</c:v>
                </c:pt>
                <c:pt idx="1">
                  <c:v>0.0024745395765878</c:v>
                </c:pt>
                <c:pt idx="2" formatCode="0.0%">
                  <c:v>0.0024745395765878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0.00946331506849315</c:v>
                </c:pt>
                <c:pt idx="1">
                  <c:v>0.00189266301369863</c:v>
                </c:pt>
                <c:pt idx="2" formatCode="0.0%">
                  <c:v>0.00189266301369863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0.0036425902864259</c:v>
                </c:pt>
                <c:pt idx="1">
                  <c:v>0.00072851805728518</c:v>
                </c:pt>
                <c:pt idx="2" formatCode="0.0%">
                  <c:v>0.00072851805728518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0.0241510057285181</c:v>
                </c:pt>
                <c:pt idx="1">
                  <c:v>0.00483020114570361</c:v>
                </c:pt>
                <c:pt idx="2" formatCode="0.0%">
                  <c:v>0.00483020114570361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0.0239189850560398</c:v>
                </c:pt>
                <c:pt idx="1">
                  <c:v>0.00478379701120797</c:v>
                </c:pt>
                <c:pt idx="2" formatCode="0.0%">
                  <c:v>0.00478379701120797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0.00455323785803238</c:v>
                </c:pt>
                <c:pt idx="1">
                  <c:v>0.000910647571606475</c:v>
                </c:pt>
                <c:pt idx="2" formatCode="0.0%">
                  <c:v>0.000910647571606475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0.012093399750934</c:v>
                </c:pt>
                <c:pt idx="1">
                  <c:v>0.0024186799501868</c:v>
                </c:pt>
                <c:pt idx="2" formatCode="0.0%">
                  <c:v>0.0024186799501868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0.00160647571606476</c:v>
                </c:pt>
                <c:pt idx="1">
                  <c:v>0.000321295143212951</c:v>
                </c:pt>
                <c:pt idx="2" formatCode="0.0%">
                  <c:v>0.000321295143212951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0.01</c:v>
                </c:pt>
                <c:pt idx="1">
                  <c:v>0.01</c:v>
                </c:pt>
                <c:pt idx="2" formatCode="0.0%">
                  <c:v>0.0156055045088432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0.00563013698630137</c:v>
                </c:pt>
                <c:pt idx="1">
                  <c:v>0.00563013698630137</c:v>
                </c:pt>
                <c:pt idx="2" formatCode="0.0%">
                  <c:v>0.00563013698630137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0.0106051696139477</c:v>
                </c:pt>
                <c:pt idx="1">
                  <c:v>0.0106051696139477</c:v>
                </c:pt>
                <c:pt idx="2" formatCode="0.0%">
                  <c:v>0.00763280330954615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0.108241554171856</c:v>
                </c:pt>
                <c:pt idx="1">
                  <c:v>0.108241554171856</c:v>
                </c:pt>
                <c:pt idx="2" formatCode="0.0%">
                  <c:v>0.0779041281741288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0.223315986799502</c:v>
                </c:pt>
                <c:pt idx="1">
                  <c:v>0.223315986799502</c:v>
                </c:pt>
                <c:pt idx="2" formatCode="0.0%">
                  <c:v>0.223686170713626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0.474104264009963</c:v>
                </c:pt>
                <c:pt idx="1">
                  <c:v>0.294776383239735</c:v>
                </c:pt>
                <c:pt idx="2" formatCode="0.0%">
                  <c:v>0.521320251667218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0863352"/>
        <c:axId val="-2040860056"/>
      </c:barChart>
      <c:catAx>
        <c:axId val="-204086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860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0860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86335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0.0140684822316314</c:v>
                </c:pt>
                <c:pt idx="1">
                  <c:v>0.0140684822316314</c:v>
                </c:pt>
                <c:pt idx="2">
                  <c:v>0.0273094066849315</c:v>
                </c:pt>
                <c:pt idx="3">
                  <c:v>0.0273094066849315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0.0480517419676214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0.00378011207970112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0.0454239123287671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0.0283638754669987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0.00989815830635118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0.00253616843835616</c:v>
                </c:pt>
                <c:pt idx="3">
                  <c:v>0.0012491575890411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0.00145703611457036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0.00603775143212951</c:v>
                </c:pt>
                <c:pt idx="1">
                  <c:v>0.00603775143212951</c:v>
                </c:pt>
                <c:pt idx="2">
                  <c:v>0.00603775143212951</c:v>
                </c:pt>
                <c:pt idx="3">
                  <c:v>0.00603775143212951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0.0130119278704857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0.000440302056108565</c:v>
                </c:pt>
                <c:pt idx="1">
                  <c:v>0.00026424111833785</c:v>
                </c:pt>
                <c:pt idx="2">
                  <c:v>0.000352271587223208</c:v>
                </c:pt>
                <c:pt idx="3">
                  <c:v>0.000440302056108565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0.186707610234006</c:v>
                </c:pt>
                <c:pt idx="3">
                  <c:v>0.186707610234006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0.265992518309213</c:v>
                </c:pt>
                <c:pt idx="1">
                  <c:v>0.265992518309213</c:v>
                </c:pt>
                <c:pt idx="2">
                  <c:v>0.265992518309213</c:v>
                </c:pt>
                <c:pt idx="3">
                  <c:v>0.265992518309213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-0.739688727159339</c:v>
                </c:pt>
                <c:pt idx="1">
                  <c:v>-0.740180131872277</c:v>
                </c:pt>
                <c:pt idx="2">
                  <c:v>-0.740180131872277</c:v>
                </c:pt>
                <c:pt idx="3">
                  <c:v>-0.494477775403324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0972968"/>
        <c:axId val="-2040975832"/>
      </c:barChart>
      <c:catAx>
        <c:axId val="-204097296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097583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40975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09729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0.0045382200747198</c:v>
                </c:pt>
                <c:pt idx="1">
                  <c:v>0.0045382200747198</c:v>
                </c:pt>
                <c:pt idx="2">
                  <c:v>0.00880948602739726</c:v>
                </c:pt>
                <c:pt idx="3">
                  <c:v>0.00880948602739726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0.0120129354919054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0.00756022415940224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0.0425849178082192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0.0496367820672478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0.00989815830635118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0.00507233687671233</c:v>
                </c:pt>
                <c:pt idx="3">
                  <c:v>0.00249831517808219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0.00291407222914072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0.00483020114570361</c:v>
                </c:pt>
                <c:pt idx="1">
                  <c:v>0.00483020114570361</c:v>
                </c:pt>
                <c:pt idx="2">
                  <c:v>0.00483020114570361</c:v>
                </c:pt>
                <c:pt idx="3">
                  <c:v>0.00483020114570361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0.155808256348258</c:v>
                </c:pt>
                <c:pt idx="3">
                  <c:v>0.155808256348258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0.223686170713626</c:v>
                </c:pt>
                <c:pt idx="1">
                  <c:v>0.223686170713626</c:v>
                </c:pt>
                <c:pt idx="2">
                  <c:v>0.223686170713626</c:v>
                </c:pt>
                <c:pt idx="3">
                  <c:v>0.223686170713626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0.554394427177089</c:v>
                </c:pt>
                <c:pt idx="1">
                  <c:v>0.661160437289169</c:v>
                </c:pt>
                <c:pt idx="2">
                  <c:v>0.498922650340662</c:v>
                </c:pt>
                <c:pt idx="3">
                  <c:v>0.489483736547387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1092840"/>
        <c:axId val="-2041098536"/>
      </c:barChart>
      <c:catAx>
        <c:axId val="-204109284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09853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41098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0928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0.0125254874062266</c:v>
                </c:pt>
                <c:pt idx="1">
                  <c:v>0.0125254874062266</c:v>
                </c:pt>
                <c:pt idx="2">
                  <c:v>0.0243141814356164</c:v>
                </c:pt>
                <c:pt idx="3">
                  <c:v>0.0243141814356164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0.0600646774595268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0.0320657783312578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0.0692714663013698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0.0122028738710533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0.0207965811945205</c:v>
                </c:pt>
                <c:pt idx="3">
                  <c:v>0.010243092230137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0.00234627646326276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0.00095946556125672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0.00617741214213642</c:v>
                </c:pt>
                <c:pt idx="1">
                  <c:v>0.00617741214213642</c:v>
                </c:pt>
                <c:pt idx="2">
                  <c:v>0.00617741214213642</c:v>
                </c:pt>
                <c:pt idx="3">
                  <c:v>0.00617741214213642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0.0176043730012453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0.000105984009414238</c:v>
                </c:pt>
                <c:pt idx="1">
                  <c:v>6.36048203387043E-5</c:v>
                </c:pt>
                <c:pt idx="2">
                  <c:v>8.4794414876471E-5</c:v>
                </c:pt>
                <c:pt idx="3">
                  <c:v>0.000105984009414238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0.196453012732358</c:v>
                </c:pt>
                <c:pt idx="3">
                  <c:v>0.196453012732358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0.291539064769711</c:v>
                </c:pt>
                <c:pt idx="1">
                  <c:v>0.291539064769711</c:v>
                </c:pt>
                <c:pt idx="2">
                  <c:v>0.291539064769711</c:v>
                </c:pt>
                <c:pt idx="3">
                  <c:v>0.291539064769711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0.465695659479752</c:v>
                </c:pt>
                <c:pt idx="1">
                  <c:v>0.580664968074515</c:v>
                </c:pt>
                <c:pt idx="2">
                  <c:v>0.352564956084965</c:v>
                </c:pt>
                <c:pt idx="3">
                  <c:v>0.285428204994039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1215304"/>
        <c:axId val="-2041211992"/>
      </c:barChart>
      <c:catAx>
        <c:axId val="-204121530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21199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41211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2153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0.0184365190535492</c:v>
                </c:pt>
                <c:pt idx="1">
                  <c:v>0.0184365190535492</c:v>
                </c:pt>
                <c:pt idx="2">
                  <c:v>0.0357885369863014</c:v>
                </c:pt>
                <c:pt idx="3">
                  <c:v>0.0357885369863014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0.049532503113325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0.0610516286548458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0.0159546799501868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0.0159176612613771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0.0323361475890411</c:v>
                </c:pt>
                <c:pt idx="3">
                  <c:v>0.015926759260274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0.000586569115815691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0.00152805044446887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0.0132049374245312</c:v>
                </c:pt>
                <c:pt idx="1">
                  <c:v>0.0132049374245312</c:v>
                </c:pt>
                <c:pt idx="2">
                  <c:v>0.0132049374245312</c:v>
                </c:pt>
                <c:pt idx="3">
                  <c:v>0.0132049374245312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0.000202553566272249</c:v>
                </c:pt>
                <c:pt idx="1">
                  <c:v>0.000121559688701298</c:v>
                </c:pt>
                <c:pt idx="2">
                  <c:v>0.000162056627486774</c:v>
                </c:pt>
                <c:pt idx="3">
                  <c:v>0.000202553566272249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0.270983063172739</c:v>
                </c:pt>
                <c:pt idx="3">
                  <c:v>0.270983063172739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0.407427613066016</c:v>
                </c:pt>
                <c:pt idx="1">
                  <c:v>0.407427613066016</c:v>
                </c:pt>
                <c:pt idx="2">
                  <c:v>0.407427613066016</c:v>
                </c:pt>
                <c:pt idx="3">
                  <c:v>0.407427613066016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0.331611450583694</c:v>
                </c:pt>
                <c:pt idx="1">
                  <c:v>0.473207436112346</c:v>
                </c:pt>
                <c:pt idx="2">
                  <c:v>0.154023760923498</c:v>
                </c:pt>
                <c:pt idx="3">
                  <c:v>0.170392652313479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1346040"/>
        <c:axId val="-2041342728"/>
      </c:barChart>
      <c:catAx>
        <c:axId val="-204134604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34272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41342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3460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0.000232747585243803</c:v>
                </c:pt>
                <c:pt idx="1">
                  <c:v>5.49284301175375E-5</c:v>
                </c:pt>
                <c:pt idx="2">
                  <c:v>5.49284301175375E-5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0.0290934481554754</c:v>
                </c:pt>
                <c:pt idx="1">
                  <c:v>0.0171651344117305</c:v>
                </c:pt>
                <c:pt idx="2">
                  <c:v>0.0171651344117305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0.0174560688932852</c:v>
                </c:pt>
                <c:pt idx="1">
                  <c:v>0.0102990806470383</c:v>
                </c:pt>
                <c:pt idx="2">
                  <c:v>0.0102990806470383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0.000814616548353311</c:v>
                </c:pt>
                <c:pt idx="1">
                  <c:v>0.000228092633538927</c:v>
                </c:pt>
                <c:pt idx="2">
                  <c:v>0.00019672033927201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0.00283311024757366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0.223437681834051</c:v>
                </c:pt>
                <c:pt idx="1">
                  <c:v>0.210925171651344</c:v>
                </c:pt>
                <c:pt idx="2">
                  <c:v>0.210925171651344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0.365879204003258</c:v>
                </c:pt>
                <c:pt idx="1">
                  <c:v>0.431737460723845</c:v>
                </c:pt>
                <c:pt idx="2">
                  <c:v>0.431737460723845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0.181543116490166</c:v>
                </c:pt>
                <c:pt idx="1">
                  <c:v>0.214220877458396</c:v>
                </c:pt>
                <c:pt idx="2">
                  <c:v>0.214220877458396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0.181543116490166</c:v>
                </c:pt>
                <c:pt idx="1">
                  <c:v>0.201512859304085</c:v>
                </c:pt>
                <c:pt idx="2">
                  <c:v>0.201512859304085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1560984"/>
        <c:axId val="-2041557960"/>
      </c:barChart>
      <c:catAx>
        <c:axId val="-2041560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55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155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5609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0.000282124586217273</c:v>
                </c:pt>
                <c:pt idx="1">
                  <c:v>6.65814023472765E-5</c:v>
                </c:pt>
                <c:pt idx="2">
                  <c:v>6.65814023472765E-5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0.000564249172434547</c:v>
                </c:pt>
                <c:pt idx="1">
                  <c:v>0.000133162804694553</c:v>
                </c:pt>
                <c:pt idx="2">
                  <c:v>0.000133162804694553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0.112849834486909</c:v>
                </c:pt>
                <c:pt idx="1">
                  <c:v>0.0665814023472765</c:v>
                </c:pt>
                <c:pt idx="2">
                  <c:v>0.0650412915908792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0.0141062293108637</c:v>
                </c:pt>
                <c:pt idx="1">
                  <c:v>0.00832267529340957</c:v>
                </c:pt>
                <c:pt idx="2">
                  <c:v>0.00909273067160822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0.000376166114956365</c:v>
                </c:pt>
                <c:pt idx="1">
                  <c:v>0.000105326512187782</c:v>
                </c:pt>
                <c:pt idx="2">
                  <c:v>0.000144307846586991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0.000658290701173638</c:v>
                </c:pt>
                <c:pt idx="1">
                  <c:v>0.000184321396328619</c:v>
                </c:pt>
                <c:pt idx="2">
                  <c:v>0.000167267062528965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0.000940415287390912</c:v>
                </c:pt>
                <c:pt idx="1">
                  <c:v>0.000263316280469455</c:v>
                </c:pt>
                <c:pt idx="2">
                  <c:v>0.00023895294646995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0.0038180860668071</c:v>
                </c:pt>
                <c:pt idx="1">
                  <c:v>0.00106906409870599</c:v>
                </c:pt>
                <c:pt idx="2">
                  <c:v>0.000970148962667996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0.016457267529341</c:v>
                </c:pt>
                <c:pt idx="1">
                  <c:v>0.00460803490821547</c:v>
                </c:pt>
                <c:pt idx="2">
                  <c:v>0.00418167656322412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0.00131658140234728</c:v>
                </c:pt>
                <c:pt idx="1">
                  <c:v>0.000368642792657237</c:v>
                </c:pt>
                <c:pt idx="2">
                  <c:v>0.000368642792657237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0.406259404152874</c:v>
                </c:pt>
                <c:pt idx="1">
                  <c:v>0.383508877520313</c:v>
                </c:pt>
                <c:pt idx="2">
                  <c:v>0.383508877520313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0.295666566355703</c:v>
                </c:pt>
                <c:pt idx="1">
                  <c:v>0.348886548299729</c:v>
                </c:pt>
                <c:pt idx="2">
                  <c:v>0.348886548299729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0.146704784832982</c:v>
                </c:pt>
                <c:pt idx="1">
                  <c:v>0.173111646102919</c:v>
                </c:pt>
                <c:pt idx="2">
                  <c:v>0.173111646102919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6613464"/>
        <c:axId val="2086616456"/>
      </c:barChart>
      <c:catAx>
        <c:axId val="2086613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616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6616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6134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0.00015525418992245</c:v>
                </c:pt>
                <c:pt idx="1">
                  <c:v>3.66399888216983E-5</c:v>
                </c:pt>
                <c:pt idx="2">
                  <c:v>3.66399888216983E-5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0.000517513966408168</c:v>
                </c:pt>
                <c:pt idx="1">
                  <c:v>0.000122133296072328</c:v>
                </c:pt>
                <c:pt idx="2">
                  <c:v>0.000122133296072328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0.207005586563267</c:v>
                </c:pt>
                <c:pt idx="1">
                  <c:v>0.122133296072328</c:v>
                </c:pt>
                <c:pt idx="2">
                  <c:v>0.122197472295475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0.0776270949612253</c:v>
                </c:pt>
                <c:pt idx="1">
                  <c:v>0.0457999860271229</c:v>
                </c:pt>
                <c:pt idx="2">
                  <c:v>0.0457807331601788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0.140864714086471</c:v>
                </c:pt>
                <c:pt idx="1">
                  <c:v>0.059163179916318</c:v>
                </c:pt>
                <c:pt idx="2">
                  <c:v>0.0592460810210071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0.00434711731782861</c:v>
                </c:pt>
                <c:pt idx="1">
                  <c:v>0.00121719284899201</c:v>
                </c:pt>
                <c:pt idx="2">
                  <c:v>0.00121719284899201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0.000207005586563267</c:v>
                </c:pt>
                <c:pt idx="1">
                  <c:v>5.79615642377149E-5</c:v>
                </c:pt>
                <c:pt idx="2">
                  <c:v>5.76366947691292E-5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0.00130413519534858</c:v>
                </c:pt>
                <c:pt idx="1">
                  <c:v>0.000365157854697604</c:v>
                </c:pt>
                <c:pt idx="2">
                  <c:v>0.000365669524110626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0.000517513966408168</c:v>
                </c:pt>
                <c:pt idx="1">
                  <c:v>0.000144903910594287</c:v>
                </c:pt>
                <c:pt idx="2">
                  <c:v>0.000145106954012153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0.00239091452480574</c:v>
                </c:pt>
                <c:pt idx="1">
                  <c:v>0.000669456066945606</c:v>
                </c:pt>
                <c:pt idx="2">
                  <c:v>0.000670394127536148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0.0064689245801021</c:v>
                </c:pt>
                <c:pt idx="1">
                  <c:v>0.00181129888242859</c:v>
                </c:pt>
                <c:pt idx="2">
                  <c:v>0.00181383692515191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0.00253581843540002</c:v>
                </c:pt>
                <c:pt idx="1">
                  <c:v>0.000710029161912007</c:v>
                </c:pt>
                <c:pt idx="2">
                  <c:v>0.000710029161912007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0.33125033961854</c:v>
                </c:pt>
                <c:pt idx="1">
                  <c:v>0.312700320599902</c:v>
                </c:pt>
                <c:pt idx="2">
                  <c:v>0.312700320599902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0.144075888248034</c:v>
                </c:pt>
                <c:pt idx="1">
                  <c:v>0.17000954813268</c:v>
                </c:pt>
                <c:pt idx="2">
                  <c:v>0.17000954813268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0.0807321787596743</c:v>
                </c:pt>
                <c:pt idx="1">
                  <c:v>0.0952639709364156</c:v>
                </c:pt>
                <c:pt idx="2">
                  <c:v>0.0952639709364156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6466456"/>
        <c:axId val="2086460424"/>
      </c:barChart>
      <c:catAx>
        <c:axId val="2086466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46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646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4664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0.00748923836099977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0.108695652173913</c:v>
                </c:pt>
                <c:pt idx="1">
                  <c:v>0.102608695652174</c:v>
                </c:pt>
                <c:pt idx="2">
                  <c:v>0.102608695652174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0.47463768115942</c:v>
                </c:pt>
                <c:pt idx="1">
                  <c:v>0.560072463768116</c:v>
                </c:pt>
                <c:pt idx="2">
                  <c:v>0.560072463768116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0.235507246376812</c:v>
                </c:pt>
                <c:pt idx="1">
                  <c:v>0.277898550724638</c:v>
                </c:pt>
                <c:pt idx="2">
                  <c:v>0.277898550724638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0.181159420289855</c:v>
                </c:pt>
                <c:pt idx="1">
                  <c:v>0.201086956521739</c:v>
                </c:pt>
                <c:pt idx="2">
                  <c:v>0.201086956521739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6306248"/>
        <c:axId val="2086309272"/>
      </c:barChart>
      <c:catAx>
        <c:axId val="208630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309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6309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3062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ZAOCC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3344.15816647667</c:v>
                </c:pt>
                <c:pt idx="1">
                  <c:v>2601.742194038498</c:v>
                </c:pt>
                <c:pt idx="2">
                  <c:v>3492.26354761781</c:v>
                </c:pt>
                <c:pt idx="3">
                  <c:v>4415.576353935066</c:v>
                </c:pt>
                <c:pt idx="4">
                  <c:v>795.6066046673917</c:v>
                </c:pt>
                <c:pt idx="5">
                  <c:v>638.8506698973613</c:v>
                </c:pt>
                <c:pt idx="6">
                  <c:v>873.52347484578</c:v>
                </c:pt>
                <c:pt idx="7">
                  <c:v>1053.671484591691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0.0</c:v>
                </c:pt>
                <c:pt idx="1">
                  <c:v>53.09760719536244</c:v>
                </c:pt>
                <c:pt idx="2">
                  <c:v>1900.894337593976</c:v>
                </c:pt>
                <c:pt idx="3">
                  <c:v>29064.77682434006</c:v>
                </c:pt>
                <c:pt idx="4">
                  <c:v>0.0</c:v>
                </c:pt>
                <c:pt idx="5">
                  <c:v>8.45208937682189</c:v>
                </c:pt>
                <c:pt idx="6">
                  <c:v>322.7827245864235</c:v>
                </c:pt>
                <c:pt idx="7">
                  <c:v>7756.547579678677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1021.531460543265</c:v>
                </c:pt>
                <c:pt idx="1">
                  <c:v>2971.466259973326</c:v>
                </c:pt>
                <c:pt idx="2">
                  <c:v>3660.798544402578</c:v>
                </c:pt>
                <c:pt idx="3">
                  <c:v>3487.987745600736</c:v>
                </c:pt>
                <c:pt idx="4">
                  <c:v>222.2075342465754</c:v>
                </c:pt>
                <c:pt idx="5">
                  <c:v>646.3650080580177</c:v>
                </c:pt>
                <c:pt idx="6">
                  <c:v>796.3112731668011</c:v>
                </c:pt>
                <c:pt idx="7">
                  <c:v>758.7207896857374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0.0</c:v>
                </c:pt>
                <c:pt idx="1">
                  <c:v>3034.148982592139</c:v>
                </c:pt>
                <c:pt idx="2">
                  <c:v>10240.25281624847</c:v>
                </c:pt>
                <c:pt idx="3">
                  <c:v>52149.4356383024</c:v>
                </c:pt>
                <c:pt idx="4">
                  <c:v>0.0</c:v>
                </c:pt>
                <c:pt idx="5">
                  <c:v>1180.0</c:v>
                </c:pt>
                <c:pt idx="6">
                  <c:v>3941.557695651933</c:v>
                </c:pt>
                <c:pt idx="7">
                  <c:v>20286.67537969007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176.6264087394197</c:v>
                </c:pt>
                <c:pt idx="1">
                  <c:v>615.715261702261</c:v>
                </c:pt>
                <c:pt idx="2">
                  <c:v>521.0369078728983</c:v>
                </c:pt>
                <c:pt idx="3">
                  <c:v>176.6264087394196</c:v>
                </c:pt>
                <c:pt idx="4">
                  <c:v>547.8289829279216</c:v>
                </c:pt>
                <c:pt idx="5">
                  <c:v>831.392339305188</c:v>
                </c:pt>
                <c:pt idx="6">
                  <c:v>514.2569909834808</c:v>
                </c:pt>
                <c:pt idx="7">
                  <c:v>192.3715288742401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11833.18103210935</c:v>
                </c:pt>
                <c:pt idx="1">
                  <c:v>11833.18103210935</c:v>
                </c:pt>
                <c:pt idx="2">
                  <c:v>11833.18103210935</c:v>
                </c:pt>
                <c:pt idx="3">
                  <c:v>14791.47629013668</c:v>
                </c:pt>
                <c:pt idx="4">
                  <c:v>9204.0</c:v>
                </c:pt>
                <c:pt idx="5">
                  <c:v>9204.0</c:v>
                </c:pt>
                <c:pt idx="6">
                  <c:v>9204.0</c:v>
                </c:pt>
                <c:pt idx="7">
                  <c:v>11505.0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5461.468168665852</c:v>
                </c:pt>
                <c:pt idx="1">
                  <c:v>14563.91511644227</c:v>
                </c:pt>
                <c:pt idx="2">
                  <c:v>32768.80901199511</c:v>
                </c:pt>
                <c:pt idx="3">
                  <c:v>60690.56502429929</c:v>
                </c:pt>
                <c:pt idx="4">
                  <c:v>3398.4</c:v>
                </c:pt>
                <c:pt idx="5">
                  <c:v>9062.4</c:v>
                </c:pt>
                <c:pt idx="6">
                  <c:v>20390.4</c:v>
                </c:pt>
                <c:pt idx="7">
                  <c:v>37764.72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1051.347671067974</c:v>
                </c:pt>
                <c:pt idx="4">
                  <c:v>1829.54618744412</c:v>
                </c:pt>
                <c:pt idx="5">
                  <c:v>1829.54618744412</c:v>
                </c:pt>
                <c:pt idx="6">
                  <c:v>1829.54618744412</c:v>
                </c:pt>
                <c:pt idx="7">
                  <c:v>1143.466367152575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99.44308766013902</c:v>
                </c:pt>
                <c:pt idx="1">
                  <c:v>99.443087660139</c:v>
                </c:pt>
                <c:pt idx="2">
                  <c:v>0.0</c:v>
                </c:pt>
                <c:pt idx="3">
                  <c:v>0.0</c:v>
                </c:pt>
                <c:pt idx="4">
                  <c:v>108.1562544097958</c:v>
                </c:pt>
                <c:pt idx="5">
                  <c:v>108.1562544097958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26397.09614855162</c:v>
                </c:pt>
                <c:pt idx="4">
                  <c:v>18549.6</c:v>
                </c:pt>
                <c:pt idx="5">
                  <c:v>18549.6</c:v>
                </c:pt>
                <c:pt idx="6">
                  <c:v>18549.6</c:v>
                </c:pt>
                <c:pt idx="7">
                  <c:v>20532.0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9102.44694777642</c:v>
                </c:pt>
                <c:pt idx="1">
                  <c:v>11833.18103210935</c:v>
                </c:pt>
                <c:pt idx="2">
                  <c:v>0.0</c:v>
                </c:pt>
                <c:pt idx="3">
                  <c:v>0.0</c:v>
                </c:pt>
                <c:pt idx="4">
                  <c:v>6660.0</c:v>
                </c:pt>
                <c:pt idx="5">
                  <c:v>8658.000000000001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6179672"/>
        <c:axId val="2086169800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29244.12068144364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29244.12068144365</c:v>
                </c:pt>
                <c:pt idx="5" formatCode="#,##0">
                  <c:v>29244.12068144365</c:v>
                </c:pt>
                <c:pt idx="6" formatCode="#,##0">
                  <c:v>29244.12068144365</c:v>
                </c:pt>
                <c:pt idx="7" formatCode="#,##0">
                  <c:v>29244.12068144364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40733.38734811031</c:v>
                </c:pt>
                <c:pt idx="1">
                  <c:v>40733.38734811031</c:v>
                </c:pt>
                <c:pt idx="2">
                  <c:v>40733.38734811031</c:v>
                </c:pt>
                <c:pt idx="3">
                  <c:v>40733.38734811031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40733.38734811031</c:v>
                </c:pt>
                <c:pt idx="5" formatCode="#,##0">
                  <c:v>40733.38734811031</c:v>
                </c:pt>
                <c:pt idx="6" formatCode="#,##0">
                  <c:v>40733.38734811031</c:v>
                </c:pt>
                <c:pt idx="7" formatCode="#,##0">
                  <c:v>40733.38734811031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61194.58734811032</c:v>
                </c:pt>
                <c:pt idx="1">
                  <c:v>61194.58734811032</c:v>
                </c:pt>
                <c:pt idx="2">
                  <c:v>61194.58734811032</c:v>
                </c:pt>
                <c:pt idx="3">
                  <c:v>61194.5873481103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61194.58734811032</c:v>
                </c:pt>
                <c:pt idx="5" formatCode="#,##0">
                  <c:v>61194.58734811032</c:v>
                </c:pt>
                <c:pt idx="6" formatCode="#,##0">
                  <c:v>61194.58734811032</c:v>
                </c:pt>
                <c:pt idx="7" formatCode="#,##0">
                  <c:v>61194.5873481103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179672"/>
        <c:axId val="2086169800"/>
      </c:lineChart>
      <c:catAx>
        <c:axId val="2086179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6169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6169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61796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ZAOCC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3344.15816647667</c:v>
                </c:pt>
                <c:pt idx="1">
                  <c:v>2601.742194038498</c:v>
                </c:pt>
                <c:pt idx="2">
                  <c:v>3492.26354761781</c:v>
                </c:pt>
                <c:pt idx="3">
                  <c:v>4415.576353935066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0.0</c:v>
                </c:pt>
                <c:pt idx="1">
                  <c:v>53.09760719536244</c:v>
                </c:pt>
                <c:pt idx="2">
                  <c:v>1900.894337593976</c:v>
                </c:pt>
                <c:pt idx="3">
                  <c:v>29064.77682434006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1021.531460543265</c:v>
                </c:pt>
                <c:pt idx="1">
                  <c:v>2971.466259973326</c:v>
                </c:pt>
                <c:pt idx="2">
                  <c:v>3660.798544402578</c:v>
                </c:pt>
                <c:pt idx="3">
                  <c:v>3487.987745600736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0.0</c:v>
                </c:pt>
                <c:pt idx="1">
                  <c:v>3034.148982592139</c:v>
                </c:pt>
                <c:pt idx="2">
                  <c:v>10240.25281624847</c:v>
                </c:pt>
                <c:pt idx="3">
                  <c:v>52149.4356383024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176.6264087394197</c:v>
                </c:pt>
                <c:pt idx="1">
                  <c:v>615.715261702261</c:v>
                </c:pt>
                <c:pt idx="2">
                  <c:v>521.0369078728983</c:v>
                </c:pt>
                <c:pt idx="3">
                  <c:v>176.6264087394196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11833.18103210935</c:v>
                </c:pt>
                <c:pt idx="1">
                  <c:v>11833.18103210935</c:v>
                </c:pt>
                <c:pt idx="2">
                  <c:v>11833.18103210935</c:v>
                </c:pt>
                <c:pt idx="3">
                  <c:v>14791.47629013668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5461.468168665852</c:v>
                </c:pt>
                <c:pt idx="1">
                  <c:v>14563.91511644227</c:v>
                </c:pt>
                <c:pt idx="2">
                  <c:v>32768.80901199511</c:v>
                </c:pt>
                <c:pt idx="3">
                  <c:v>60690.56502429929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1051.347671067974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99.44308766013902</c:v>
                </c:pt>
                <c:pt idx="1">
                  <c:v>99.443087660139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26397.09614855162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9102.44694777642</c:v>
                </c:pt>
                <c:pt idx="1">
                  <c:v>11833.18103210935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6034520"/>
        <c:axId val="2086028168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29244.12068144364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40733.38734811031</c:v>
                </c:pt>
                <c:pt idx="1">
                  <c:v>40733.38734811031</c:v>
                </c:pt>
                <c:pt idx="2">
                  <c:v>40733.38734811031</c:v>
                </c:pt>
                <c:pt idx="3">
                  <c:v>40733.38734811031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61194.58734811032</c:v>
                </c:pt>
                <c:pt idx="1">
                  <c:v>61194.58734811032</c:v>
                </c:pt>
                <c:pt idx="2">
                  <c:v>61194.58734811032</c:v>
                </c:pt>
                <c:pt idx="3">
                  <c:v>61194.5873481103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034520"/>
        <c:axId val="2086028168"/>
      </c:lineChart>
      <c:catAx>
        <c:axId val="2086034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6028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6028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60345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923560"/>
        <c:axId val="2085926904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29244.12068144364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40733.38734811031</c:v>
                </c:pt>
                <c:pt idx="1">
                  <c:v>40733.38734811031</c:v>
                </c:pt>
                <c:pt idx="2">
                  <c:v>40733.38734811031</c:v>
                </c:pt>
                <c:pt idx="3">
                  <c:v>40733.38734811031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923560"/>
        <c:axId val="2085926904"/>
      </c:lineChart>
      <c:catAx>
        <c:axId val="208592356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926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926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923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0.238553156609139</c:v>
                </c:pt>
                <c:pt idx="1">
                  <c:v>0.333974419252795</c:v>
                </c:pt>
                <c:pt idx="2">
                  <c:v>0.333974419252795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0.22661856549905</c:v>
                </c:pt>
                <c:pt idx="1">
                  <c:v>0.267409907288879</c:v>
                </c:pt>
                <c:pt idx="2">
                  <c:v>0.267409907288879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0.403584312812755</c:v>
                </c:pt>
                <c:pt idx="1">
                  <c:v>0.357852820117304</c:v>
                </c:pt>
                <c:pt idx="2">
                  <c:v>0.29673557523115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0.0210869312230886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0.128471790795743</c:v>
                </c:pt>
                <c:pt idx="1">
                  <c:v>0.126906458601118</c:v>
                </c:pt>
                <c:pt idx="2">
                  <c:v>0.190825441440579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5822712"/>
        <c:axId val="2085826056"/>
      </c:barChart>
      <c:catAx>
        <c:axId val="2085822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826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826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82271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0.192774533059578</c:v>
                </c:pt>
                <c:pt idx="1">
                  <c:v>0.26988434628341</c:v>
                </c:pt>
                <c:pt idx="2">
                  <c:v>0.26988434628341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0.0965427757555271</c:v>
                </c:pt>
                <c:pt idx="1">
                  <c:v>0.0857908650387096</c:v>
                </c:pt>
                <c:pt idx="2">
                  <c:v>0.140358956241155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0.0235103821847728</c:v>
                </c:pt>
                <c:pt idx="1">
                  <c:v>0.0277422509780319</c:v>
                </c:pt>
                <c:pt idx="2">
                  <c:v>0.0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0.326136021667168</c:v>
                </c:pt>
                <c:pt idx="1">
                  <c:v>0.384840505567259</c:v>
                </c:pt>
                <c:pt idx="2">
                  <c:v>0.359574891757178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0.177906083701696</c:v>
                </c:pt>
                <c:pt idx="1">
                  <c:v>0.0028579916069606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0.0965427757555271</c:v>
                </c:pt>
                <c:pt idx="1">
                  <c:v>0.0857908650387096</c:v>
                </c:pt>
                <c:pt idx="2">
                  <c:v>0.140358956241155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5763224"/>
        <c:axId val="2085752712"/>
      </c:barChart>
      <c:catAx>
        <c:axId val="2085763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752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752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7632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0.0848676235393228</c:v>
                </c:pt>
                <c:pt idx="1">
                  <c:v>0.118814672955052</c:v>
                </c:pt>
                <c:pt idx="2">
                  <c:v>0.118814672955052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0.0571313734203697</c:v>
                </c:pt>
                <c:pt idx="1">
                  <c:v>0.0431632453067412</c:v>
                </c:pt>
                <c:pt idx="2">
                  <c:v>0.0424143457953473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0.0167674525116247</c:v>
                </c:pt>
                <c:pt idx="1">
                  <c:v>0.0197855939637171</c:v>
                </c:pt>
                <c:pt idx="2">
                  <c:v>0.0197855939637171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0.617032699908227</c:v>
                </c:pt>
                <c:pt idx="1">
                  <c:v>0.36388455930182</c:v>
                </c:pt>
                <c:pt idx="2">
                  <c:v>0.364765149220782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0.0571313734203697</c:v>
                </c:pt>
                <c:pt idx="1">
                  <c:v>0.0431632453067412</c:v>
                </c:pt>
                <c:pt idx="2">
                  <c:v>0.0424143457953473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5656408"/>
        <c:axId val="2085645960"/>
      </c:barChart>
      <c:catAx>
        <c:axId val="208565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645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645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6564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0.30946365862656</c:v>
                </c:pt>
                <c:pt idx="1">
                  <c:v>0.433249122077184</c:v>
                </c:pt>
                <c:pt idx="2">
                  <c:v>0.433249122077184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0.293981481481481</c:v>
                </c:pt>
                <c:pt idx="1">
                  <c:v>0.346898148148148</c:v>
                </c:pt>
                <c:pt idx="2">
                  <c:v>0.346898148148148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0.523550724637681</c:v>
                </c:pt>
                <c:pt idx="1">
                  <c:v>0.190543442784914</c:v>
                </c:pt>
                <c:pt idx="2">
                  <c:v>0.06663289421691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0.0226449275362319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0.166660340928112</c:v>
                </c:pt>
                <c:pt idx="1">
                  <c:v>0.170975953656421</c:v>
                </c:pt>
                <c:pt idx="2">
                  <c:v>0.302375740585424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-0.156354705363234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6417704"/>
        <c:axId val="2097031048"/>
      </c:barChart>
      <c:catAx>
        <c:axId val="209641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7031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7031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64177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  <c:pt idx="10">
                  <c:v>3344.15816647667</c:v>
                </c:pt>
                <c:pt idx="11">
                  <c:v>3344.15816647667</c:v>
                </c:pt>
                <c:pt idx="12">
                  <c:v>3344.15816647667</c:v>
                </c:pt>
                <c:pt idx="13">
                  <c:v>3344.15816647667</c:v>
                </c:pt>
                <c:pt idx="14">
                  <c:v>3344.15816647667</c:v>
                </c:pt>
                <c:pt idx="15">
                  <c:v>3344.15816647667</c:v>
                </c:pt>
                <c:pt idx="16">
                  <c:v>3344.15816647667</c:v>
                </c:pt>
                <c:pt idx="17">
                  <c:v>3344.15816647667</c:v>
                </c:pt>
                <c:pt idx="18">
                  <c:v>3344.15816647667</c:v>
                </c:pt>
                <c:pt idx="19">
                  <c:v>3344.15816647667</c:v>
                </c:pt>
                <c:pt idx="20">
                  <c:v>3344.15816647667</c:v>
                </c:pt>
                <c:pt idx="21">
                  <c:v>3344.15816647667</c:v>
                </c:pt>
                <c:pt idx="22">
                  <c:v>3344.15816647667</c:v>
                </c:pt>
                <c:pt idx="23">
                  <c:v>3344.15816647667</c:v>
                </c:pt>
                <c:pt idx="24">
                  <c:v>3344.15816647667</c:v>
                </c:pt>
                <c:pt idx="25">
                  <c:v>3344.15816647667</c:v>
                </c:pt>
                <c:pt idx="26">
                  <c:v>3344.15816647667</c:v>
                </c:pt>
                <c:pt idx="27">
                  <c:v>3344.15816647667</c:v>
                </c:pt>
                <c:pt idx="28">
                  <c:v>3344.15816647667</c:v>
                </c:pt>
                <c:pt idx="29">
                  <c:v>3344.15816647667</c:v>
                </c:pt>
                <c:pt idx="30">
                  <c:v>3344.15816647667</c:v>
                </c:pt>
                <c:pt idx="31">
                  <c:v>3344.15816647667</c:v>
                </c:pt>
                <c:pt idx="32">
                  <c:v>3344.15816647667</c:v>
                </c:pt>
                <c:pt idx="33">
                  <c:v>3344.15816647667</c:v>
                </c:pt>
                <c:pt idx="34">
                  <c:v>3344.15816647667</c:v>
                </c:pt>
                <c:pt idx="35">
                  <c:v>3344.15816647667</c:v>
                </c:pt>
                <c:pt idx="36">
                  <c:v>2601.742194038498</c:v>
                </c:pt>
                <c:pt idx="37">
                  <c:v>2601.742194038498</c:v>
                </c:pt>
                <c:pt idx="38">
                  <c:v>2601.742194038498</c:v>
                </c:pt>
                <c:pt idx="39">
                  <c:v>2601.742194038498</c:v>
                </c:pt>
                <c:pt idx="40">
                  <c:v>2601.742194038498</c:v>
                </c:pt>
                <c:pt idx="41">
                  <c:v>2601.742194038498</c:v>
                </c:pt>
                <c:pt idx="42">
                  <c:v>2601.742194038498</c:v>
                </c:pt>
                <c:pt idx="43">
                  <c:v>2601.742194038498</c:v>
                </c:pt>
                <c:pt idx="44">
                  <c:v>2601.742194038498</c:v>
                </c:pt>
                <c:pt idx="45">
                  <c:v>2601.742194038498</c:v>
                </c:pt>
                <c:pt idx="46">
                  <c:v>2601.742194038498</c:v>
                </c:pt>
                <c:pt idx="47">
                  <c:v>2601.742194038498</c:v>
                </c:pt>
                <c:pt idx="48">
                  <c:v>2601.742194038498</c:v>
                </c:pt>
                <c:pt idx="49">
                  <c:v>2601.742194038498</c:v>
                </c:pt>
                <c:pt idx="50">
                  <c:v>2601.742194038498</c:v>
                </c:pt>
                <c:pt idx="51">
                  <c:v>2601.742194038498</c:v>
                </c:pt>
                <c:pt idx="52">
                  <c:v>2601.742194038498</c:v>
                </c:pt>
                <c:pt idx="53">
                  <c:v>2601.742194038498</c:v>
                </c:pt>
                <c:pt idx="54">
                  <c:v>2601.742194038498</c:v>
                </c:pt>
                <c:pt idx="55">
                  <c:v>2601.742194038498</c:v>
                </c:pt>
                <c:pt idx="56">
                  <c:v>2601.742194038498</c:v>
                </c:pt>
                <c:pt idx="57">
                  <c:v>2601.742194038498</c:v>
                </c:pt>
                <c:pt idx="58">
                  <c:v>2601.742194038498</c:v>
                </c:pt>
                <c:pt idx="59">
                  <c:v>3492.26354761781</c:v>
                </c:pt>
                <c:pt idx="60">
                  <c:v>3492.26354761781</c:v>
                </c:pt>
                <c:pt idx="61">
                  <c:v>3492.26354761781</c:v>
                </c:pt>
                <c:pt idx="62">
                  <c:v>3492.26354761781</c:v>
                </c:pt>
                <c:pt idx="63">
                  <c:v>3492.26354761781</c:v>
                </c:pt>
                <c:pt idx="64">
                  <c:v>3492.26354761781</c:v>
                </c:pt>
                <c:pt idx="65">
                  <c:v>3492.26354761781</c:v>
                </c:pt>
                <c:pt idx="66">
                  <c:v>3492.26354761781</c:v>
                </c:pt>
                <c:pt idx="67">
                  <c:v>3492.26354761781</c:v>
                </c:pt>
                <c:pt idx="68">
                  <c:v>3492.26354761781</c:v>
                </c:pt>
                <c:pt idx="69">
                  <c:v>3492.26354761781</c:v>
                </c:pt>
                <c:pt idx="70">
                  <c:v>3492.26354761781</c:v>
                </c:pt>
                <c:pt idx="71">
                  <c:v>3492.26354761781</c:v>
                </c:pt>
                <c:pt idx="72">
                  <c:v>3492.26354761781</c:v>
                </c:pt>
                <c:pt idx="73">
                  <c:v>3492.26354761781</c:v>
                </c:pt>
                <c:pt idx="74">
                  <c:v>3492.26354761781</c:v>
                </c:pt>
                <c:pt idx="75">
                  <c:v>3492.26354761781</c:v>
                </c:pt>
                <c:pt idx="76">
                  <c:v>3492.26354761781</c:v>
                </c:pt>
                <c:pt idx="77">
                  <c:v>3492.26354761781</c:v>
                </c:pt>
                <c:pt idx="78">
                  <c:v>3492.26354761781</c:v>
                </c:pt>
                <c:pt idx="79">
                  <c:v>3492.26354761781</c:v>
                </c:pt>
                <c:pt idx="80">
                  <c:v>3492.26354761781</c:v>
                </c:pt>
                <c:pt idx="81">
                  <c:v>3492.26354761781</c:v>
                </c:pt>
                <c:pt idx="82">
                  <c:v>3492.26354761781</c:v>
                </c:pt>
                <c:pt idx="83">
                  <c:v>3492.26354761781</c:v>
                </c:pt>
                <c:pt idx="84">
                  <c:v>3492.26354761781</c:v>
                </c:pt>
                <c:pt idx="85">
                  <c:v>3492.26354761781</c:v>
                </c:pt>
                <c:pt idx="86">
                  <c:v>4415.576353935066</c:v>
                </c:pt>
                <c:pt idx="87">
                  <c:v>4415.576353935066</c:v>
                </c:pt>
                <c:pt idx="88">
                  <c:v>4415.576353935066</c:v>
                </c:pt>
                <c:pt idx="89">
                  <c:v>4415.576353935066</c:v>
                </c:pt>
                <c:pt idx="90">
                  <c:v>4415.576353935066</c:v>
                </c:pt>
                <c:pt idx="91">
                  <c:v>4415.576353935066</c:v>
                </c:pt>
                <c:pt idx="92">
                  <c:v>4415.576353935066</c:v>
                </c:pt>
                <c:pt idx="93">
                  <c:v>4415.576353935066</c:v>
                </c:pt>
                <c:pt idx="94">
                  <c:v>4415.576353935066</c:v>
                </c:pt>
                <c:pt idx="95">
                  <c:v>4415.576353935066</c:v>
                </c:pt>
                <c:pt idx="96">
                  <c:v>4415.576353935066</c:v>
                </c:pt>
                <c:pt idx="97">
                  <c:v>4415.576353935066</c:v>
                </c:pt>
                <c:pt idx="98">
                  <c:v>4415.576353935066</c:v>
                </c:pt>
                <c:pt idx="99">
                  <c:v>4415.576353935066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53.09760719536244</c:v>
                </c:pt>
                <c:pt idx="37">
                  <c:v>53.09760719536244</c:v>
                </c:pt>
                <c:pt idx="38">
                  <c:v>53.09760719536244</c:v>
                </c:pt>
                <c:pt idx="39">
                  <c:v>53.09760719536244</c:v>
                </c:pt>
                <c:pt idx="40">
                  <c:v>53.09760719536244</c:v>
                </c:pt>
                <c:pt idx="41">
                  <c:v>53.09760719536244</c:v>
                </c:pt>
                <c:pt idx="42">
                  <c:v>53.09760719536244</c:v>
                </c:pt>
                <c:pt idx="43">
                  <c:v>53.09760719536244</c:v>
                </c:pt>
                <c:pt idx="44">
                  <c:v>53.09760719536244</c:v>
                </c:pt>
                <c:pt idx="45">
                  <c:v>53.09760719536244</c:v>
                </c:pt>
                <c:pt idx="46">
                  <c:v>53.09760719536244</c:v>
                </c:pt>
                <c:pt idx="47">
                  <c:v>53.09760719536244</c:v>
                </c:pt>
                <c:pt idx="48">
                  <c:v>53.09760719536244</c:v>
                </c:pt>
                <c:pt idx="49">
                  <c:v>53.09760719536244</c:v>
                </c:pt>
                <c:pt idx="50">
                  <c:v>53.09760719536244</c:v>
                </c:pt>
                <c:pt idx="51">
                  <c:v>53.09760719536244</c:v>
                </c:pt>
                <c:pt idx="52">
                  <c:v>53.09760719536244</c:v>
                </c:pt>
                <c:pt idx="53">
                  <c:v>53.09760719536244</c:v>
                </c:pt>
                <c:pt idx="54">
                  <c:v>53.09760719536244</c:v>
                </c:pt>
                <c:pt idx="55">
                  <c:v>53.09760719536244</c:v>
                </c:pt>
                <c:pt idx="56">
                  <c:v>53.09760719536244</c:v>
                </c:pt>
                <c:pt idx="57">
                  <c:v>53.09760719536244</c:v>
                </c:pt>
                <c:pt idx="58">
                  <c:v>53.09760719536244</c:v>
                </c:pt>
                <c:pt idx="59">
                  <c:v>1900.894337593976</c:v>
                </c:pt>
                <c:pt idx="60">
                  <c:v>1900.894337593976</c:v>
                </c:pt>
                <c:pt idx="61">
                  <c:v>1900.894337593976</c:v>
                </c:pt>
                <c:pt idx="62">
                  <c:v>1900.894337593976</c:v>
                </c:pt>
                <c:pt idx="63">
                  <c:v>1900.894337593976</c:v>
                </c:pt>
                <c:pt idx="64">
                  <c:v>1900.894337593976</c:v>
                </c:pt>
                <c:pt idx="65">
                  <c:v>1900.894337593976</c:v>
                </c:pt>
                <c:pt idx="66">
                  <c:v>1900.894337593976</c:v>
                </c:pt>
                <c:pt idx="67">
                  <c:v>1900.894337593976</c:v>
                </c:pt>
                <c:pt idx="68">
                  <c:v>1900.894337593976</c:v>
                </c:pt>
                <c:pt idx="69">
                  <c:v>1900.894337593976</c:v>
                </c:pt>
                <c:pt idx="70">
                  <c:v>1900.894337593976</c:v>
                </c:pt>
                <c:pt idx="71">
                  <c:v>1900.894337593976</c:v>
                </c:pt>
                <c:pt idx="72">
                  <c:v>1900.894337593976</c:v>
                </c:pt>
                <c:pt idx="73">
                  <c:v>1900.894337593976</c:v>
                </c:pt>
                <c:pt idx="74">
                  <c:v>1900.894337593976</c:v>
                </c:pt>
                <c:pt idx="75">
                  <c:v>1900.894337593976</c:v>
                </c:pt>
                <c:pt idx="76">
                  <c:v>1900.894337593976</c:v>
                </c:pt>
                <c:pt idx="77">
                  <c:v>1900.894337593976</c:v>
                </c:pt>
                <c:pt idx="78">
                  <c:v>1900.894337593976</c:v>
                </c:pt>
                <c:pt idx="79">
                  <c:v>1900.894337593976</c:v>
                </c:pt>
                <c:pt idx="80">
                  <c:v>1900.894337593976</c:v>
                </c:pt>
                <c:pt idx="81">
                  <c:v>1900.894337593976</c:v>
                </c:pt>
                <c:pt idx="82">
                  <c:v>1900.894337593976</c:v>
                </c:pt>
                <c:pt idx="83">
                  <c:v>1900.894337593976</c:v>
                </c:pt>
                <c:pt idx="84">
                  <c:v>1900.894337593976</c:v>
                </c:pt>
                <c:pt idx="85">
                  <c:v>1900.894337593976</c:v>
                </c:pt>
                <c:pt idx="86">
                  <c:v>29064.77682434006</c:v>
                </c:pt>
                <c:pt idx="87">
                  <c:v>29064.77682434006</c:v>
                </c:pt>
                <c:pt idx="88">
                  <c:v>29064.77682434006</c:v>
                </c:pt>
                <c:pt idx="89">
                  <c:v>29064.77682434006</c:v>
                </c:pt>
                <c:pt idx="90">
                  <c:v>29064.77682434006</c:v>
                </c:pt>
                <c:pt idx="91">
                  <c:v>29064.77682434006</c:v>
                </c:pt>
                <c:pt idx="92">
                  <c:v>29064.77682434006</c:v>
                </c:pt>
                <c:pt idx="93">
                  <c:v>29064.77682434006</c:v>
                </c:pt>
                <c:pt idx="94">
                  <c:v>29064.77682434006</c:v>
                </c:pt>
                <c:pt idx="95">
                  <c:v>29064.77682434006</c:v>
                </c:pt>
                <c:pt idx="96">
                  <c:v>29064.77682434006</c:v>
                </c:pt>
                <c:pt idx="97">
                  <c:v>29064.77682434006</c:v>
                </c:pt>
                <c:pt idx="98">
                  <c:v>29064.77682434006</c:v>
                </c:pt>
                <c:pt idx="99">
                  <c:v>29064.77682434006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  <c:pt idx="10">
                  <c:v>1021.531460543265</c:v>
                </c:pt>
                <c:pt idx="11">
                  <c:v>1021.531460543265</c:v>
                </c:pt>
                <c:pt idx="12">
                  <c:v>1021.531460543265</c:v>
                </c:pt>
                <c:pt idx="13">
                  <c:v>1021.531460543265</c:v>
                </c:pt>
                <c:pt idx="14">
                  <c:v>1021.531460543265</c:v>
                </c:pt>
                <c:pt idx="15">
                  <c:v>1021.531460543265</c:v>
                </c:pt>
                <c:pt idx="16">
                  <c:v>1021.531460543265</c:v>
                </c:pt>
                <c:pt idx="17">
                  <c:v>1021.531460543265</c:v>
                </c:pt>
                <c:pt idx="18">
                  <c:v>1021.531460543265</c:v>
                </c:pt>
                <c:pt idx="19">
                  <c:v>1021.531460543265</c:v>
                </c:pt>
                <c:pt idx="20">
                  <c:v>1021.531460543265</c:v>
                </c:pt>
                <c:pt idx="21">
                  <c:v>1021.531460543265</c:v>
                </c:pt>
                <c:pt idx="22">
                  <c:v>1021.531460543265</c:v>
                </c:pt>
                <c:pt idx="23">
                  <c:v>1021.531460543265</c:v>
                </c:pt>
                <c:pt idx="24">
                  <c:v>1021.531460543265</c:v>
                </c:pt>
                <c:pt idx="25">
                  <c:v>1021.531460543265</c:v>
                </c:pt>
                <c:pt idx="26">
                  <c:v>1021.531460543265</c:v>
                </c:pt>
                <c:pt idx="27">
                  <c:v>1021.531460543265</c:v>
                </c:pt>
                <c:pt idx="28">
                  <c:v>1021.531460543265</c:v>
                </c:pt>
                <c:pt idx="29">
                  <c:v>1021.531460543265</c:v>
                </c:pt>
                <c:pt idx="30">
                  <c:v>1021.531460543265</c:v>
                </c:pt>
                <c:pt idx="31">
                  <c:v>1021.531460543265</c:v>
                </c:pt>
                <c:pt idx="32">
                  <c:v>1021.531460543265</c:v>
                </c:pt>
                <c:pt idx="33">
                  <c:v>1021.531460543265</c:v>
                </c:pt>
                <c:pt idx="34">
                  <c:v>1021.531460543265</c:v>
                </c:pt>
                <c:pt idx="35">
                  <c:v>1021.531460543265</c:v>
                </c:pt>
                <c:pt idx="36">
                  <c:v>2971.466259973326</c:v>
                </c:pt>
                <c:pt idx="37">
                  <c:v>2971.466259973326</c:v>
                </c:pt>
                <c:pt idx="38">
                  <c:v>2971.466259973326</c:v>
                </c:pt>
                <c:pt idx="39">
                  <c:v>2971.466259973326</c:v>
                </c:pt>
                <c:pt idx="40">
                  <c:v>2971.466259973326</c:v>
                </c:pt>
                <c:pt idx="41">
                  <c:v>2971.466259973326</c:v>
                </c:pt>
                <c:pt idx="42">
                  <c:v>2971.466259973326</c:v>
                </c:pt>
                <c:pt idx="43">
                  <c:v>2971.466259973326</c:v>
                </c:pt>
                <c:pt idx="44">
                  <c:v>2971.466259973326</c:v>
                </c:pt>
                <c:pt idx="45">
                  <c:v>2971.466259973326</c:v>
                </c:pt>
                <c:pt idx="46">
                  <c:v>2971.466259973326</c:v>
                </c:pt>
                <c:pt idx="47">
                  <c:v>2971.466259973326</c:v>
                </c:pt>
                <c:pt idx="48">
                  <c:v>2971.466259973326</c:v>
                </c:pt>
                <c:pt idx="49">
                  <c:v>2971.466259973326</c:v>
                </c:pt>
                <c:pt idx="50">
                  <c:v>2971.466259973326</c:v>
                </c:pt>
                <c:pt idx="51">
                  <c:v>2971.466259973326</c:v>
                </c:pt>
                <c:pt idx="52">
                  <c:v>2971.466259973326</c:v>
                </c:pt>
                <c:pt idx="53">
                  <c:v>2971.466259973326</c:v>
                </c:pt>
                <c:pt idx="54">
                  <c:v>2971.466259973326</c:v>
                </c:pt>
                <c:pt idx="55">
                  <c:v>2971.466259973326</c:v>
                </c:pt>
                <c:pt idx="56">
                  <c:v>2971.466259973326</c:v>
                </c:pt>
                <c:pt idx="57">
                  <c:v>2971.466259973326</c:v>
                </c:pt>
                <c:pt idx="58">
                  <c:v>2971.466259973326</c:v>
                </c:pt>
                <c:pt idx="59">
                  <c:v>3660.798544402578</c:v>
                </c:pt>
                <c:pt idx="60">
                  <c:v>3660.798544402578</c:v>
                </c:pt>
                <c:pt idx="61">
                  <c:v>3660.798544402578</c:v>
                </c:pt>
                <c:pt idx="62">
                  <c:v>3660.798544402578</c:v>
                </c:pt>
                <c:pt idx="63">
                  <c:v>3660.798544402578</c:v>
                </c:pt>
                <c:pt idx="64">
                  <c:v>3660.798544402578</c:v>
                </c:pt>
                <c:pt idx="65">
                  <c:v>3660.798544402578</c:v>
                </c:pt>
                <c:pt idx="66">
                  <c:v>3660.798544402578</c:v>
                </c:pt>
                <c:pt idx="67">
                  <c:v>3660.798544402578</c:v>
                </c:pt>
                <c:pt idx="68">
                  <c:v>3660.798544402578</c:v>
                </c:pt>
                <c:pt idx="69">
                  <c:v>3660.798544402578</c:v>
                </c:pt>
                <c:pt idx="70">
                  <c:v>3660.798544402578</c:v>
                </c:pt>
                <c:pt idx="71">
                  <c:v>3660.798544402578</c:v>
                </c:pt>
                <c:pt idx="72">
                  <c:v>3660.798544402578</c:v>
                </c:pt>
                <c:pt idx="73">
                  <c:v>3660.798544402578</c:v>
                </c:pt>
                <c:pt idx="74">
                  <c:v>3660.798544402578</c:v>
                </c:pt>
                <c:pt idx="75">
                  <c:v>3660.798544402578</c:v>
                </c:pt>
                <c:pt idx="76">
                  <c:v>3660.798544402578</c:v>
                </c:pt>
                <c:pt idx="77">
                  <c:v>3660.798544402578</c:v>
                </c:pt>
                <c:pt idx="78">
                  <c:v>3660.798544402578</c:v>
                </c:pt>
                <c:pt idx="79">
                  <c:v>3660.798544402578</c:v>
                </c:pt>
                <c:pt idx="80">
                  <c:v>3660.798544402578</c:v>
                </c:pt>
                <c:pt idx="81">
                  <c:v>3660.798544402578</c:v>
                </c:pt>
                <c:pt idx="82">
                  <c:v>3660.798544402578</c:v>
                </c:pt>
                <c:pt idx="83">
                  <c:v>3660.798544402578</c:v>
                </c:pt>
                <c:pt idx="84">
                  <c:v>3660.798544402578</c:v>
                </c:pt>
                <c:pt idx="85">
                  <c:v>3660.798544402578</c:v>
                </c:pt>
                <c:pt idx="86">
                  <c:v>3487.987745600736</c:v>
                </c:pt>
                <c:pt idx="87">
                  <c:v>3487.987745600736</c:v>
                </c:pt>
                <c:pt idx="88">
                  <c:v>3487.987745600736</c:v>
                </c:pt>
                <c:pt idx="89">
                  <c:v>3487.987745600736</c:v>
                </c:pt>
                <c:pt idx="90">
                  <c:v>3487.987745600736</c:v>
                </c:pt>
                <c:pt idx="91">
                  <c:v>3487.987745600736</c:v>
                </c:pt>
                <c:pt idx="92">
                  <c:v>3487.987745600736</c:v>
                </c:pt>
                <c:pt idx="93">
                  <c:v>3487.987745600736</c:v>
                </c:pt>
                <c:pt idx="94">
                  <c:v>3487.987745600736</c:v>
                </c:pt>
                <c:pt idx="95">
                  <c:v>3487.987745600736</c:v>
                </c:pt>
                <c:pt idx="96">
                  <c:v>3487.987745600736</c:v>
                </c:pt>
                <c:pt idx="97">
                  <c:v>3487.987745600736</c:v>
                </c:pt>
                <c:pt idx="98">
                  <c:v>3487.987745600736</c:v>
                </c:pt>
                <c:pt idx="99">
                  <c:v>3487.987745600736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15.1707449129607</c:v>
                </c:pt>
                <c:pt idx="37">
                  <c:v>15.1707449129607</c:v>
                </c:pt>
                <c:pt idx="38">
                  <c:v>15.1707449129607</c:v>
                </c:pt>
                <c:pt idx="39">
                  <c:v>15.1707449129607</c:v>
                </c:pt>
                <c:pt idx="40">
                  <c:v>15.1707449129607</c:v>
                </c:pt>
                <c:pt idx="41">
                  <c:v>15.1707449129607</c:v>
                </c:pt>
                <c:pt idx="42">
                  <c:v>15.1707449129607</c:v>
                </c:pt>
                <c:pt idx="43">
                  <c:v>15.1707449129607</c:v>
                </c:pt>
                <c:pt idx="44">
                  <c:v>15.1707449129607</c:v>
                </c:pt>
                <c:pt idx="45">
                  <c:v>15.1707449129607</c:v>
                </c:pt>
                <c:pt idx="46">
                  <c:v>15.1707449129607</c:v>
                </c:pt>
                <c:pt idx="47">
                  <c:v>15.1707449129607</c:v>
                </c:pt>
                <c:pt idx="48">
                  <c:v>15.1707449129607</c:v>
                </c:pt>
                <c:pt idx="49">
                  <c:v>15.1707449129607</c:v>
                </c:pt>
                <c:pt idx="50">
                  <c:v>15.1707449129607</c:v>
                </c:pt>
                <c:pt idx="51">
                  <c:v>15.1707449129607</c:v>
                </c:pt>
                <c:pt idx="52">
                  <c:v>15.1707449129607</c:v>
                </c:pt>
                <c:pt idx="53">
                  <c:v>15.1707449129607</c:v>
                </c:pt>
                <c:pt idx="54">
                  <c:v>15.1707449129607</c:v>
                </c:pt>
                <c:pt idx="55">
                  <c:v>15.1707449129607</c:v>
                </c:pt>
                <c:pt idx="56">
                  <c:v>15.1707449129607</c:v>
                </c:pt>
                <c:pt idx="57">
                  <c:v>15.1707449129607</c:v>
                </c:pt>
                <c:pt idx="58">
                  <c:v>15.1707449129607</c:v>
                </c:pt>
                <c:pt idx="59">
                  <c:v>68.26835210832316</c:v>
                </c:pt>
                <c:pt idx="60">
                  <c:v>68.26835210832316</c:v>
                </c:pt>
                <c:pt idx="61">
                  <c:v>68.26835210832316</c:v>
                </c:pt>
                <c:pt idx="62">
                  <c:v>68.26835210832316</c:v>
                </c:pt>
                <c:pt idx="63">
                  <c:v>68.26835210832316</c:v>
                </c:pt>
                <c:pt idx="64">
                  <c:v>68.26835210832316</c:v>
                </c:pt>
                <c:pt idx="65">
                  <c:v>68.26835210832316</c:v>
                </c:pt>
                <c:pt idx="66">
                  <c:v>68.26835210832316</c:v>
                </c:pt>
                <c:pt idx="67">
                  <c:v>68.26835210832316</c:v>
                </c:pt>
                <c:pt idx="68">
                  <c:v>68.26835210832316</c:v>
                </c:pt>
                <c:pt idx="69">
                  <c:v>68.26835210832316</c:v>
                </c:pt>
                <c:pt idx="70">
                  <c:v>68.26835210832316</c:v>
                </c:pt>
                <c:pt idx="71">
                  <c:v>68.26835210832316</c:v>
                </c:pt>
                <c:pt idx="72">
                  <c:v>68.26835210832316</c:v>
                </c:pt>
                <c:pt idx="73">
                  <c:v>68.26835210832316</c:v>
                </c:pt>
                <c:pt idx="74">
                  <c:v>68.26835210832316</c:v>
                </c:pt>
                <c:pt idx="75">
                  <c:v>68.26835210832316</c:v>
                </c:pt>
                <c:pt idx="76">
                  <c:v>68.26835210832316</c:v>
                </c:pt>
                <c:pt idx="77">
                  <c:v>68.26835210832316</c:v>
                </c:pt>
                <c:pt idx="78">
                  <c:v>68.26835210832316</c:v>
                </c:pt>
                <c:pt idx="79">
                  <c:v>68.26835210832316</c:v>
                </c:pt>
                <c:pt idx="80">
                  <c:v>68.26835210832316</c:v>
                </c:pt>
                <c:pt idx="81">
                  <c:v>68.26835210832316</c:v>
                </c:pt>
                <c:pt idx="82">
                  <c:v>68.26835210832316</c:v>
                </c:pt>
                <c:pt idx="83">
                  <c:v>68.26835210832316</c:v>
                </c:pt>
                <c:pt idx="84">
                  <c:v>68.26835210832316</c:v>
                </c:pt>
                <c:pt idx="85">
                  <c:v>68.26835210832316</c:v>
                </c:pt>
                <c:pt idx="86">
                  <c:v>123.2623024178057</c:v>
                </c:pt>
                <c:pt idx="87">
                  <c:v>123.2623024178057</c:v>
                </c:pt>
                <c:pt idx="88">
                  <c:v>123.2623024178057</c:v>
                </c:pt>
                <c:pt idx="89">
                  <c:v>123.2623024178057</c:v>
                </c:pt>
                <c:pt idx="90">
                  <c:v>123.2623024178057</c:v>
                </c:pt>
                <c:pt idx="91">
                  <c:v>123.2623024178057</c:v>
                </c:pt>
                <c:pt idx="92">
                  <c:v>123.2623024178057</c:v>
                </c:pt>
                <c:pt idx="93">
                  <c:v>123.2623024178057</c:v>
                </c:pt>
                <c:pt idx="94">
                  <c:v>123.2623024178057</c:v>
                </c:pt>
                <c:pt idx="95">
                  <c:v>123.2623024178057</c:v>
                </c:pt>
                <c:pt idx="96">
                  <c:v>123.2623024178057</c:v>
                </c:pt>
                <c:pt idx="97">
                  <c:v>123.2623024178057</c:v>
                </c:pt>
                <c:pt idx="98">
                  <c:v>123.2623024178057</c:v>
                </c:pt>
                <c:pt idx="99">
                  <c:v>123.2623024178057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3034.148982592139</c:v>
                </c:pt>
                <c:pt idx="37">
                  <c:v>3034.148982592139</c:v>
                </c:pt>
                <c:pt idx="38">
                  <c:v>3034.148982592139</c:v>
                </c:pt>
                <c:pt idx="39">
                  <c:v>3034.148982592139</c:v>
                </c:pt>
                <c:pt idx="40">
                  <c:v>3034.148982592139</c:v>
                </c:pt>
                <c:pt idx="41">
                  <c:v>3034.148982592139</c:v>
                </c:pt>
                <c:pt idx="42">
                  <c:v>3034.148982592139</c:v>
                </c:pt>
                <c:pt idx="43">
                  <c:v>3034.148982592139</c:v>
                </c:pt>
                <c:pt idx="44">
                  <c:v>3034.148982592139</c:v>
                </c:pt>
                <c:pt idx="45">
                  <c:v>3034.148982592139</c:v>
                </c:pt>
                <c:pt idx="46">
                  <c:v>3034.148982592139</c:v>
                </c:pt>
                <c:pt idx="47">
                  <c:v>3034.148982592139</c:v>
                </c:pt>
                <c:pt idx="48">
                  <c:v>3034.148982592139</c:v>
                </c:pt>
                <c:pt idx="49">
                  <c:v>3034.148982592139</c:v>
                </c:pt>
                <c:pt idx="50">
                  <c:v>3034.148982592139</c:v>
                </c:pt>
                <c:pt idx="51">
                  <c:v>3034.148982592139</c:v>
                </c:pt>
                <c:pt idx="52">
                  <c:v>3034.148982592139</c:v>
                </c:pt>
                <c:pt idx="53">
                  <c:v>3034.148982592139</c:v>
                </c:pt>
                <c:pt idx="54">
                  <c:v>3034.148982592139</c:v>
                </c:pt>
                <c:pt idx="55">
                  <c:v>3034.148982592139</c:v>
                </c:pt>
                <c:pt idx="56">
                  <c:v>3034.148982592139</c:v>
                </c:pt>
                <c:pt idx="57">
                  <c:v>3034.148982592139</c:v>
                </c:pt>
                <c:pt idx="58">
                  <c:v>3034.148982592139</c:v>
                </c:pt>
                <c:pt idx="59">
                  <c:v>10240.25281624847</c:v>
                </c:pt>
                <c:pt idx="60">
                  <c:v>10240.25281624847</c:v>
                </c:pt>
                <c:pt idx="61">
                  <c:v>10240.25281624847</c:v>
                </c:pt>
                <c:pt idx="62">
                  <c:v>10240.25281624847</c:v>
                </c:pt>
                <c:pt idx="63">
                  <c:v>10240.25281624847</c:v>
                </c:pt>
                <c:pt idx="64">
                  <c:v>10240.25281624847</c:v>
                </c:pt>
                <c:pt idx="65">
                  <c:v>10240.25281624847</c:v>
                </c:pt>
                <c:pt idx="66">
                  <c:v>10240.25281624847</c:v>
                </c:pt>
                <c:pt idx="67">
                  <c:v>10240.25281624847</c:v>
                </c:pt>
                <c:pt idx="68">
                  <c:v>10240.25281624847</c:v>
                </c:pt>
                <c:pt idx="69">
                  <c:v>10240.25281624847</c:v>
                </c:pt>
                <c:pt idx="70">
                  <c:v>10240.25281624847</c:v>
                </c:pt>
                <c:pt idx="71">
                  <c:v>10240.25281624847</c:v>
                </c:pt>
                <c:pt idx="72">
                  <c:v>10240.25281624847</c:v>
                </c:pt>
                <c:pt idx="73">
                  <c:v>10240.25281624847</c:v>
                </c:pt>
                <c:pt idx="74">
                  <c:v>10240.25281624847</c:v>
                </c:pt>
                <c:pt idx="75">
                  <c:v>10240.25281624847</c:v>
                </c:pt>
                <c:pt idx="76">
                  <c:v>10240.25281624847</c:v>
                </c:pt>
                <c:pt idx="77">
                  <c:v>10240.25281624847</c:v>
                </c:pt>
                <c:pt idx="78">
                  <c:v>10240.25281624847</c:v>
                </c:pt>
                <c:pt idx="79">
                  <c:v>10240.25281624847</c:v>
                </c:pt>
                <c:pt idx="80">
                  <c:v>10240.25281624847</c:v>
                </c:pt>
                <c:pt idx="81">
                  <c:v>10240.25281624847</c:v>
                </c:pt>
                <c:pt idx="82">
                  <c:v>10240.25281624847</c:v>
                </c:pt>
                <c:pt idx="83">
                  <c:v>10240.25281624847</c:v>
                </c:pt>
                <c:pt idx="84">
                  <c:v>10240.25281624847</c:v>
                </c:pt>
                <c:pt idx="85">
                  <c:v>10240.25281624847</c:v>
                </c:pt>
                <c:pt idx="86">
                  <c:v>52149.4356383024</c:v>
                </c:pt>
                <c:pt idx="87">
                  <c:v>52149.4356383024</c:v>
                </c:pt>
                <c:pt idx="88">
                  <c:v>52149.4356383024</c:v>
                </c:pt>
                <c:pt idx="89">
                  <c:v>52149.4356383024</c:v>
                </c:pt>
                <c:pt idx="90">
                  <c:v>52149.4356383024</c:v>
                </c:pt>
                <c:pt idx="91">
                  <c:v>52149.4356383024</c:v>
                </c:pt>
                <c:pt idx="92">
                  <c:v>52149.4356383024</c:v>
                </c:pt>
                <c:pt idx="93">
                  <c:v>52149.4356383024</c:v>
                </c:pt>
                <c:pt idx="94">
                  <c:v>52149.4356383024</c:v>
                </c:pt>
                <c:pt idx="95">
                  <c:v>52149.4356383024</c:v>
                </c:pt>
                <c:pt idx="96">
                  <c:v>52149.4356383024</c:v>
                </c:pt>
                <c:pt idx="97">
                  <c:v>52149.4356383024</c:v>
                </c:pt>
                <c:pt idx="98">
                  <c:v>52149.4356383024</c:v>
                </c:pt>
                <c:pt idx="99">
                  <c:v>52149.4356383024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  <c:pt idx="10">
                  <c:v>176.6264087394197</c:v>
                </c:pt>
                <c:pt idx="11">
                  <c:v>176.6264087394197</c:v>
                </c:pt>
                <c:pt idx="12">
                  <c:v>176.6264087394197</c:v>
                </c:pt>
                <c:pt idx="13">
                  <c:v>176.6264087394197</c:v>
                </c:pt>
                <c:pt idx="14">
                  <c:v>176.6264087394197</c:v>
                </c:pt>
                <c:pt idx="15">
                  <c:v>176.6264087394197</c:v>
                </c:pt>
                <c:pt idx="16">
                  <c:v>176.6264087394197</c:v>
                </c:pt>
                <c:pt idx="17">
                  <c:v>176.6264087394197</c:v>
                </c:pt>
                <c:pt idx="18">
                  <c:v>176.6264087394197</c:v>
                </c:pt>
                <c:pt idx="19">
                  <c:v>176.6264087394197</c:v>
                </c:pt>
                <c:pt idx="20">
                  <c:v>176.6264087394197</c:v>
                </c:pt>
                <c:pt idx="21">
                  <c:v>176.6264087394197</c:v>
                </c:pt>
                <c:pt idx="22">
                  <c:v>176.6264087394197</c:v>
                </c:pt>
                <c:pt idx="23">
                  <c:v>176.6264087394197</c:v>
                </c:pt>
                <c:pt idx="24">
                  <c:v>176.6264087394197</c:v>
                </c:pt>
                <c:pt idx="25">
                  <c:v>176.6264087394197</c:v>
                </c:pt>
                <c:pt idx="26">
                  <c:v>176.6264087394197</c:v>
                </c:pt>
                <c:pt idx="27">
                  <c:v>176.6264087394197</c:v>
                </c:pt>
                <c:pt idx="28">
                  <c:v>176.6264087394197</c:v>
                </c:pt>
                <c:pt idx="29">
                  <c:v>176.6264087394197</c:v>
                </c:pt>
                <c:pt idx="30">
                  <c:v>176.6264087394197</c:v>
                </c:pt>
                <c:pt idx="31">
                  <c:v>176.6264087394197</c:v>
                </c:pt>
                <c:pt idx="32">
                  <c:v>176.6264087394197</c:v>
                </c:pt>
                <c:pt idx="33">
                  <c:v>176.6264087394197</c:v>
                </c:pt>
                <c:pt idx="34">
                  <c:v>176.6264087394197</c:v>
                </c:pt>
                <c:pt idx="35">
                  <c:v>176.6264087394197</c:v>
                </c:pt>
                <c:pt idx="36">
                  <c:v>615.715261702261</c:v>
                </c:pt>
                <c:pt idx="37">
                  <c:v>615.715261702261</c:v>
                </c:pt>
                <c:pt idx="38">
                  <c:v>615.715261702261</c:v>
                </c:pt>
                <c:pt idx="39">
                  <c:v>615.715261702261</c:v>
                </c:pt>
                <c:pt idx="40">
                  <c:v>615.715261702261</c:v>
                </c:pt>
                <c:pt idx="41">
                  <c:v>615.715261702261</c:v>
                </c:pt>
                <c:pt idx="42">
                  <c:v>615.715261702261</c:v>
                </c:pt>
                <c:pt idx="43">
                  <c:v>615.715261702261</c:v>
                </c:pt>
                <c:pt idx="44">
                  <c:v>615.715261702261</c:v>
                </c:pt>
                <c:pt idx="45">
                  <c:v>615.715261702261</c:v>
                </c:pt>
                <c:pt idx="46">
                  <c:v>615.715261702261</c:v>
                </c:pt>
                <c:pt idx="47">
                  <c:v>615.715261702261</c:v>
                </c:pt>
                <c:pt idx="48">
                  <c:v>615.715261702261</c:v>
                </c:pt>
                <c:pt idx="49">
                  <c:v>615.715261702261</c:v>
                </c:pt>
                <c:pt idx="50">
                  <c:v>615.715261702261</c:v>
                </c:pt>
                <c:pt idx="51">
                  <c:v>615.715261702261</c:v>
                </c:pt>
                <c:pt idx="52">
                  <c:v>615.715261702261</c:v>
                </c:pt>
                <c:pt idx="53">
                  <c:v>615.715261702261</c:v>
                </c:pt>
                <c:pt idx="54">
                  <c:v>615.715261702261</c:v>
                </c:pt>
                <c:pt idx="55">
                  <c:v>615.715261702261</c:v>
                </c:pt>
                <c:pt idx="56">
                  <c:v>615.715261702261</c:v>
                </c:pt>
                <c:pt idx="57">
                  <c:v>615.715261702261</c:v>
                </c:pt>
                <c:pt idx="58">
                  <c:v>615.715261702261</c:v>
                </c:pt>
                <c:pt idx="59">
                  <c:v>521.0369078728983</c:v>
                </c:pt>
                <c:pt idx="60">
                  <c:v>521.0369078728983</c:v>
                </c:pt>
                <c:pt idx="61">
                  <c:v>521.0369078728983</c:v>
                </c:pt>
                <c:pt idx="62">
                  <c:v>521.0369078728983</c:v>
                </c:pt>
                <c:pt idx="63">
                  <c:v>521.0369078728983</c:v>
                </c:pt>
                <c:pt idx="64">
                  <c:v>521.0369078728983</c:v>
                </c:pt>
                <c:pt idx="65">
                  <c:v>521.0369078728983</c:v>
                </c:pt>
                <c:pt idx="66">
                  <c:v>521.0369078728983</c:v>
                </c:pt>
                <c:pt idx="67">
                  <c:v>521.0369078728983</c:v>
                </c:pt>
                <c:pt idx="68">
                  <c:v>521.0369078728983</c:v>
                </c:pt>
                <c:pt idx="69">
                  <c:v>521.0369078728983</c:v>
                </c:pt>
                <c:pt idx="70">
                  <c:v>521.0369078728983</c:v>
                </c:pt>
                <c:pt idx="71">
                  <c:v>521.0369078728983</c:v>
                </c:pt>
                <c:pt idx="72">
                  <c:v>521.0369078728983</c:v>
                </c:pt>
                <c:pt idx="73">
                  <c:v>521.0369078728983</c:v>
                </c:pt>
                <c:pt idx="74">
                  <c:v>521.0369078728983</c:v>
                </c:pt>
                <c:pt idx="75">
                  <c:v>521.0369078728983</c:v>
                </c:pt>
                <c:pt idx="76">
                  <c:v>521.0369078728983</c:v>
                </c:pt>
                <c:pt idx="77">
                  <c:v>521.0369078728983</c:v>
                </c:pt>
                <c:pt idx="78">
                  <c:v>521.0369078728983</c:v>
                </c:pt>
                <c:pt idx="79">
                  <c:v>521.0369078728983</c:v>
                </c:pt>
                <c:pt idx="80">
                  <c:v>521.0369078728983</c:v>
                </c:pt>
                <c:pt idx="81">
                  <c:v>521.0369078728983</c:v>
                </c:pt>
                <c:pt idx="82">
                  <c:v>521.0369078728983</c:v>
                </c:pt>
                <c:pt idx="83">
                  <c:v>521.0369078728983</c:v>
                </c:pt>
                <c:pt idx="84">
                  <c:v>521.0369078728983</c:v>
                </c:pt>
                <c:pt idx="85">
                  <c:v>521.0369078728983</c:v>
                </c:pt>
                <c:pt idx="86">
                  <c:v>176.6264087394196</c:v>
                </c:pt>
                <c:pt idx="87">
                  <c:v>176.6264087394196</c:v>
                </c:pt>
                <c:pt idx="88">
                  <c:v>176.6264087394196</c:v>
                </c:pt>
                <c:pt idx="89">
                  <c:v>176.6264087394196</c:v>
                </c:pt>
                <c:pt idx="90">
                  <c:v>176.6264087394196</c:v>
                </c:pt>
                <c:pt idx="91">
                  <c:v>176.6264087394196</c:v>
                </c:pt>
                <c:pt idx="92">
                  <c:v>176.6264087394196</c:v>
                </c:pt>
                <c:pt idx="93">
                  <c:v>176.6264087394196</c:v>
                </c:pt>
                <c:pt idx="94">
                  <c:v>176.6264087394196</c:v>
                </c:pt>
                <c:pt idx="95">
                  <c:v>176.6264087394196</c:v>
                </c:pt>
                <c:pt idx="96">
                  <c:v>176.6264087394196</c:v>
                </c:pt>
                <c:pt idx="97">
                  <c:v>176.6264087394196</c:v>
                </c:pt>
                <c:pt idx="98">
                  <c:v>176.6264087394196</c:v>
                </c:pt>
                <c:pt idx="99">
                  <c:v>176.6264087394196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  <c:pt idx="10">
                  <c:v>5461.468168665852</c:v>
                </c:pt>
                <c:pt idx="11">
                  <c:v>5461.468168665852</c:v>
                </c:pt>
                <c:pt idx="12">
                  <c:v>5461.468168665852</c:v>
                </c:pt>
                <c:pt idx="13">
                  <c:v>5461.468168665852</c:v>
                </c:pt>
                <c:pt idx="14">
                  <c:v>5461.468168665852</c:v>
                </c:pt>
                <c:pt idx="15">
                  <c:v>5461.468168665852</c:v>
                </c:pt>
                <c:pt idx="16">
                  <c:v>5461.468168665852</c:v>
                </c:pt>
                <c:pt idx="17">
                  <c:v>5461.468168665852</c:v>
                </c:pt>
                <c:pt idx="18">
                  <c:v>5461.468168665852</c:v>
                </c:pt>
                <c:pt idx="19">
                  <c:v>5461.468168665852</c:v>
                </c:pt>
                <c:pt idx="20">
                  <c:v>5461.468168665852</c:v>
                </c:pt>
                <c:pt idx="21">
                  <c:v>5461.468168665852</c:v>
                </c:pt>
                <c:pt idx="22">
                  <c:v>5461.468168665852</c:v>
                </c:pt>
                <c:pt idx="23">
                  <c:v>5461.468168665852</c:v>
                </c:pt>
                <c:pt idx="24">
                  <c:v>5461.468168665852</c:v>
                </c:pt>
                <c:pt idx="25">
                  <c:v>5461.468168665852</c:v>
                </c:pt>
                <c:pt idx="26">
                  <c:v>5461.468168665852</c:v>
                </c:pt>
                <c:pt idx="27">
                  <c:v>5461.468168665852</c:v>
                </c:pt>
                <c:pt idx="28">
                  <c:v>5461.468168665852</c:v>
                </c:pt>
                <c:pt idx="29">
                  <c:v>5461.468168665852</c:v>
                </c:pt>
                <c:pt idx="30">
                  <c:v>5461.468168665852</c:v>
                </c:pt>
                <c:pt idx="31">
                  <c:v>5461.468168665852</c:v>
                </c:pt>
                <c:pt idx="32">
                  <c:v>5461.468168665852</c:v>
                </c:pt>
                <c:pt idx="33">
                  <c:v>5461.468168665852</c:v>
                </c:pt>
                <c:pt idx="34">
                  <c:v>5461.468168665852</c:v>
                </c:pt>
                <c:pt idx="35">
                  <c:v>5461.468168665852</c:v>
                </c:pt>
                <c:pt idx="36">
                  <c:v>14563.91511644227</c:v>
                </c:pt>
                <c:pt idx="37">
                  <c:v>14563.91511644227</c:v>
                </c:pt>
                <c:pt idx="38">
                  <c:v>14563.91511644227</c:v>
                </c:pt>
                <c:pt idx="39">
                  <c:v>14563.91511644227</c:v>
                </c:pt>
                <c:pt idx="40">
                  <c:v>14563.91511644227</c:v>
                </c:pt>
                <c:pt idx="41">
                  <c:v>14563.91511644227</c:v>
                </c:pt>
                <c:pt idx="42">
                  <c:v>14563.91511644227</c:v>
                </c:pt>
                <c:pt idx="43">
                  <c:v>14563.91511644227</c:v>
                </c:pt>
                <c:pt idx="44">
                  <c:v>14563.91511644227</c:v>
                </c:pt>
                <c:pt idx="45">
                  <c:v>14563.91511644227</c:v>
                </c:pt>
                <c:pt idx="46">
                  <c:v>14563.91511644227</c:v>
                </c:pt>
                <c:pt idx="47">
                  <c:v>14563.91511644227</c:v>
                </c:pt>
                <c:pt idx="48">
                  <c:v>14563.91511644227</c:v>
                </c:pt>
                <c:pt idx="49">
                  <c:v>14563.91511644227</c:v>
                </c:pt>
                <c:pt idx="50">
                  <c:v>14563.91511644227</c:v>
                </c:pt>
                <c:pt idx="51">
                  <c:v>14563.91511644227</c:v>
                </c:pt>
                <c:pt idx="52">
                  <c:v>14563.91511644227</c:v>
                </c:pt>
                <c:pt idx="53">
                  <c:v>14563.91511644227</c:v>
                </c:pt>
                <c:pt idx="54">
                  <c:v>14563.91511644227</c:v>
                </c:pt>
                <c:pt idx="55">
                  <c:v>14563.91511644227</c:v>
                </c:pt>
                <c:pt idx="56">
                  <c:v>14563.91511644227</c:v>
                </c:pt>
                <c:pt idx="57">
                  <c:v>14563.91511644227</c:v>
                </c:pt>
                <c:pt idx="58">
                  <c:v>14563.91511644227</c:v>
                </c:pt>
                <c:pt idx="59">
                  <c:v>32768.80901199511</c:v>
                </c:pt>
                <c:pt idx="60">
                  <c:v>32768.80901199511</c:v>
                </c:pt>
                <c:pt idx="61">
                  <c:v>32768.80901199511</c:v>
                </c:pt>
                <c:pt idx="62">
                  <c:v>32768.80901199511</c:v>
                </c:pt>
                <c:pt idx="63">
                  <c:v>32768.80901199511</c:v>
                </c:pt>
                <c:pt idx="64">
                  <c:v>32768.80901199511</c:v>
                </c:pt>
                <c:pt idx="65">
                  <c:v>32768.80901199511</c:v>
                </c:pt>
                <c:pt idx="66">
                  <c:v>32768.80901199511</c:v>
                </c:pt>
                <c:pt idx="67">
                  <c:v>32768.80901199511</c:v>
                </c:pt>
                <c:pt idx="68">
                  <c:v>32768.80901199511</c:v>
                </c:pt>
                <c:pt idx="69">
                  <c:v>32768.80901199511</c:v>
                </c:pt>
                <c:pt idx="70">
                  <c:v>32768.80901199511</c:v>
                </c:pt>
                <c:pt idx="71">
                  <c:v>32768.80901199511</c:v>
                </c:pt>
                <c:pt idx="72">
                  <c:v>32768.80901199511</c:v>
                </c:pt>
                <c:pt idx="73">
                  <c:v>32768.80901199511</c:v>
                </c:pt>
                <c:pt idx="74">
                  <c:v>32768.80901199511</c:v>
                </c:pt>
                <c:pt idx="75">
                  <c:v>32768.80901199511</c:v>
                </c:pt>
                <c:pt idx="76">
                  <c:v>32768.80901199511</c:v>
                </c:pt>
                <c:pt idx="77">
                  <c:v>32768.80901199511</c:v>
                </c:pt>
                <c:pt idx="78">
                  <c:v>32768.80901199511</c:v>
                </c:pt>
                <c:pt idx="79">
                  <c:v>32768.80901199511</c:v>
                </c:pt>
                <c:pt idx="80">
                  <c:v>32768.80901199511</c:v>
                </c:pt>
                <c:pt idx="81">
                  <c:v>32768.80901199511</c:v>
                </c:pt>
                <c:pt idx="82">
                  <c:v>32768.80901199511</c:v>
                </c:pt>
                <c:pt idx="83">
                  <c:v>32768.80901199511</c:v>
                </c:pt>
                <c:pt idx="84">
                  <c:v>32768.80901199511</c:v>
                </c:pt>
                <c:pt idx="85">
                  <c:v>32768.80901199511</c:v>
                </c:pt>
                <c:pt idx="86">
                  <c:v>60690.56502429929</c:v>
                </c:pt>
                <c:pt idx="87">
                  <c:v>60690.56502429929</c:v>
                </c:pt>
                <c:pt idx="88">
                  <c:v>60690.56502429929</c:v>
                </c:pt>
                <c:pt idx="89">
                  <c:v>60690.56502429929</c:v>
                </c:pt>
                <c:pt idx="90">
                  <c:v>60690.56502429929</c:v>
                </c:pt>
                <c:pt idx="91">
                  <c:v>60690.56502429929</c:v>
                </c:pt>
                <c:pt idx="92">
                  <c:v>60690.56502429929</c:v>
                </c:pt>
                <c:pt idx="93">
                  <c:v>60690.56502429929</c:v>
                </c:pt>
                <c:pt idx="94">
                  <c:v>60690.56502429929</c:v>
                </c:pt>
                <c:pt idx="95">
                  <c:v>60690.56502429929</c:v>
                </c:pt>
                <c:pt idx="96">
                  <c:v>60690.56502429929</c:v>
                </c:pt>
                <c:pt idx="97">
                  <c:v>60690.56502429929</c:v>
                </c:pt>
                <c:pt idx="98">
                  <c:v>60690.56502429929</c:v>
                </c:pt>
                <c:pt idx="99">
                  <c:v>60690.56502429929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  <c:pt idx="10">
                  <c:v>1682.156273708758</c:v>
                </c:pt>
                <c:pt idx="11">
                  <c:v>1682.156273708758</c:v>
                </c:pt>
                <c:pt idx="12">
                  <c:v>1682.156273708758</c:v>
                </c:pt>
                <c:pt idx="13">
                  <c:v>1682.156273708758</c:v>
                </c:pt>
                <c:pt idx="14">
                  <c:v>1682.156273708758</c:v>
                </c:pt>
                <c:pt idx="15">
                  <c:v>1682.156273708758</c:v>
                </c:pt>
                <c:pt idx="16">
                  <c:v>1682.156273708758</c:v>
                </c:pt>
                <c:pt idx="17">
                  <c:v>1682.156273708758</c:v>
                </c:pt>
                <c:pt idx="18">
                  <c:v>1682.156273708758</c:v>
                </c:pt>
                <c:pt idx="19">
                  <c:v>1682.156273708758</c:v>
                </c:pt>
                <c:pt idx="20">
                  <c:v>1682.156273708758</c:v>
                </c:pt>
                <c:pt idx="21">
                  <c:v>1682.156273708758</c:v>
                </c:pt>
                <c:pt idx="22">
                  <c:v>1682.156273708758</c:v>
                </c:pt>
                <c:pt idx="23">
                  <c:v>1682.156273708758</c:v>
                </c:pt>
                <c:pt idx="24">
                  <c:v>1682.156273708758</c:v>
                </c:pt>
                <c:pt idx="25">
                  <c:v>1682.156273708758</c:v>
                </c:pt>
                <c:pt idx="26">
                  <c:v>1682.156273708758</c:v>
                </c:pt>
                <c:pt idx="27">
                  <c:v>1682.156273708758</c:v>
                </c:pt>
                <c:pt idx="28">
                  <c:v>1682.156273708758</c:v>
                </c:pt>
                <c:pt idx="29">
                  <c:v>1682.156273708758</c:v>
                </c:pt>
                <c:pt idx="30">
                  <c:v>1682.156273708758</c:v>
                </c:pt>
                <c:pt idx="31">
                  <c:v>1682.156273708758</c:v>
                </c:pt>
                <c:pt idx="32">
                  <c:v>1682.156273708758</c:v>
                </c:pt>
                <c:pt idx="33">
                  <c:v>1682.156273708758</c:v>
                </c:pt>
                <c:pt idx="34">
                  <c:v>1682.156273708758</c:v>
                </c:pt>
                <c:pt idx="35">
                  <c:v>1682.156273708758</c:v>
                </c:pt>
                <c:pt idx="36">
                  <c:v>1682.156273708758</c:v>
                </c:pt>
                <c:pt idx="37">
                  <c:v>1682.156273708758</c:v>
                </c:pt>
                <c:pt idx="38">
                  <c:v>1682.156273708758</c:v>
                </c:pt>
                <c:pt idx="39">
                  <c:v>1682.156273708758</c:v>
                </c:pt>
                <c:pt idx="40">
                  <c:v>1682.156273708758</c:v>
                </c:pt>
                <c:pt idx="41">
                  <c:v>1682.156273708758</c:v>
                </c:pt>
                <c:pt idx="42">
                  <c:v>1682.156273708758</c:v>
                </c:pt>
                <c:pt idx="43">
                  <c:v>1682.156273708758</c:v>
                </c:pt>
                <c:pt idx="44">
                  <c:v>1682.156273708758</c:v>
                </c:pt>
                <c:pt idx="45">
                  <c:v>1682.156273708758</c:v>
                </c:pt>
                <c:pt idx="46">
                  <c:v>1682.156273708758</c:v>
                </c:pt>
                <c:pt idx="47">
                  <c:v>1682.156273708758</c:v>
                </c:pt>
                <c:pt idx="48">
                  <c:v>1682.156273708758</c:v>
                </c:pt>
                <c:pt idx="49">
                  <c:v>1682.156273708758</c:v>
                </c:pt>
                <c:pt idx="50">
                  <c:v>1682.156273708758</c:v>
                </c:pt>
                <c:pt idx="51">
                  <c:v>1682.156273708758</c:v>
                </c:pt>
                <c:pt idx="52">
                  <c:v>1682.156273708758</c:v>
                </c:pt>
                <c:pt idx="53">
                  <c:v>1682.156273708758</c:v>
                </c:pt>
                <c:pt idx="54">
                  <c:v>1682.156273708758</c:v>
                </c:pt>
                <c:pt idx="55">
                  <c:v>1682.156273708758</c:v>
                </c:pt>
                <c:pt idx="56">
                  <c:v>1682.156273708758</c:v>
                </c:pt>
                <c:pt idx="57">
                  <c:v>1682.156273708758</c:v>
                </c:pt>
                <c:pt idx="58">
                  <c:v>1682.156273708758</c:v>
                </c:pt>
                <c:pt idx="59">
                  <c:v>1682.156273708758</c:v>
                </c:pt>
                <c:pt idx="60">
                  <c:v>1682.156273708758</c:v>
                </c:pt>
                <c:pt idx="61">
                  <c:v>1682.156273708758</c:v>
                </c:pt>
                <c:pt idx="62">
                  <c:v>1682.156273708758</c:v>
                </c:pt>
                <c:pt idx="63">
                  <c:v>1682.156273708758</c:v>
                </c:pt>
                <c:pt idx="64">
                  <c:v>1682.156273708758</c:v>
                </c:pt>
                <c:pt idx="65">
                  <c:v>1682.156273708758</c:v>
                </c:pt>
                <c:pt idx="66">
                  <c:v>1682.156273708758</c:v>
                </c:pt>
                <c:pt idx="67">
                  <c:v>1682.156273708758</c:v>
                </c:pt>
                <c:pt idx="68">
                  <c:v>1682.156273708758</c:v>
                </c:pt>
                <c:pt idx="69">
                  <c:v>1682.156273708758</c:v>
                </c:pt>
                <c:pt idx="70">
                  <c:v>1682.156273708758</c:v>
                </c:pt>
                <c:pt idx="71">
                  <c:v>1682.156273708758</c:v>
                </c:pt>
                <c:pt idx="72">
                  <c:v>1682.156273708758</c:v>
                </c:pt>
                <c:pt idx="73">
                  <c:v>1682.156273708758</c:v>
                </c:pt>
                <c:pt idx="74">
                  <c:v>1682.156273708758</c:v>
                </c:pt>
                <c:pt idx="75">
                  <c:v>1682.156273708758</c:v>
                </c:pt>
                <c:pt idx="76">
                  <c:v>1682.156273708758</c:v>
                </c:pt>
                <c:pt idx="77">
                  <c:v>1682.156273708758</c:v>
                </c:pt>
                <c:pt idx="78">
                  <c:v>1682.156273708758</c:v>
                </c:pt>
                <c:pt idx="79">
                  <c:v>1682.156273708758</c:v>
                </c:pt>
                <c:pt idx="80">
                  <c:v>1682.156273708758</c:v>
                </c:pt>
                <c:pt idx="81">
                  <c:v>1682.156273708758</c:v>
                </c:pt>
                <c:pt idx="82">
                  <c:v>1682.156273708758</c:v>
                </c:pt>
                <c:pt idx="83">
                  <c:v>1682.156273708758</c:v>
                </c:pt>
                <c:pt idx="84">
                  <c:v>1682.156273708758</c:v>
                </c:pt>
                <c:pt idx="85">
                  <c:v>1682.156273708758</c:v>
                </c:pt>
                <c:pt idx="86">
                  <c:v>1051.347671067974</c:v>
                </c:pt>
                <c:pt idx="87">
                  <c:v>1051.347671067974</c:v>
                </c:pt>
                <c:pt idx="88">
                  <c:v>1051.347671067974</c:v>
                </c:pt>
                <c:pt idx="89">
                  <c:v>1051.347671067974</c:v>
                </c:pt>
                <c:pt idx="90">
                  <c:v>1051.347671067974</c:v>
                </c:pt>
                <c:pt idx="91">
                  <c:v>1051.347671067974</c:v>
                </c:pt>
                <c:pt idx="92">
                  <c:v>1051.347671067974</c:v>
                </c:pt>
                <c:pt idx="93">
                  <c:v>1051.347671067974</c:v>
                </c:pt>
                <c:pt idx="94">
                  <c:v>1051.347671067974</c:v>
                </c:pt>
                <c:pt idx="95">
                  <c:v>1051.347671067974</c:v>
                </c:pt>
                <c:pt idx="96">
                  <c:v>1051.347671067974</c:v>
                </c:pt>
                <c:pt idx="97">
                  <c:v>1051.347671067974</c:v>
                </c:pt>
                <c:pt idx="98">
                  <c:v>1051.347671067974</c:v>
                </c:pt>
                <c:pt idx="99">
                  <c:v>1051.347671067974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23848.41100317422</c:v>
                </c:pt>
                <c:pt idx="4">
                  <c:v>23848.41100317422</c:v>
                </c:pt>
                <c:pt idx="5">
                  <c:v>23848.41100317422</c:v>
                </c:pt>
                <c:pt idx="6">
                  <c:v>23848.41100317422</c:v>
                </c:pt>
                <c:pt idx="7">
                  <c:v>23848.41100317422</c:v>
                </c:pt>
                <c:pt idx="8">
                  <c:v>23848.41100317422</c:v>
                </c:pt>
                <c:pt idx="9">
                  <c:v>23848.41100317422</c:v>
                </c:pt>
                <c:pt idx="10">
                  <c:v>23848.41100317422</c:v>
                </c:pt>
                <c:pt idx="11">
                  <c:v>23848.41100317422</c:v>
                </c:pt>
                <c:pt idx="12">
                  <c:v>23848.41100317422</c:v>
                </c:pt>
                <c:pt idx="13">
                  <c:v>23848.41100317422</c:v>
                </c:pt>
                <c:pt idx="14">
                  <c:v>23848.41100317422</c:v>
                </c:pt>
                <c:pt idx="15">
                  <c:v>23848.41100317422</c:v>
                </c:pt>
                <c:pt idx="16">
                  <c:v>23848.41100317422</c:v>
                </c:pt>
                <c:pt idx="17">
                  <c:v>23848.41100317422</c:v>
                </c:pt>
                <c:pt idx="18">
                  <c:v>23848.41100317422</c:v>
                </c:pt>
                <c:pt idx="19">
                  <c:v>23848.41100317422</c:v>
                </c:pt>
                <c:pt idx="20">
                  <c:v>23848.41100317422</c:v>
                </c:pt>
                <c:pt idx="21">
                  <c:v>23848.41100317422</c:v>
                </c:pt>
                <c:pt idx="22">
                  <c:v>23848.41100317422</c:v>
                </c:pt>
                <c:pt idx="23">
                  <c:v>23848.41100317422</c:v>
                </c:pt>
                <c:pt idx="24">
                  <c:v>23848.41100317422</c:v>
                </c:pt>
                <c:pt idx="25">
                  <c:v>23848.41100317422</c:v>
                </c:pt>
                <c:pt idx="26">
                  <c:v>23848.41100317422</c:v>
                </c:pt>
                <c:pt idx="27">
                  <c:v>23848.41100317422</c:v>
                </c:pt>
                <c:pt idx="28">
                  <c:v>23848.41100317422</c:v>
                </c:pt>
                <c:pt idx="29">
                  <c:v>23848.41100317422</c:v>
                </c:pt>
                <c:pt idx="30">
                  <c:v>23848.41100317422</c:v>
                </c:pt>
                <c:pt idx="31">
                  <c:v>23848.41100317422</c:v>
                </c:pt>
                <c:pt idx="32">
                  <c:v>23848.41100317422</c:v>
                </c:pt>
                <c:pt idx="33">
                  <c:v>23848.41100317422</c:v>
                </c:pt>
                <c:pt idx="34">
                  <c:v>23848.41100317422</c:v>
                </c:pt>
                <c:pt idx="35">
                  <c:v>23848.41100317422</c:v>
                </c:pt>
                <c:pt idx="36">
                  <c:v>23848.41100317422</c:v>
                </c:pt>
                <c:pt idx="37">
                  <c:v>23848.41100317422</c:v>
                </c:pt>
                <c:pt idx="38">
                  <c:v>23848.41100317422</c:v>
                </c:pt>
                <c:pt idx="39">
                  <c:v>23848.41100317422</c:v>
                </c:pt>
                <c:pt idx="40">
                  <c:v>23848.41100317422</c:v>
                </c:pt>
                <c:pt idx="41">
                  <c:v>23848.41100317422</c:v>
                </c:pt>
                <c:pt idx="42">
                  <c:v>23848.41100317422</c:v>
                </c:pt>
                <c:pt idx="43">
                  <c:v>23848.41100317422</c:v>
                </c:pt>
                <c:pt idx="44">
                  <c:v>23848.41100317422</c:v>
                </c:pt>
                <c:pt idx="45">
                  <c:v>23848.41100317422</c:v>
                </c:pt>
                <c:pt idx="46">
                  <c:v>23848.41100317422</c:v>
                </c:pt>
                <c:pt idx="47">
                  <c:v>23848.41100317422</c:v>
                </c:pt>
                <c:pt idx="48">
                  <c:v>23848.41100317422</c:v>
                </c:pt>
                <c:pt idx="49">
                  <c:v>23848.41100317422</c:v>
                </c:pt>
                <c:pt idx="50">
                  <c:v>23848.41100317422</c:v>
                </c:pt>
                <c:pt idx="51">
                  <c:v>23848.41100317422</c:v>
                </c:pt>
                <c:pt idx="52">
                  <c:v>23848.41100317422</c:v>
                </c:pt>
                <c:pt idx="53">
                  <c:v>23848.41100317422</c:v>
                </c:pt>
                <c:pt idx="54">
                  <c:v>23848.41100317422</c:v>
                </c:pt>
                <c:pt idx="55">
                  <c:v>23848.41100317422</c:v>
                </c:pt>
                <c:pt idx="56">
                  <c:v>23848.41100317422</c:v>
                </c:pt>
                <c:pt idx="57">
                  <c:v>23848.41100317422</c:v>
                </c:pt>
                <c:pt idx="58">
                  <c:v>23848.41100317422</c:v>
                </c:pt>
                <c:pt idx="59">
                  <c:v>23848.41100317422</c:v>
                </c:pt>
                <c:pt idx="60">
                  <c:v>23848.41100317422</c:v>
                </c:pt>
                <c:pt idx="61">
                  <c:v>23848.41100317422</c:v>
                </c:pt>
                <c:pt idx="62">
                  <c:v>23848.41100317422</c:v>
                </c:pt>
                <c:pt idx="63">
                  <c:v>23848.41100317422</c:v>
                </c:pt>
                <c:pt idx="64">
                  <c:v>23848.41100317422</c:v>
                </c:pt>
                <c:pt idx="65">
                  <c:v>23848.41100317422</c:v>
                </c:pt>
                <c:pt idx="66">
                  <c:v>23848.41100317422</c:v>
                </c:pt>
                <c:pt idx="67">
                  <c:v>23848.41100317422</c:v>
                </c:pt>
                <c:pt idx="68">
                  <c:v>23848.41100317422</c:v>
                </c:pt>
                <c:pt idx="69">
                  <c:v>23848.41100317422</c:v>
                </c:pt>
                <c:pt idx="70">
                  <c:v>23848.41100317422</c:v>
                </c:pt>
                <c:pt idx="71">
                  <c:v>23848.41100317422</c:v>
                </c:pt>
                <c:pt idx="72">
                  <c:v>23848.41100317422</c:v>
                </c:pt>
                <c:pt idx="73">
                  <c:v>23848.41100317422</c:v>
                </c:pt>
                <c:pt idx="74">
                  <c:v>23848.41100317422</c:v>
                </c:pt>
                <c:pt idx="75">
                  <c:v>23848.41100317422</c:v>
                </c:pt>
                <c:pt idx="76">
                  <c:v>23848.41100317422</c:v>
                </c:pt>
                <c:pt idx="77">
                  <c:v>23848.41100317422</c:v>
                </c:pt>
                <c:pt idx="78">
                  <c:v>23848.41100317422</c:v>
                </c:pt>
                <c:pt idx="79">
                  <c:v>23848.41100317422</c:v>
                </c:pt>
                <c:pt idx="80">
                  <c:v>23848.41100317422</c:v>
                </c:pt>
                <c:pt idx="81">
                  <c:v>23848.41100317422</c:v>
                </c:pt>
                <c:pt idx="82">
                  <c:v>23848.41100317422</c:v>
                </c:pt>
                <c:pt idx="83">
                  <c:v>23848.41100317422</c:v>
                </c:pt>
                <c:pt idx="84">
                  <c:v>23848.41100317422</c:v>
                </c:pt>
                <c:pt idx="85">
                  <c:v>23848.41100317422</c:v>
                </c:pt>
                <c:pt idx="86">
                  <c:v>26397.09614855162</c:v>
                </c:pt>
                <c:pt idx="87">
                  <c:v>26397.09614855162</c:v>
                </c:pt>
                <c:pt idx="88">
                  <c:v>26397.09614855162</c:v>
                </c:pt>
                <c:pt idx="89">
                  <c:v>26397.09614855162</c:v>
                </c:pt>
                <c:pt idx="90">
                  <c:v>26397.09614855162</c:v>
                </c:pt>
                <c:pt idx="91">
                  <c:v>26397.09614855162</c:v>
                </c:pt>
                <c:pt idx="92">
                  <c:v>26397.09614855162</c:v>
                </c:pt>
                <c:pt idx="93">
                  <c:v>26397.09614855162</c:v>
                </c:pt>
                <c:pt idx="94">
                  <c:v>26397.09614855162</c:v>
                </c:pt>
                <c:pt idx="95">
                  <c:v>26397.09614855162</c:v>
                </c:pt>
                <c:pt idx="96">
                  <c:v>26397.09614855162</c:v>
                </c:pt>
                <c:pt idx="97">
                  <c:v>26397.09614855162</c:v>
                </c:pt>
                <c:pt idx="98">
                  <c:v>26397.09614855162</c:v>
                </c:pt>
                <c:pt idx="99">
                  <c:v>26397.09614855162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  <c:pt idx="10">
                  <c:v>9102.44694777642</c:v>
                </c:pt>
                <c:pt idx="11">
                  <c:v>9102.44694777642</c:v>
                </c:pt>
                <c:pt idx="12">
                  <c:v>9102.44694777642</c:v>
                </c:pt>
                <c:pt idx="13">
                  <c:v>9102.44694777642</c:v>
                </c:pt>
                <c:pt idx="14">
                  <c:v>9102.44694777642</c:v>
                </c:pt>
                <c:pt idx="15">
                  <c:v>9102.44694777642</c:v>
                </c:pt>
                <c:pt idx="16">
                  <c:v>9102.44694777642</c:v>
                </c:pt>
                <c:pt idx="17">
                  <c:v>9102.44694777642</c:v>
                </c:pt>
                <c:pt idx="18">
                  <c:v>9102.44694777642</c:v>
                </c:pt>
                <c:pt idx="19">
                  <c:v>9102.44694777642</c:v>
                </c:pt>
                <c:pt idx="20">
                  <c:v>9102.44694777642</c:v>
                </c:pt>
                <c:pt idx="21">
                  <c:v>9102.44694777642</c:v>
                </c:pt>
                <c:pt idx="22">
                  <c:v>9102.44694777642</c:v>
                </c:pt>
                <c:pt idx="23">
                  <c:v>9102.44694777642</c:v>
                </c:pt>
                <c:pt idx="24">
                  <c:v>9102.44694777642</c:v>
                </c:pt>
                <c:pt idx="25">
                  <c:v>9102.44694777642</c:v>
                </c:pt>
                <c:pt idx="26">
                  <c:v>9102.44694777642</c:v>
                </c:pt>
                <c:pt idx="27">
                  <c:v>9102.44694777642</c:v>
                </c:pt>
                <c:pt idx="28">
                  <c:v>9102.44694777642</c:v>
                </c:pt>
                <c:pt idx="29">
                  <c:v>9102.44694777642</c:v>
                </c:pt>
                <c:pt idx="30">
                  <c:v>9102.44694777642</c:v>
                </c:pt>
                <c:pt idx="31">
                  <c:v>9102.44694777642</c:v>
                </c:pt>
                <c:pt idx="32">
                  <c:v>9102.44694777642</c:v>
                </c:pt>
                <c:pt idx="33">
                  <c:v>9102.44694777642</c:v>
                </c:pt>
                <c:pt idx="34">
                  <c:v>9102.44694777642</c:v>
                </c:pt>
                <c:pt idx="35">
                  <c:v>9102.44694777642</c:v>
                </c:pt>
                <c:pt idx="36">
                  <c:v>11833.18103210935</c:v>
                </c:pt>
                <c:pt idx="37">
                  <c:v>11833.18103210935</c:v>
                </c:pt>
                <c:pt idx="38">
                  <c:v>11833.18103210935</c:v>
                </c:pt>
                <c:pt idx="39">
                  <c:v>11833.18103210935</c:v>
                </c:pt>
                <c:pt idx="40">
                  <c:v>11833.18103210935</c:v>
                </c:pt>
                <c:pt idx="41">
                  <c:v>11833.18103210935</c:v>
                </c:pt>
                <c:pt idx="42">
                  <c:v>11833.18103210935</c:v>
                </c:pt>
                <c:pt idx="43">
                  <c:v>11833.18103210935</c:v>
                </c:pt>
                <c:pt idx="44">
                  <c:v>11833.18103210935</c:v>
                </c:pt>
                <c:pt idx="45">
                  <c:v>11833.18103210935</c:v>
                </c:pt>
                <c:pt idx="46">
                  <c:v>11833.18103210935</c:v>
                </c:pt>
                <c:pt idx="47">
                  <c:v>11833.18103210935</c:v>
                </c:pt>
                <c:pt idx="48">
                  <c:v>11833.18103210935</c:v>
                </c:pt>
                <c:pt idx="49">
                  <c:v>11833.18103210935</c:v>
                </c:pt>
                <c:pt idx="50">
                  <c:v>11833.18103210935</c:v>
                </c:pt>
                <c:pt idx="51">
                  <c:v>11833.18103210935</c:v>
                </c:pt>
                <c:pt idx="52">
                  <c:v>11833.18103210935</c:v>
                </c:pt>
                <c:pt idx="53">
                  <c:v>11833.18103210935</c:v>
                </c:pt>
                <c:pt idx="54">
                  <c:v>11833.18103210935</c:v>
                </c:pt>
                <c:pt idx="55">
                  <c:v>11833.18103210935</c:v>
                </c:pt>
                <c:pt idx="56">
                  <c:v>11833.18103210935</c:v>
                </c:pt>
                <c:pt idx="57">
                  <c:v>11833.18103210935</c:v>
                </c:pt>
                <c:pt idx="58">
                  <c:v>11833.18103210935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7563464"/>
        <c:axId val="2087566824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29244.12068144365</c:v>
                </c:pt>
                <c:pt idx="4">
                  <c:v>29244.12068144365</c:v>
                </c:pt>
                <c:pt idx="5">
                  <c:v>29244.12068144365</c:v>
                </c:pt>
                <c:pt idx="6">
                  <c:v>29244.12068144365</c:v>
                </c:pt>
                <c:pt idx="7">
                  <c:v>29244.12068144365</c:v>
                </c:pt>
                <c:pt idx="8">
                  <c:v>29244.12068144365</c:v>
                </c:pt>
                <c:pt idx="9">
                  <c:v>29244.12068144365</c:v>
                </c:pt>
                <c:pt idx="10">
                  <c:v>29244.12068144365</c:v>
                </c:pt>
                <c:pt idx="11">
                  <c:v>29244.12068144365</c:v>
                </c:pt>
                <c:pt idx="12">
                  <c:v>29244.12068144365</c:v>
                </c:pt>
                <c:pt idx="13">
                  <c:v>29244.12068144365</c:v>
                </c:pt>
                <c:pt idx="14">
                  <c:v>29244.12068144365</c:v>
                </c:pt>
                <c:pt idx="15">
                  <c:v>29244.12068144365</c:v>
                </c:pt>
                <c:pt idx="16">
                  <c:v>29244.12068144365</c:v>
                </c:pt>
                <c:pt idx="17">
                  <c:v>29244.12068144365</c:v>
                </c:pt>
                <c:pt idx="18">
                  <c:v>29244.12068144365</c:v>
                </c:pt>
                <c:pt idx="19">
                  <c:v>29244.12068144365</c:v>
                </c:pt>
                <c:pt idx="20">
                  <c:v>29244.12068144365</c:v>
                </c:pt>
                <c:pt idx="21">
                  <c:v>29244.12068144365</c:v>
                </c:pt>
                <c:pt idx="22">
                  <c:v>29244.12068144365</c:v>
                </c:pt>
                <c:pt idx="23">
                  <c:v>29244.12068144365</c:v>
                </c:pt>
                <c:pt idx="24">
                  <c:v>29244.12068144365</c:v>
                </c:pt>
                <c:pt idx="25">
                  <c:v>29244.12068144365</c:v>
                </c:pt>
                <c:pt idx="26">
                  <c:v>29244.12068144365</c:v>
                </c:pt>
                <c:pt idx="27">
                  <c:v>29244.12068144365</c:v>
                </c:pt>
                <c:pt idx="28">
                  <c:v>29244.12068144365</c:v>
                </c:pt>
                <c:pt idx="29">
                  <c:v>29244.12068144365</c:v>
                </c:pt>
                <c:pt idx="30">
                  <c:v>29244.12068144365</c:v>
                </c:pt>
                <c:pt idx="31">
                  <c:v>29244.12068144365</c:v>
                </c:pt>
                <c:pt idx="32">
                  <c:v>29244.12068144365</c:v>
                </c:pt>
                <c:pt idx="33">
                  <c:v>29244.12068144365</c:v>
                </c:pt>
                <c:pt idx="34">
                  <c:v>29244.12068144365</c:v>
                </c:pt>
                <c:pt idx="35">
                  <c:v>29244.12068144365</c:v>
                </c:pt>
                <c:pt idx="36">
                  <c:v>29244.12068144365</c:v>
                </c:pt>
                <c:pt idx="37">
                  <c:v>29244.12068144365</c:v>
                </c:pt>
                <c:pt idx="38">
                  <c:v>29244.12068144365</c:v>
                </c:pt>
                <c:pt idx="39">
                  <c:v>29244.12068144365</c:v>
                </c:pt>
                <c:pt idx="40">
                  <c:v>29244.12068144365</c:v>
                </c:pt>
                <c:pt idx="41">
                  <c:v>29244.12068144365</c:v>
                </c:pt>
                <c:pt idx="42">
                  <c:v>29244.12068144365</c:v>
                </c:pt>
                <c:pt idx="43">
                  <c:v>29244.12068144365</c:v>
                </c:pt>
                <c:pt idx="44">
                  <c:v>29244.12068144365</c:v>
                </c:pt>
                <c:pt idx="45">
                  <c:v>29244.12068144365</c:v>
                </c:pt>
                <c:pt idx="46">
                  <c:v>29244.12068144365</c:v>
                </c:pt>
                <c:pt idx="47">
                  <c:v>29244.12068144365</c:v>
                </c:pt>
                <c:pt idx="48">
                  <c:v>29244.12068144365</c:v>
                </c:pt>
                <c:pt idx="49">
                  <c:v>29244.12068144365</c:v>
                </c:pt>
                <c:pt idx="50">
                  <c:v>29244.12068144365</c:v>
                </c:pt>
                <c:pt idx="51">
                  <c:v>29244.12068144365</c:v>
                </c:pt>
                <c:pt idx="52">
                  <c:v>29244.12068144365</c:v>
                </c:pt>
                <c:pt idx="53">
                  <c:v>29244.12068144365</c:v>
                </c:pt>
                <c:pt idx="54">
                  <c:v>29244.12068144365</c:v>
                </c:pt>
                <c:pt idx="55">
                  <c:v>29244.12068144365</c:v>
                </c:pt>
                <c:pt idx="56">
                  <c:v>29244.12068144365</c:v>
                </c:pt>
                <c:pt idx="57">
                  <c:v>29244.12068144365</c:v>
                </c:pt>
                <c:pt idx="58">
                  <c:v>29244.12068144365</c:v>
                </c:pt>
                <c:pt idx="59">
                  <c:v>29244.12068144365</c:v>
                </c:pt>
                <c:pt idx="60">
                  <c:v>29244.12068144365</c:v>
                </c:pt>
                <c:pt idx="61">
                  <c:v>29244.12068144365</c:v>
                </c:pt>
                <c:pt idx="62">
                  <c:v>29244.12068144365</c:v>
                </c:pt>
                <c:pt idx="63">
                  <c:v>29244.12068144365</c:v>
                </c:pt>
                <c:pt idx="64">
                  <c:v>29244.12068144365</c:v>
                </c:pt>
                <c:pt idx="65">
                  <c:v>29244.12068144365</c:v>
                </c:pt>
                <c:pt idx="66">
                  <c:v>29244.12068144365</c:v>
                </c:pt>
                <c:pt idx="67">
                  <c:v>29244.12068144365</c:v>
                </c:pt>
                <c:pt idx="68">
                  <c:v>29244.12068144365</c:v>
                </c:pt>
                <c:pt idx="69">
                  <c:v>29244.12068144365</c:v>
                </c:pt>
                <c:pt idx="70">
                  <c:v>29244.12068144365</c:v>
                </c:pt>
                <c:pt idx="71">
                  <c:v>29244.12068144365</c:v>
                </c:pt>
                <c:pt idx="72">
                  <c:v>29244.12068144365</c:v>
                </c:pt>
                <c:pt idx="73">
                  <c:v>29244.12068144365</c:v>
                </c:pt>
                <c:pt idx="74">
                  <c:v>29244.12068144365</c:v>
                </c:pt>
                <c:pt idx="75">
                  <c:v>29244.12068144365</c:v>
                </c:pt>
                <c:pt idx="76">
                  <c:v>29244.12068144365</c:v>
                </c:pt>
                <c:pt idx="77">
                  <c:v>29244.12068144365</c:v>
                </c:pt>
                <c:pt idx="78">
                  <c:v>29244.12068144365</c:v>
                </c:pt>
                <c:pt idx="79">
                  <c:v>29244.12068144365</c:v>
                </c:pt>
                <c:pt idx="80">
                  <c:v>29244.12068144365</c:v>
                </c:pt>
                <c:pt idx="81">
                  <c:v>29244.12068144365</c:v>
                </c:pt>
                <c:pt idx="82">
                  <c:v>29244.12068144365</c:v>
                </c:pt>
                <c:pt idx="83">
                  <c:v>29244.12068144365</c:v>
                </c:pt>
                <c:pt idx="84">
                  <c:v>29244.12068144365</c:v>
                </c:pt>
                <c:pt idx="85">
                  <c:v>29244.12068144365</c:v>
                </c:pt>
                <c:pt idx="86">
                  <c:v>29244.12068144364</c:v>
                </c:pt>
                <c:pt idx="87">
                  <c:v>29244.12068144364</c:v>
                </c:pt>
                <c:pt idx="88">
                  <c:v>29244.12068144364</c:v>
                </c:pt>
                <c:pt idx="89">
                  <c:v>29244.12068144364</c:v>
                </c:pt>
                <c:pt idx="90">
                  <c:v>29244.12068144364</c:v>
                </c:pt>
                <c:pt idx="91">
                  <c:v>29244.12068144364</c:v>
                </c:pt>
                <c:pt idx="92">
                  <c:v>29244.12068144364</c:v>
                </c:pt>
                <c:pt idx="93">
                  <c:v>29244.12068144364</c:v>
                </c:pt>
                <c:pt idx="94">
                  <c:v>29244.12068144364</c:v>
                </c:pt>
                <c:pt idx="95">
                  <c:v>29244.12068144364</c:v>
                </c:pt>
                <c:pt idx="96">
                  <c:v>29244.12068144364</c:v>
                </c:pt>
                <c:pt idx="97">
                  <c:v>29244.12068144364</c:v>
                </c:pt>
                <c:pt idx="98">
                  <c:v>29244.12068144364</c:v>
                </c:pt>
                <c:pt idx="99">
                  <c:v>29244.12068144364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563464"/>
        <c:axId val="2087566824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56569.4225488541</c:v>
                </c:pt>
                <c:pt idx="6">
                  <c:v>57131.53122840544</c:v>
                </c:pt>
                <c:pt idx="7">
                  <c:v>57693.63990795678</c:v>
                </c:pt>
                <c:pt idx="8">
                  <c:v>58255.74858750812</c:v>
                </c:pt>
                <c:pt idx="9">
                  <c:v>58817.85726705945</c:v>
                </c:pt>
                <c:pt idx="10">
                  <c:v>59379.9659466108</c:v>
                </c:pt>
                <c:pt idx="11">
                  <c:v>59942.07462616214</c:v>
                </c:pt>
                <c:pt idx="12">
                  <c:v>60504.18330571348</c:v>
                </c:pt>
                <c:pt idx="13">
                  <c:v>61066.29198526482</c:v>
                </c:pt>
                <c:pt idx="14">
                  <c:v>61628.40066481616</c:v>
                </c:pt>
                <c:pt idx="15">
                  <c:v>62190.5093443675</c:v>
                </c:pt>
                <c:pt idx="16">
                  <c:v>62752.61802391884</c:v>
                </c:pt>
                <c:pt idx="17">
                  <c:v>63314.72670347018</c:v>
                </c:pt>
                <c:pt idx="18">
                  <c:v>63876.83538302152</c:v>
                </c:pt>
                <c:pt idx="19">
                  <c:v>64438.94406257286</c:v>
                </c:pt>
                <c:pt idx="20">
                  <c:v>65001.0527421242</c:v>
                </c:pt>
                <c:pt idx="21">
                  <c:v>65563.16142167554</c:v>
                </c:pt>
                <c:pt idx="22">
                  <c:v>66125.27010122688</c:v>
                </c:pt>
                <c:pt idx="23">
                  <c:v>66687.3787807782</c:v>
                </c:pt>
                <c:pt idx="24">
                  <c:v>67249.48746032956</c:v>
                </c:pt>
                <c:pt idx="25">
                  <c:v>67811.5961398809</c:v>
                </c:pt>
                <c:pt idx="26">
                  <c:v>68373.70481943224</c:v>
                </c:pt>
                <c:pt idx="27">
                  <c:v>68935.81349898358</c:v>
                </c:pt>
                <c:pt idx="28">
                  <c:v>69497.92217853492</c:v>
                </c:pt>
                <c:pt idx="29">
                  <c:v>70060.03085808626</c:v>
                </c:pt>
                <c:pt idx="30">
                  <c:v>70622.1395376376</c:v>
                </c:pt>
                <c:pt idx="31">
                  <c:v>71184.24821718894</c:v>
                </c:pt>
                <c:pt idx="32">
                  <c:v>71746.35689674028</c:v>
                </c:pt>
                <c:pt idx="33">
                  <c:v>72308.46557629162</c:v>
                </c:pt>
                <c:pt idx="34">
                  <c:v>72870.57425584296</c:v>
                </c:pt>
                <c:pt idx="35">
                  <c:v>73488.9174602429</c:v>
                </c:pt>
                <c:pt idx="36">
                  <c:v>74163.4951894914</c:v>
                </c:pt>
                <c:pt idx="37">
                  <c:v>74838.07291873992</c:v>
                </c:pt>
                <c:pt idx="38">
                  <c:v>75512.65064798842</c:v>
                </c:pt>
                <c:pt idx="39">
                  <c:v>76187.22837723696</c:v>
                </c:pt>
                <c:pt idx="40">
                  <c:v>76861.80610648545</c:v>
                </c:pt>
                <c:pt idx="41">
                  <c:v>77536.38383573398</c:v>
                </c:pt>
                <c:pt idx="42">
                  <c:v>78210.96156498248</c:v>
                </c:pt>
                <c:pt idx="43">
                  <c:v>78885.539294231</c:v>
                </c:pt>
                <c:pt idx="44">
                  <c:v>79560.11702347951</c:v>
                </c:pt>
                <c:pt idx="45">
                  <c:v>80234.69475272804</c:v>
                </c:pt>
                <c:pt idx="46">
                  <c:v>80909.27248197654</c:v>
                </c:pt>
                <c:pt idx="47">
                  <c:v>81583.85021122507</c:v>
                </c:pt>
                <c:pt idx="48">
                  <c:v>82258.42794047357</c:v>
                </c:pt>
                <c:pt idx="49">
                  <c:v>82933.0056697221</c:v>
                </c:pt>
                <c:pt idx="50">
                  <c:v>83607.5833989706</c:v>
                </c:pt>
                <c:pt idx="51">
                  <c:v>84282.16112821912</c:v>
                </c:pt>
                <c:pt idx="52">
                  <c:v>84956.73885746763</c:v>
                </c:pt>
                <c:pt idx="53">
                  <c:v>85631.31658671616</c:v>
                </c:pt>
                <c:pt idx="54">
                  <c:v>86305.89431596466</c:v>
                </c:pt>
                <c:pt idx="55">
                  <c:v>86980.47204521319</c:v>
                </c:pt>
                <c:pt idx="56">
                  <c:v>87655.04977446169</c:v>
                </c:pt>
                <c:pt idx="57">
                  <c:v>88329.62750371021</c:v>
                </c:pt>
                <c:pt idx="58">
                  <c:v>89004.20523295871</c:v>
                </c:pt>
                <c:pt idx="59">
                  <c:v>89678.78296220724</c:v>
                </c:pt>
                <c:pt idx="60">
                  <c:v>92511.9761824549</c:v>
                </c:pt>
                <c:pt idx="61">
                  <c:v>97503.78489370171</c:v>
                </c:pt>
                <c:pt idx="62">
                  <c:v>102495.5936049485</c:v>
                </c:pt>
                <c:pt idx="63">
                  <c:v>107487.4023161953</c:v>
                </c:pt>
                <c:pt idx="64">
                  <c:v>112479.2110274421</c:v>
                </c:pt>
                <c:pt idx="65">
                  <c:v>117471.0197386889</c:v>
                </c:pt>
                <c:pt idx="66">
                  <c:v>122462.8284499357</c:v>
                </c:pt>
                <c:pt idx="67">
                  <c:v>127454.6371611826</c:v>
                </c:pt>
                <c:pt idx="68">
                  <c:v>132446.4458724294</c:v>
                </c:pt>
                <c:pt idx="69">
                  <c:v>137438.2545836762</c:v>
                </c:pt>
                <c:pt idx="70">
                  <c:v>142430.063294923</c:v>
                </c:pt>
                <c:pt idx="71">
                  <c:v>147421.8720061698</c:v>
                </c:pt>
                <c:pt idx="72">
                  <c:v>152413.6807174166</c:v>
                </c:pt>
                <c:pt idx="73">
                  <c:v>157405.4894286634</c:v>
                </c:pt>
                <c:pt idx="74">
                  <c:v>162397.2981399102</c:v>
                </c:pt>
                <c:pt idx="75">
                  <c:v>167389.106851157</c:v>
                </c:pt>
                <c:pt idx="76">
                  <c:v>172380.9155624038</c:v>
                </c:pt>
                <c:pt idx="77">
                  <c:v>177372.7242736506</c:v>
                </c:pt>
                <c:pt idx="78">
                  <c:v>182364.5329848974</c:v>
                </c:pt>
                <c:pt idx="79">
                  <c:v>187356.3416961443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63464"/>
        <c:axId val="2087566824"/>
      </c:scatterChart>
      <c:catAx>
        <c:axId val="208756346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5668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875668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563464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  <c:pt idx="10">
                  <c:v>3344.15816647667</c:v>
                </c:pt>
                <c:pt idx="11">
                  <c:v>3344.15816647667</c:v>
                </c:pt>
                <c:pt idx="12">
                  <c:v>3344.15816647667</c:v>
                </c:pt>
                <c:pt idx="13">
                  <c:v>3344.15816647667</c:v>
                </c:pt>
                <c:pt idx="14">
                  <c:v>3344.15816647667</c:v>
                </c:pt>
                <c:pt idx="15">
                  <c:v>3344.15816647667</c:v>
                </c:pt>
                <c:pt idx="16">
                  <c:v>3344.15816647667</c:v>
                </c:pt>
                <c:pt idx="17">
                  <c:v>3344.15816647667</c:v>
                </c:pt>
                <c:pt idx="18">
                  <c:v>3344.15816647667</c:v>
                </c:pt>
                <c:pt idx="19">
                  <c:v>3318.991523343172</c:v>
                </c:pt>
                <c:pt idx="20">
                  <c:v>3293.824880209675</c:v>
                </c:pt>
                <c:pt idx="21">
                  <c:v>3268.658237076178</c:v>
                </c:pt>
                <c:pt idx="22">
                  <c:v>3243.49159394268</c:v>
                </c:pt>
                <c:pt idx="23">
                  <c:v>3218.324950809183</c:v>
                </c:pt>
                <c:pt idx="24">
                  <c:v>3193.158307675686</c:v>
                </c:pt>
                <c:pt idx="25">
                  <c:v>3167.991664542188</c:v>
                </c:pt>
                <c:pt idx="26">
                  <c:v>3142.825021408691</c:v>
                </c:pt>
                <c:pt idx="27">
                  <c:v>3117.658378275194</c:v>
                </c:pt>
                <c:pt idx="28">
                  <c:v>3092.491735141697</c:v>
                </c:pt>
                <c:pt idx="29">
                  <c:v>3067.3250920082</c:v>
                </c:pt>
                <c:pt idx="30">
                  <c:v>3042.158448874702</c:v>
                </c:pt>
                <c:pt idx="31">
                  <c:v>3016.991805741205</c:v>
                </c:pt>
                <c:pt idx="32">
                  <c:v>2991.825162607707</c:v>
                </c:pt>
                <c:pt idx="33">
                  <c:v>2966.65851947421</c:v>
                </c:pt>
                <c:pt idx="34">
                  <c:v>2941.491876340713</c:v>
                </c:pt>
                <c:pt idx="35">
                  <c:v>2916.325233207215</c:v>
                </c:pt>
                <c:pt idx="36">
                  <c:v>2891.158590073718</c:v>
                </c:pt>
                <c:pt idx="37">
                  <c:v>2865.99194694022</c:v>
                </c:pt>
                <c:pt idx="38">
                  <c:v>2840.825303806723</c:v>
                </c:pt>
                <c:pt idx="39">
                  <c:v>2815.658660673226</c:v>
                </c:pt>
                <c:pt idx="40">
                  <c:v>2790.492017539728</c:v>
                </c:pt>
                <c:pt idx="41">
                  <c:v>2765.325374406231</c:v>
                </c:pt>
                <c:pt idx="42">
                  <c:v>2740.158731272734</c:v>
                </c:pt>
                <c:pt idx="43">
                  <c:v>2714.992088139236</c:v>
                </c:pt>
                <c:pt idx="44">
                  <c:v>2689.825445005739</c:v>
                </c:pt>
                <c:pt idx="45">
                  <c:v>2664.658801872242</c:v>
                </c:pt>
                <c:pt idx="46">
                  <c:v>2639.492158738744</c:v>
                </c:pt>
                <c:pt idx="47">
                  <c:v>2614.325515605247</c:v>
                </c:pt>
                <c:pt idx="48">
                  <c:v>2619.552621110085</c:v>
                </c:pt>
                <c:pt idx="49">
                  <c:v>2655.173475253257</c:v>
                </c:pt>
                <c:pt idx="50">
                  <c:v>2690.794329396429</c:v>
                </c:pt>
                <c:pt idx="51">
                  <c:v>2726.415183539602</c:v>
                </c:pt>
                <c:pt idx="52">
                  <c:v>2762.036037682774</c:v>
                </c:pt>
                <c:pt idx="53">
                  <c:v>2797.656891825947</c:v>
                </c:pt>
                <c:pt idx="54">
                  <c:v>2833.27774596912</c:v>
                </c:pt>
                <c:pt idx="55">
                  <c:v>2868.898600112292</c:v>
                </c:pt>
                <c:pt idx="56">
                  <c:v>2904.519454255464</c:v>
                </c:pt>
                <c:pt idx="57">
                  <c:v>2940.140308398637</c:v>
                </c:pt>
                <c:pt idx="58">
                  <c:v>2975.76116254181</c:v>
                </c:pt>
                <c:pt idx="59">
                  <c:v>3011.382016684982</c:v>
                </c:pt>
                <c:pt idx="60">
                  <c:v>3047.002870828154</c:v>
                </c:pt>
                <c:pt idx="61">
                  <c:v>3082.623724971327</c:v>
                </c:pt>
                <c:pt idx="62">
                  <c:v>3118.244579114499</c:v>
                </c:pt>
                <c:pt idx="63">
                  <c:v>3153.865433257672</c:v>
                </c:pt>
                <c:pt idx="64">
                  <c:v>3189.486287400844</c:v>
                </c:pt>
                <c:pt idx="65">
                  <c:v>3225.107141544016</c:v>
                </c:pt>
                <c:pt idx="66">
                  <c:v>3260.727995687189</c:v>
                </c:pt>
                <c:pt idx="67">
                  <c:v>3296.348849830361</c:v>
                </c:pt>
                <c:pt idx="68">
                  <c:v>3331.969703973534</c:v>
                </c:pt>
                <c:pt idx="69">
                  <c:v>3367.590558116706</c:v>
                </c:pt>
                <c:pt idx="70">
                  <c:v>3403.21141225988</c:v>
                </c:pt>
                <c:pt idx="71">
                  <c:v>3438.832266403052</c:v>
                </c:pt>
                <c:pt idx="72">
                  <c:v>3474.453120546223</c:v>
                </c:pt>
                <c:pt idx="73">
                  <c:v>3514.783372162134</c:v>
                </c:pt>
                <c:pt idx="74">
                  <c:v>3559.82302125078</c:v>
                </c:pt>
                <c:pt idx="75">
                  <c:v>3604.862670339427</c:v>
                </c:pt>
                <c:pt idx="76">
                  <c:v>3649.902319428073</c:v>
                </c:pt>
                <c:pt idx="77">
                  <c:v>3694.94196851672</c:v>
                </c:pt>
                <c:pt idx="78">
                  <c:v>3739.981617605366</c:v>
                </c:pt>
                <c:pt idx="79">
                  <c:v>3785.021266694013</c:v>
                </c:pt>
                <c:pt idx="80">
                  <c:v>3830.06091578266</c:v>
                </c:pt>
                <c:pt idx="81">
                  <c:v>3875.100564871306</c:v>
                </c:pt>
                <c:pt idx="82">
                  <c:v>3920.140213959953</c:v>
                </c:pt>
                <c:pt idx="83">
                  <c:v>3965.1798630486</c:v>
                </c:pt>
                <c:pt idx="84">
                  <c:v>4010.219512137246</c:v>
                </c:pt>
                <c:pt idx="85">
                  <c:v>4055.259161225893</c:v>
                </c:pt>
                <c:pt idx="86">
                  <c:v>4100.298810314539</c:v>
                </c:pt>
                <c:pt idx="87">
                  <c:v>4145.338459403186</c:v>
                </c:pt>
                <c:pt idx="88">
                  <c:v>4190.378108491832</c:v>
                </c:pt>
                <c:pt idx="89">
                  <c:v>4235.417757580479</c:v>
                </c:pt>
                <c:pt idx="90">
                  <c:v>4280.457406669126</c:v>
                </c:pt>
                <c:pt idx="91">
                  <c:v>4325.497055757773</c:v>
                </c:pt>
                <c:pt idx="92">
                  <c:v>4370.536704846419</c:v>
                </c:pt>
                <c:pt idx="93">
                  <c:v>4415.576353935066</c:v>
                </c:pt>
                <c:pt idx="94">
                  <c:v>4415.576353935066</c:v>
                </c:pt>
                <c:pt idx="95">
                  <c:v>4415.576353935066</c:v>
                </c:pt>
                <c:pt idx="96">
                  <c:v>4415.576353935066</c:v>
                </c:pt>
                <c:pt idx="97">
                  <c:v>4415.576353935066</c:v>
                </c:pt>
                <c:pt idx="98">
                  <c:v>4415.576353935066</c:v>
                </c:pt>
                <c:pt idx="99">
                  <c:v>4415.576353935066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1.799918887978388</c:v>
                </c:pt>
                <c:pt idx="20">
                  <c:v>3.599837775956776</c:v>
                </c:pt>
                <c:pt idx="21">
                  <c:v>5.399756663935163</c:v>
                </c:pt>
                <c:pt idx="22">
                  <c:v>7.199675551913551</c:v>
                </c:pt>
                <c:pt idx="23">
                  <c:v>8.99959443989194</c:v>
                </c:pt>
                <c:pt idx="24">
                  <c:v>10.79951332787033</c:v>
                </c:pt>
                <c:pt idx="25">
                  <c:v>12.59943221584871</c:v>
                </c:pt>
                <c:pt idx="26">
                  <c:v>14.3993511038271</c:v>
                </c:pt>
                <c:pt idx="27">
                  <c:v>16.1992699918055</c:v>
                </c:pt>
                <c:pt idx="28">
                  <c:v>17.99918887978388</c:v>
                </c:pt>
                <c:pt idx="29">
                  <c:v>19.79910776776227</c:v>
                </c:pt>
                <c:pt idx="30">
                  <c:v>21.59902665574065</c:v>
                </c:pt>
                <c:pt idx="31">
                  <c:v>23.39894554371904</c:v>
                </c:pt>
                <c:pt idx="32">
                  <c:v>25.19886443169743</c:v>
                </c:pt>
                <c:pt idx="33">
                  <c:v>26.99878331967582</c:v>
                </c:pt>
                <c:pt idx="34">
                  <c:v>28.79870220765421</c:v>
                </c:pt>
                <c:pt idx="35">
                  <c:v>30.59862109563259</c:v>
                </c:pt>
                <c:pt idx="36">
                  <c:v>32.39853998361098</c:v>
                </c:pt>
                <c:pt idx="37">
                  <c:v>34.19845887158937</c:v>
                </c:pt>
                <c:pt idx="38">
                  <c:v>35.99837775956776</c:v>
                </c:pt>
                <c:pt idx="39">
                  <c:v>37.79829664754614</c:v>
                </c:pt>
                <c:pt idx="40">
                  <c:v>39.59821553552453</c:v>
                </c:pt>
                <c:pt idx="41">
                  <c:v>41.39813442350292</c:v>
                </c:pt>
                <c:pt idx="42">
                  <c:v>43.1980533114813</c:v>
                </c:pt>
                <c:pt idx="43">
                  <c:v>44.9979721994597</c:v>
                </c:pt>
                <c:pt idx="44">
                  <c:v>46.79789108743808</c:v>
                </c:pt>
                <c:pt idx="45">
                  <c:v>48.59780997541647</c:v>
                </c:pt>
                <c:pt idx="46">
                  <c:v>50.39772886339486</c:v>
                </c:pt>
                <c:pt idx="47">
                  <c:v>52.19764775137325</c:v>
                </c:pt>
                <c:pt idx="48">
                  <c:v>90.05354180333471</c:v>
                </c:pt>
                <c:pt idx="49">
                  <c:v>163.9654110192793</c:v>
                </c:pt>
                <c:pt idx="50">
                  <c:v>237.8772802352238</c:v>
                </c:pt>
                <c:pt idx="51">
                  <c:v>311.7891494511683</c:v>
                </c:pt>
                <c:pt idx="52">
                  <c:v>385.7010186671129</c:v>
                </c:pt>
                <c:pt idx="53">
                  <c:v>459.6128878830573</c:v>
                </c:pt>
                <c:pt idx="54">
                  <c:v>533.524757099002</c:v>
                </c:pt>
                <c:pt idx="55">
                  <c:v>607.4366263149465</c:v>
                </c:pt>
                <c:pt idx="56">
                  <c:v>681.348495530891</c:v>
                </c:pt>
                <c:pt idx="57">
                  <c:v>755.2603647468355</c:v>
                </c:pt>
                <c:pt idx="58">
                  <c:v>829.17223396278</c:v>
                </c:pt>
                <c:pt idx="59">
                  <c:v>903.0841031787246</c:v>
                </c:pt>
                <c:pt idx="60">
                  <c:v>976.9959723946691</c:v>
                </c:pt>
                <c:pt idx="61">
                  <c:v>1050.907841610614</c:v>
                </c:pt>
                <c:pt idx="62">
                  <c:v>1124.819710826558</c:v>
                </c:pt>
                <c:pt idx="63">
                  <c:v>1198.731580042503</c:v>
                </c:pt>
                <c:pt idx="64">
                  <c:v>1272.643449258447</c:v>
                </c:pt>
                <c:pt idx="65">
                  <c:v>1346.555318474392</c:v>
                </c:pt>
                <c:pt idx="66">
                  <c:v>1420.467187690336</c:v>
                </c:pt>
                <c:pt idx="67">
                  <c:v>1494.379056906281</c:v>
                </c:pt>
                <c:pt idx="68">
                  <c:v>1568.290926122225</c:v>
                </c:pt>
                <c:pt idx="69">
                  <c:v>1642.20279533817</c:v>
                </c:pt>
                <c:pt idx="70">
                  <c:v>1716.114664554114</c:v>
                </c:pt>
                <c:pt idx="71">
                  <c:v>1790.026533770059</c:v>
                </c:pt>
                <c:pt idx="72">
                  <c:v>1863.938402986003</c:v>
                </c:pt>
                <c:pt idx="73">
                  <c:v>2563.428056782905</c:v>
                </c:pt>
                <c:pt idx="74">
                  <c:v>3888.495495160762</c:v>
                </c:pt>
                <c:pt idx="75">
                  <c:v>5213.56293353862</c:v>
                </c:pt>
                <c:pt idx="76">
                  <c:v>6538.630371916477</c:v>
                </c:pt>
                <c:pt idx="77">
                  <c:v>7863.697810294336</c:v>
                </c:pt>
                <c:pt idx="78">
                  <c:v>9188.765248672192</c:v>
                </c:pt>
                <c:pt idx="79">
                  <c:v>10513.83268705005</c:v>
                </c:pt>
                <c:pt idx="80">
                  <c:v>11838.90012542791</c:v>
                </c:pt>
                <c:pt idx="81">
                  <c:v>13163.96756380577</c:v>
                </c:pt>
                <c:pt idx="82">
                  <c:v>14489.03500218362</c:v>
                </c:pt>
                <c:pt idx="83">
                  <c:v>15814.10244056148</c:v>
                </c:pt>
                <c:pt idx="84">
                  <c:v>17139.16987893934</c:v>
                </c:pt>
                <c:pt idx="85">
                  <c:v>18464.23731731719</c:v>
                </c:pt>
                <c:pt idx="86">
                  <c:v>19789.30475569505</c:v>
                </c:pt>
                <c:pt idx="87">
                  <c:v>21114.37219407291</c:v>
                </c:pt>
                <c:pt idx="88">
                  <c:v>22439.43963245077</c:v>
                </c:pt>
                <c:pt idx="89">
                  <c:v>23764.50707082863</c:v>
                </c:pt>
                <c:pt idx="90">
                  <c:v>25089.57450920648</c:v>
                </c:pt>
                <c:pt idx="91">
                  <c:v>26414.64194758434</c:v>
                </c:pt>
                <c:pt idx="92">
                  <c:v>27739.7093859622</c:v>
                </c:pt>
                <c:pt idx="93">
                  <c:v>29064.77682434006</c:v>
                </c:pt>
                <c:pt idx="94">
                  <c:v>29064.77682434006</c:v>
                </c:pt>
                <c:pt idx="95">
                  <c:v>29064.77682434006</c:v>
                </c:pt>
                <c:pt idx="96">
                  <c:v>29064.77682434006</c:v>
                </c:pt>
                <c:pt idx="97">
                  <c:v>29064.77682434006</c:v>
                </c:pt>
                <c:pt idx="98">
                  <c:v>29064.77682434006</c:v>
                </c:pt>
                <c:pt idx="99">
                  <c:v>29064.77682434006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  <c:pt idx="10">
                  <c:v>1021.531460543265</c:v>
                </c:pt>
                <c:pt idx="11">
                  <c:v>1021.531460543265</c:v>
                </c:pt>
                <c:pt idx="12">
                  <c:v>1021.531460543265</c:v>
                </c:pt>
                <c:pt idx="13">
                  <c:v>1021.531460543265</c:v>
                </c:pt>
                <c:pt idx="14">
                  <c:v>1021.531460543265</c:v>
                </c:pt>
                <c:pt idx="15">
                  <c:v>1021.531460543265</c:v>
                </c:pt>
                <c:pt idx="16">
                  <c:v>1021.531460543265</c:v>
                </c:pt>
                <c:pt idx="17">
                  <c:v>1021.531460543265</c:v>
                </c:pt>
                <c:pt idx="18">
                  <c:v>1021.531460543265</c:v>
                </c:pt>
                <c:pt idx="19">
                  <c:v>1087.630945269708</c:v>
                </c:pt>
                <c:pt idx="20">
                  <c:v>1153.73042999615</c:v>
                </c:pt>
                <c:pt idx="21">
                  <c:v>1219.829914722593</c:v>
                </c:pt>
                <c:pt idx="22">
                  <c:v>1285.929399449036</c:v>
                </c:pt>
                <c:pt idx="23">
                  <c:v>1352.028884175479</c:v>
                </c:pt>
                <c:pt idx="24">
                  <c:v>1418.128368901921</c:v>
                </c:pt>
                <c:pt idx="25">
                  <c:v>1484.227853628364</c:v>
                </c:pt>
                <c:pt idx="26">
                  <c:v>1550.327338354807</c:v>
                </c:pt>
                <c:pt idx="27">
                  <c:v>1616.42682308125</c:v>
                </c:pt>
                <c:pt idx="28">
                  <c:v>1682.526307807692</c:v>
                </c:pt>
                <c:pt idx="29">
                  <c:v>1748.625792534135</c:v>
                </c:pt>
                <c:pt idx="30">
                  <c:v>1814.725277260578</c:v>
                </c:pt>
                <c:pt idx="31">
                  <c:v>1880.824761987021</c:v>
                </c:pt>
                <c:pt idx="32">
                  <c:v>1946.924246713463</c:v>
                </c:pt>
                <c:pt idx="33">
                  <c:v>2013.023731439906</c:v>
                </c:pt>
                <c:pt idx="34">
                  <c:v>2079.123216166349</c:v>
                </c:pt>
                <c:pt idx="35">
                  <c:v>2145.222700892791</c:v>
                </c:pt>
                <c:pt idx="36">
                  <c:v>2211.322185619234</c:v>
                </c:pt>
                <c:pt idx="37">
                  <c:v>2277.421670345677</c:v>
                </c:pt>
                <c:pt idx="38">
                  <c:v>2343.52115507212</c:v>
                </c:pt>
                <c:pt idx="39">
                  <c:v>2409.620639798562</c:v>
                </c:pt>
                <c:pt idx="40">
                  <c:v>2475.720124525005</c:v>
                </c:pt>
                <c:pt idx="41">
                  <c:v>2541.819609251448</c:v>
                </c:pt>
                <c:pt idx="42">
                  <c:v>2607.919093977891</c:v>
                </c:pt>
                <c:pt idx="43">
                  <c:v>2674.018578704334</c:v>
                </c:pt>
                <c:pt idx="44">
                  <c:v>2740.118063430777</c:v>
                </c:pt>
                <c:pt idx="45">
                  <c:v>2806.217548157219</c:v>
                </c:pt>
                <c:pt idx="46">
                  <c:v>2872.317032883662</c:v>
                </c:pt>
                <c:pt idx="47">
                  <c:v>2938.416517610104</c:v>
                </c:pt>
                <c:pt idx="48">
                  <c:v>2985.252905661911</c:v>
                </c:pt>
                <c:pt idx="49">
                  <c:v>3012.826197039081</c:v>
                </c:pt>
                <c:pt idx="50">
                  <c:v>3040.399488416251</c:v>
                </c:pt>
                <c:pt idx="51">
                  <c:v>3067.972779793421</c:v>
                </c:pt>
                <c:pt idx="52">
                  <c:v>3095.546071170591</c:v>
                </c:pt>
                <c:pt idx="53">
                  <c:v>3123.119362547761</c:v>
                </c:pt>
                <c:pt idx="54">
                  <c:v>3150.692653924932</c:v>
                </c:pt>
                <c:pt idx="55">
                  <c:v>3178.265945302101</c:v>
                </c:pt>
                <c:pt idx="56">
                  <c:v>3205.839236679271</c:v>
                </c:pt>
                <c:pt idx="57">
                  <c:v>3233.412528056442</c:v>
                </c:pt>
                <c:pt idx="58">
                  <c:v>3260.985819433612</c:v>
                </c:pt>
                <c:pt idx="59">
                  <c:v>3288.559110810782</c:v>
                </c:pt>
                <c:pt idx="60">
                  <c:v>3316.132402187952</c:v>
                </c:pt>
                <c:pt idx="61">
                  <c:v>3343.705693565122</c:v>
                </c:pt>
                <c:pt idx="62">
                  <c:v>3371.278984942292</c:v>
                </c:pt>
                <c:pt idx="63">
                  <c:v>3398.852276319462</c:v>
                </c:pt>
                <c:pt idx="64">
                  <c:v>3426.425567696632</c:v>
                </c:pt>
                <c:pt idx="65">
                  <c:v>3453.998859073802</c:v>
                </c:pt>
                <c:pt idx="66">
                  <c:v>3481.572150450972</c:v>
                </c:pt>
                <c:pt idx="67">
                  <c:v>3509.145441828142</c:v>
                </c:pt>
                <c:pt idx="68">
                  <c:v>3536.718733205312</c:v>
                </c:pt>
                <c:pt idx="69">
                  <c:v>3564.292024582483</c:v>
                </c:pt>
                <c:pt idx="70">
                  <c:v>3591.865315959652</c:v>
                </c:pt>
                <c:pt idx="71">
                  <c:v>3619.438607336822</c:v>
                </c:pt>
                <c:pt idx="72">
                  <c:v>3647.011898713993</c:v>
                </c:pt>
                <c:pt idx="73">
                  <c:v>3656.583646870825</c:v>
                </c:pt>
                <c:pt idx="74">
                  <c:v>3648.153851807321</c:v>
                </c:pt>
                <c:pt idx="75">
                  <c:v>3639.724056743816</c:v>
                </c:pt>
                <c:pt idx="76">
                  <c:v>3631.294261680312</c:v>
                </c:pt>
                <c:pt idx="77">
                  <c:v>3622.864466616807</c:v>
                </c:pt>
                <c:pt idx="78">
                  <c:v>3614.434671553303</c:v>
                </c:pt>
                <c:pt idx="79">
                  <c:v>3606.004876489798</c:v>
                </c:pt>
                <c:pt idx="80">
                  <c:v>3597.575081426294</c:v>
                </c:pt>
                <c:pt idx="81">
                  <c:v>3589.14528636279</c:v>
                </c:pt>
                <c:pt idx="82">
                  <c:v>3580.715491299285</c:v>
                </c:pt>
                <c:pt idx="83">
                  <c:v>3572.285696235781</c:v>
                </c:pt>
                <c:pt idx="84">
                  <c:v>3563.855901172276</c:v>
                </c:pt>
                <c:pt idx="85">
                  <c:v>3555.426106108771</c:v>
                </c:pt>
                <c:pt idx="86">
                  <c:v>3546.996311045267</c:v>
                </c:pt>
                <c:pt idx="87">
                  <c:v>3538.566515981763</c:v>
                </c:pt>
                <c:pt idx="88">
                  <c:v>3530.136720918258</c:v>
                </c:pt>
                <c:pt idx="89">
                  <c:v>3521.706925854754</c:v>
                </c:pt>
                <c:pt idx="90">
                  <c:v>3513.277130791249</c:v>
                </c:pt>
                <c:pt idx="91">
                  <c:v>3504.847335727745</c:v>
                </c:pt>
                <c:pt idx="92">
                  <c:v>3496.41754066424</c:v>
                </c:pt>
                <c:pt idx="93">
                  <c:v>3487.987745600736</c:v>
                </c:pt>
                <c:pt idx="94">
                  <c:v>3487.987745600736</c:v>
                </c:pt>
                <c:pt idx="95">
                  <c:v>3487.987745600736</c:v>
                </c:pt>
                <c:pt idx="96">
                  <c:v>3487.987745600736</c:v>
                </c:pt>
                <c:pt idx="97">
                  <c:v>3487.987745600736</c:v>
                </c:pt>
                <c:pt idx="98">
                  <c:v>3487.987745600736</c:v>
                </c:pt>
                <c:pt idx="99">
                  <c:v>3487.987745600736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0.514262539422397</c:v>
                </c:pt>
                <c:pt idx="20">
                  <c:v>1.028525078844793</c:v>
                </c:pt>
                <c:pt idx="21">
                  <c:v>1.542787618267189</c:v>
                </c:pt>
                <c:pt idx="22">
                  <c:v>2.057050157689586</c:v>
                </c:pt>
                <c:pt idx="23">
                  <c:v>2.571312697111983</c:v>
                </c:pt>
                <c:pt idx="24">
                  <c:v>3.085575236534379</c:v>
                </c:pt>
                <c:pt idx="25">
                  <c:v>3.599837775956775</c:v>
                </c:pt>
                <c:pt idx="26">
                  <c:v>4.114100315379172</c:v>
                </c:pt>
                <c:pt idx="27">
                  <c:v>4.628362854801568</c:v>
                </c:pt>
                <c:pt idx="28">
                  <c:v>5.142625394223965</c:v>
                </c:pt>
                <c:pt idx="29">
                  <c:v>5.656887933646361</c:v>
                </c:pt>
                <c:pt idx="30">
                  <c:v>6.171150473068757</c:v>
                </c:pt>
                <c:pt idx="31">
                  <c:v>6.685413012491154</c:v>
                </c:pt>
                <c:pt idx="32">
                  <c:v>7.19967555191355</c:v>
                </c:pt>
                <c:pt idx="33">
                  <c:v>7.713938091335947</c:v>
                </c:pt>
                <c:pt idx="34">
                  <c:v>8.228200630758344</c:v>
                </c:pt>
                <c:pt idx="35">
                  <c:v>8.74246317018074</c:v>
                </c:pt>
                <c:pt idx="36">
                  <c:v>9.256725709603137</c:v>
                </c:pt>
                <c:pt idx="37">
                  <c:v>9.770988249025533</c:v>
                </c:pt>
                <c:pt idx="38">
                  <c:v>10.28525078844793</c:v>
                </c:pt>
                <c:pt idx="39">
                  <c:v>10.79951332787033</c:v>
                </c:pt>
                <c:pt idx="40">
                  <c:v>11.31377586729272</c:v>
                </c:pt>
                <c:pt idx="41">
                  <c:v>11.82803840671512</c:v>
                </c:pt>
                <c:pt idx="42">
                  <c:v>12.34230094613751</c:v>
                </c:pt>
                <c:pt idx="43">
                  <c:v>12.85656348555991</c:v>
                </c:pt>
                <c:pt idx="44">
                  <c:v>13.37082602498231</c:v>
                </c:pt>
                <c:pt idx="45">
                  <c:v>13.88508856440471</c:v>
                </c:pt>
                <c:pt idx="46">
                  <c:v>14.3993511038271</c:v>
                </c:pt>
                <c:pt idx="47">
                  <c:v>14.9136136432495</c:v>
                </c:pt>
                <c:pt idx="48">
                  <c:v>16.23269705686794</c:v>
                </c:pt>
                <c:pt idx="49">
                  <c:v>18.35660134468245</c:v>
                </c:pt>
                <c:pt idx="50">
                  <c:v>20.48050563249694</c:v>
                </c:pt>
                <c:pt idx="51">
                  <c:v>22.60440992031144</c:v>
                </c:pt>
                <c:pt idx="52">
                  <c:v>24.72831420812594</c:v>
                </c:pt>
                <c:pt idx="53">
                  <c:v>26.85221849594044</c:v>
                </c:pt>
                <c:pt idx="54">
                  <c:v>28.97612278375493</c:v>
                </c:pt>
                <c:pt idx="55">
                  <c:v>31.10002707156944</c:v>
                </c:pt>
                <c:pt idx="56">
                  <c:v>33.22393135938393</c:v>
                </c:pt>
                <c:pt idx="57">
                  <c:v>35.34783564719843</c:v>
                </c:pt>
                <c:pt idx="58">
                  <c:v>37.47173993501293</c:v>
                </c:pt>
                <c:pt idx="59">
                  <c:v>39.59564422282743</c:v>
                </c:pt>
                <c:pt idx="60">
                  <c:v>41.71954851064192</c:v>
                </c:pt>
                <c:pt idx="61">
                  <c:v>43.84345279845643</c:v>
                </c:pt>
                <c:pt idx="62">
                  <c:v>45.96735708627092</c:v>
                </c:pt>
                <c:pt idx="63">
                  <c:v>48.09126137408542</c:v>
                </c:pt>
                <c:pt idx="64">
                  <c:v>50.21516566189992</c:v>
                </c:pt>
                <c:pt idx="65">
                  <c:v>52.33906994971441</c:v>
                </c:pt>
                <c:pt idx="66">
                  <c:v>54.4629742375289</c:v>
                </c:pt>
                <c:pt idx="67">
                  <c:v>56.58687852534341</c:v>
                </c:pt>
                <c:pt idx="68">
                  <c:v>58.7107828131579</c:v>
                </c:pt>
                <c:pt idx="69">
                  <c:v>60.83468710097242</c:v>
                </c:pt>
                <c:pt idx="70">
                  <c:v>62.9585913887869</c:v>
                </c:pt>
                <c:pt idx="71">
                  <c:v>65.08249567660141</c:v>
                </c:pt>
                <c:pt idx="72">
                  <c:v>67.2063999644159</c:v>
                </c:pt>
                <c:pt idx="73">
                  <c:v>69.60966796953005</c:v>
                </c:pt>
                <c:pt idx="74">
                  <c:v>72.2922996919438</c:v>
                </c:pt>
                <c:pt idx="75">
                  <c:v>74.97493141435761</c:v>
                </c:pt>
                <c:pt idx="76">
                  <c:v>77.6575631367714</c:v>
                </c:pt>
                <c:pt idx="77">
                  <c:v>80.34019485918517</c:v>
                </c:pt>
                <c:pt idx="78">
                  <c:v>83.02282658159896</c:v>
                </c:pt>
                <c:pt idx="79">
                  <c:v>85.70545830401275</c:v>
                </c:pt>
                <c:pt idx="80">
                  <c:v>88.38809002642652</c:v>
                </c:pt>
                <c:pt idx="81">
                  <c:v>91.07072174884031</c:v>
                </c:pt>
                <c:pt idx="82">
                  <c:v>93.75335347125408</c:v>
                </c:pt>
                <c:pt idx="83">
                  <c:v>96.43598519366788</c:v>
                </c:pt>
                <c:pt idx="84">
                  <c:v>99.11861691608166</c:v>
                </c:pt>
                <c:pt idx="85">
                  <c:v>101.8012486384954</c:v>
                </c:pt>
                <c:pt idx="86">
                  <c:v>104.4838803609092</c:v>
                </c:pt>
                <c:pt idx="87">
                  <c:v>107.166512083323</c:v>
                </c:pt>
                <c:pt idx="88">
                  <c:v>109.8491438057368</c:v>
                </c:pt>
                <c:pt idx="89">
                  <c:v>112.5317755281506</c:v>
                </c:pt>
                <c:pt idx="90">
                  <c:v>115.2144072505643</c:v>
                </c:pt>
                <c:pt idx="91">
                  <c:v>117.8970389729781</c:v>
                </c:pt>
                <c:pt idx="92">
                  <c:v>120.5796706953919</c:v>
                </c:pt>
                <c:pt idx="93">
                  <c:v>123.2623024178057</c:v>
                </c:pt>
                <c:pt idx="94">
                  <c:v>123.2623024178057</c:v>
                </c:pt>
                <c:pt idx="95">
                  <c:v>123.2623024178057</c:v>
                </c:pt>
                <c:pt idx="96">
                  <c:v>123.2623024178057</c:v>
                </c:pt>
                <c:pt idx="97">
                  <c:v>123.2623024178057</c:v>
                </c:pt>
                <c:pt idx="98">
                  <c:v>123.2623024178057</c:v>
                </c:pt>
                <c:pt idx="99">
                  <c:v>123.2623024178057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102.8525078844793</c:v>
                </c:pt>
                <c:pt idx="20">
                  <c:v>205.7050157689586</c:v>
                </c:pt>
                <c:pt idx="21">
                  <c:v>308.5575236534379</c:v>
                </c:pt>
                <c:pt idx="22">
                  <c:v>411.4100315379172</c:v>
                </c:pt>
                <c:pt idx="23">
                  <c:v>514.2625394223966</c:v>
                </c:pt>
                <c:pt idx="24">
                  <c:v>617.1150473068757</c:v>
                </c:pt>
                <c:pt idx="25">
                  <c:v>719.9675551913551</c:v>
                </c:pt>
                <c:pt idx="26">
                  <c:v>822.8200630758345</c:v>
                </c:pt>
                <c:pt idx="27">
                  <c:v>925.6725709603136</c:v>
                </c:pt>
                <c:pt idx="28">
                  <c:v>1028.525078844793</c:v>
                </c:pt>
                <c:pt idx="29">
                  <c:v>1131.377586729272</c:v>
                </c:pt>
                <c:pt idx="30">
                  <c:v>1234.230094613752</c:v>
                </c:pt>
                <c:pt idx="31">
                  <c:v>1337.082602498231</c:v>
                </c:pt>
                <c:pt idx="32">
                  <c:v>1439.93511038271</c:v>
                </c:pt>
                <c:pt idx="33">
                  <c:v>1542.78761826719</c:v>
                </c:pt>
                <c:pt idx="34">
                  <c:v>1645.640126151669</c:v>
                </c:pt>
                <c:pt idx="35">
                  <c:v>1748.492634036148</c:v>
                </c:pt>
                <c:pt idx="36">
                  <c:v>1851.345141920627</c:v>
                </c:pt>
                <c:pt idx="37">
                  <c:v>1954.197649805107</c:v>
                </c:pt>
                <c:pt idx="38">
                  <c:v>2057.050157689586</c:v>
                </c:pt>
                <c:pt idx="39">
                  <c:v>2159.902665574065</c:v>
                </c:pt>
                <c:pt idx="40">
                  <c:v>2262.755173458544</c:v>
                </c:pt>
                <c:pt idx="41">
                  <c:v>2365.607681343024</c:v>
                </c:pt>
                <c:pt idx="42">
                  <c:v>2468.460189227503</c:v>
                </c:pt>
                <c:pt idx="43">
                  <c:v>2571.312697111983</c:v>
                </c:pt>
                <c:pt idx="44">
                  <c:v>2674.165204996462</c:v>
                </c:pt>
                <c:pt idx="45">
                  <c:v>2777.01771288094</c:v>
                </c:pt>
                <c:pt idx="46">
                  <c:v>2879.870220765421</c:v>
                </c:pt>
                <c:pt idx="47">
                  <c:v>2982.7227286499</c:v>
                </c:pt>
                <c:pt idx="48">
                  <c:v>3178.271059265266</c:v>
                </c:pt>
                <c:pt idx="49">
                  <c:v>3466.51521261152</c:v>
                </c:pt>
                <c:pt idx="50">
                  <c:v>3754.759365957773</c:v>
                </c:pt>
                <c:pt idx="51">
                  <c:v>4043.003519304026</c:v>
                </c:pt>
                <c:pt idx="52">
                  <c:v>4331.24767265028</c:v>
                </c:pt>
                <c:pt idx="53">
                  <c:v>4619.491825996532</c:v>
                </c:pt>
                <c:pt idx="54">
                  <c:v>4907.735979342786</c:v>
                </c:pt>
                <c:pt idx="55">
                  <c:v>5195.98013268904</c:v>
                </c:pt>
                <c:pt idx="56">
                  <c:v>5484.224286035292</c:v>
                </c:pt>
                <c:pt idx="57">
                  <c:v>5772.468439381546</c:v>
                </c:pt>
                <c:pt idx="58">
                  <c:v>6060.7125927278</c:v>
                </c:pt>
                <c:pt idx="59">
                  <c:v>6348.956746074053</c:v>
                </c:pt>
                <c:pt idx="60">
                  <c:v>6637.200899420306</c:v>
                </c:pt>
                <c:pt idx="61">
                  <c:v>6925.445052766559</c:v>
                </c:pt>
                <c:pt idx="62">
                  <c:v>7213.689206112812</c:v>
                </c:pt>
                <c:pt idx="63">
                  <c:v>7501.933359459066</c:v>
                </c:pt>
                <c:pt idx="64">
                  <c:v>7790.177512805318</c:v>
                </c:pt>
                <c:pt idx="65">
                  <c:v>8078.421666151572</c:v>
                </c:pt>
                <c:pt idx="66">
                  <c:v>8366.665819497824</c:v>
                </c:pt>
                <c:pt idx="67">
                  <c:v>8654.90997284408</c:v>
                </c:pt>
                <c:pt idx="68">
                  <c:v>8943.154126190331</c:v>
                </c:pt>
                <c:pt idx="69">
                  <c:v>9231.398279536586</c:v>
                </c:pt>
                <c:pt idx="70">
                  <c:v>9519.642432882837</c:v>
                </c:pt>
                <c:pt idx="71">
                  <c:v>9807.886586229091</c:v>
                </c:pt>
                <c:pt idx="72">
                  <c:v>10096.13073957534</c:v>
                </c:pt>
                <c:pt idx="73">
                  <c:v>11262.42800703028</c:v>
                </c:pt>
                <c:pt idx="74">
                  <c:v>13306.77838859388</c:v>
                </c:pt>
                <c:pt idx="75">
                  <c:v>15351.12877015749</c:v>
                </c:pt>
                <c:pt idx="76">
                  <c:v>17395.4791517211</c:v>
                </c:pt>
                <c:pt idx="77">
                  <c:v>19439.8295332847</c:v>
                </c:pt>
                <c:pt idx="78">
                  <c:v>21484.1799148483</c:v>
                </c:pt>
                <c:pt idx="79">
                  <c:v>23528.53029641191</c:v>
                </c:pt>
                <c:pt idx="80">
                  <c:v>25572.88067797552</c:v>
                </c:pt>
                <c:pt idx="81">
                  <c:v>27617.23105953912</c:v>
                </c:pt>
                <c:pt idx="82">
                  <c:v>29661.58144110273</c:v>
                </c:pt>
                <c:pt idx="83">
                  <c:v>31705.93182266634</c:v>
                </c:pt>
                <c:pt idx="84">
                  <c:v>33750.28220422994</c:v>
                </c:pt>
                <c:pt idx="85">
                  <c:v>35794.63258579355</c:v>
                </c:pt>
                <c:pt idx="86">
                  <c:v>37838.98296735715</c:v>
                </c:pt>
                <c:pt idx="87">
                  <c:v>39883.33334892076</c:v>
                </c:pt>
                <c:pt idx="88">
                  <c:v>41927.68373048436</c:v>
                </c:pt>
                <c:pt idx="89">
                  <c:v>43972.03411204797</c:v>
                </c:pt>
                <c:pt idx="90">
                  <c:v>46016.38449361158</c:v>
                </c:pt>
                <c:pt idx="91">
                  <c:v>48060.73487517518</c:v>
                </c:pt>
                <c:pt idx="92">
                  <c:v>50105.0852567388</c:v>
                </c:pt>
                <c:pt idx="93">
                  <c:v>52149.4356383024</c:v>
                </c:pt>
                <c:pt idx="94">
                  <c:v>52149.4356383024</c:v>
                </c:pt>
                <c:pt idx="95">
                  <c:v>52149.4356383024</c:v>
                </c:pt>
                <c:pt idx="96">
                  <c:v>52149.4356383024</c:v>
                </c:pt>
                <c:pt idx="97">
                  <c:v>52149.4356383024</c:v>
                </c:pt>
                <c:pt idx="98">
                  <c:v>52149.4356383024</c:v>
                </c:pt>
                <c:pt idx="99">
                  <c:v>52149.4356383024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  <c:pt idx="10">
                  <c:v>176.6264087394197</c:v>
                </c:pt>
                <c:pt idx="11">
                  <c:v>176.6264087394197</c:v>
                </c:pt>
                <c:pt idx="12">
                  <c:v>176.6264087394197</c:v>
                </c:pt>
                <c:pt idx="13">
                  <c:v>176.6264087394197</c:v>
                </c:pt>
                <c:pt idx="14">
                  <c:v>176.6264087394197</c:v>
                </c:pt>
                <c:pt idx="15">
                  <c:v>176.6264087394197</c:v>
                </c:pt>
                <c:pt idx="16">
                  <c:v>176.6264087394197</c:v>
                </c:pt>
                <c:pt idx="17">
                  <c:v>176.6264087394197</c:v>
                </c:pt>
                <c:pt idx="18">
                  <c:v>176.6264087394197</c:v>
                </c:pt>
                <c:pt idx="19">
                  <c:v>191.5107766364652</c:v>
                </c:pt>
                <c:pt idx="20">
                  <c:v>206.3951445335106</c:v>
                </c:pt>
                <c:pt idx="21">
                  <c:v>221.2795124305561</c:v>
                </c:pt>
                <c:pt idx="22">
                  <c:v>236.1638803276016</c:v>
                </c:pt>
                <c:pt idx="23">
                  <c:v>251.048248224647</c:v>
                </c:pt>
                <c:pt idx="24">
                  <c:v>265.9326161216925</c:v>
                </c:pt>
                <c:pt idx="25">
                  <c:v>280.816984018738</c:v>
                </c:pt>
                <c:pt idx="26">
                  <c:v>295.7013519157834</c:v>
                </c:pt>
                <c:pt idx="27">
                  <c:v>310.5857198128289</c:v>
                </c:pt>
                <c:pt idx="28">
                  <c:v>325.4700877098744</c:v>
                </c:pt>
                <c:pt idx="29">
                  <c:v>340.3544556069198</c:v>
                </c:pt>
                <c:pt idx="30">
                  <c:v>355.2388235039653</c:v>
                </c:pt>
                <c:pt idx="31">
                  <c:v>370.1231914010108</c:v>
                </c:pt>
                <c:pt idx="32">
                  <c:v>385.0075592980563</c:v>
                </c:pt>
                <c:pt idx="33">
                  <c:v>399.8919271951017</c:v>
                </c:pt>
                <c:pt idx="34">
                  <c:v>414.7762950921472</c:v>
                </c:pt>
                <c:pt idx="35">
                  <c:v>429.6606629891926</c:v>
                </c:pt>
                <c:pt idx="36">
                  <c:v>444.5450308862381</c:v>
                </c:pt>
                <c:pt idx="37">
                  <c:v>459.4293987832836</c:v>
                </c:pt>
                <c:pt idx="38">
                  <c:v>474.3137666803291</c:v>
                </c:pt>
                <c:pt idx="39">
                  <c:v>489.1981345773746</c:v>
                </c:pt>
                <c:pt idx="40">
                  <c:v>504.08250247442</c:v>
                </c:pt>
                <c:pt idx="41">
                  <c:v>518.9668703714654</c:v>
                </c:pt>
                <c:pt idx="42">
                  <c:v>533.851238268511</c:v>
                </c:pt>
                <c:pt idx="43">
                  <c:v>548.7356061655564</c:v>
                </c:pt>
                <c:pt idx="44">
                  <c:v>563.6199740626018</c:v>
                </c:pt>
                <c:pt idx="45">
                  <c:v>578.5043419596473</c:v>
                </c:pt>
                <c:pt idx="46">
                  <c:v>593.388709856693</c:v>
                </c:pt>
                <c:pt idx="47">
                  <c:v>608.2730777537383</c:v>
                </c:pt>
                <c:pt idx="48">
                  <c:v>613.8216946256738</c:v>
                </c:pt>
                <c:pt idx="49">
                  <c:v>610.0345604724993</c:v>
                </c:pt>
                <c:pt idx="50">
                  <c:v>606.2474263193247</c:v>
                </c:pt>
                <c:pt idx="51">
                  <c:v>602.4602921661502</c:v>
                </c:pt>
                <c:pt idx="52">
                  <c:v>598.6731580129757</c:v>
                </c:pt>
                <c:pt idx="53">
                  <c:v>594.8860238598012</c:v>
                </c:pt>
                <c:pt idx="54">
                  <c:v>591.0988897066267</c:v>
                </c:pt>
                <c:pt idx="55">
                  <c:v>587.3117555534522</c:v>
                </c:pt>
                <c:pt idx="56">
                  <c:v>583.5246214002777</c:v>
                </c:pt>
                <c:pt idx="57">
                  <c:v>579.7374872471032</c:v>
                </c:pt>
                <c:pt idx="58">
                  <c:v>575.9503530939287</c:v>
                </c:pt>
                <c:pt idx="59">
                  <c:v>572.1632189407542</c:v>
                </c:pt>
                <c:pt idx="60">
                  <c:v>568.3760847875797</c:v>
                </c:pt>
                <c:pt idx="61">
                  <c:v>564.5889506344051</c:v>
                </c:pt>
                <c:pt idx="62">
                  <c:v>560.8018164812306</c:v>
                </c:pt>
                <c:pt idx="63">
                  <c:v>557.014682328056</c:v>
                </c:pt>
                <c:pt idx="64">
                  <c:v>553.2275481748816</c:v>
                </c:pt>
                <c:pt idx="65">
                  <c:v>549.4404140217071</c:v>
                </c:pt>
                <c:pt idx="66">
                  <c:v>545.6532798685325</c:v>
                </c:pt>
                <c:pt idx="67">
                  <c:v>541.8661457153581</c:v>
                </c:pt>
                <c:pt idx="68">
                  <c:v>538.0790115621836</c:v>
                </c:pt>
                <c:pt idx="69">
                  <c:v>534.291877409009</c:v>
                </c:pt>
                <c:pt idx="70">
                  <c:v>530.5047432558345</c:v>
                </c:pt>
                <c:pt idx="71">
                  <c:v>526.71760910266</c:v>
                </c:pt>
                <c:pt idx="72">
                  <c:v>522.9304749494855</c:v>
                </c:pt>
                <c:pt idx="73">
                  <c:v>512.6366517964719</c:v>
                </c:pt>
                <c:pt idx="74">
                  <c:v>495.8361396436193</c:v>
                </c:pt>
                <c:pt idx="75">
                  <c:v>479.0356274907667</c:v>
                </c:pt>
                <c:pt idx="76">
                  <c:v>462.2351153379141</c:v>
                </c:pt>
                <c:pt idx="77">
                  <c:v>445.4346031850615</c:v>
                </c:pt>
                <c:pt idx="78">
                  <c:v>428.6340910322089</c:v>
                </c:pt>
                <c:pt idx="79">
                  <c:v>411.8335788793562</c:v>
                </c:pt>
                <c:pt idx="80">
                  <c:v>395.0330667265036</c:v>
                </c:pt>
                <c:pt idx="81">
                  <c:v>378.232554573651</c:v>
                </c:pt>
                <c:pt idx="82">
                  <c:v>361.4320424207984</c:v>
                </c:pt>
                <c:pt idx="83">
                  <c:v>344.6315302679458</c:v>
                </c:pt>
                <c:pt idx="84">
                  <c:v>327.8310181150932</c:v>
                </c:pt>
                <c:pt idx="85">
                  <c:v>311.0305059622406</c:v>
                </c:pt>
                <c:pt idx="86">
                  <c:v>294.229993809388</c:v>
                </c:pt>
                <c:pt idx="87">
                  <c:v>277.4294816565354</c:v>
                </c:pt>
                <c:pt idx="88">
                  <c:v>260.6289695036827</c:v>
                </c:pt>
                <c:pt idx="89">
                  <c:v>243.8284573508301</c:v>
                </c:pt>
                <c:pt idx="90">
                  <c:v>227.0279451979774</c:v>
                </c:pt>
                <c:pt idx="91">
                  <c:v>210.2274330451249</c:v>
                </c:pt>
                <c:pt idx="92">
                  <c:v>193.4269208922722</c:v>
                </c:pt>
                <c:pt idx="93">
                  <c:v>176.6264087394196</c:v>
                </c:pt>
                <c:pt idx="94">
                  <c:v>176.6264087394196</c:v>
                </c:pt>
                <c:pt idx="95">
                  <c:v>176.6264087394196</c:v>
                </c:pt>
                <c:pt idx="96">
                  <c:v>176.6264087394196</c:v>
                </c:pt>
                <c:pt idx="97">
                  <c:v>176.6264087394196</c:v>
                </c:pt>
                <c:pt idx="98">
                  <c:v>176.6264087394196</c:v>
                </c:pt>
                <c:pt idx="99">
                  <c:v>176.6264087394196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  <c:pt idx="10">
                  <c:v>5461.468168665852</c:v>
                </c:pt>
                <c:pt idx="11">
                  <c:v>5461.468168665852</c:v>
                </c:pt>
                <c:pt idx="12">
                  <c:v>5461.468168665852</c:v>
                </c:pt>
                <c:pt idx="13">
                  <c:v>5461.468168665852</c:v>
                </c:pt>
                <c:pt idx="14">
                  <c:v>5461.468168665852</c:v>
                </c:pt>
                <c:pt idx="15">
                  <c:v>5461.468168665852</c:v>
                </c:pt>
                <c:pt idx="16">
                  <c:v>5461.468168665852</c:v>
                </c:pt>
                <c:pt idx="17">
                  <c:v>5461.468168665852</c:v>
                </c:pt>
                <c:pt idx="18">
                  <c:v>5461.468168665852</c:v>
                </c:pt>
                <c:pt idx="19">
                  <c:v>5770.02569231929</c:v>
                </c:pt>
                <c:pt idx="20">
                  <c:v>6078.583215972728</c:v>
                </c:pt>
                <c:pt idx="21">
                  <c:v>6387.140739626166</c:v>
                </c:pt>
                <c:pt idx="22">
                  <c:v>6695.698263279604</c:v>
                </c:pt>
                <c:pt idx="23">
                  <c:v>7004.255786933042</c:v>
                </c:pt>
                <c:pt idx="24">
                  <c:v>7312.81331058648</c:v>
                </c:pt>
                <c:pt idx="25">
                  <c:v>7621.370834239916</c:v>
                </c:pt>
                <c:pt idx="26">
                  <c:v>7929.928357893355</c:v>
                </c:pt>
                <c:pt idx="27">
                  <c:v>8238.485881546792</c:v>
                </c:pt>
                <c:pt idx="28">
                  <c:v>8547.04340520023</c:v>
                </c:pt>
                <c:pt idx="29">
                  <c:v>8855.60092885367</c:v>
                </c:pt>
                <c:pt idx="30">
                  <c:v>9164.158452507106</c:v>
                </c:pt>
                <c:pt idx="31">
                  <c:v>9472.715976160545</c:v>
                </c:pt>
                <c:pt idx="32">
                  <c:v>9781.27349981398</c:v>
                </c:pt>
                <c:pt idx="33">
                  <c:v>10089.83102346742</c:v>
                </c:pt>
                <c:pt idx="34">
                  <c:v>10398.38854712086</c:v>
                </c:pt>
                <c:pt idx="35">
                  <c:v>10706.9460707743</c:v>
                </c:pt>
                <c:pt idx="36">
                  <c:v>11015.50359442773</c:v>
                </c:pt>
                <c:pt idx="37">
                  <c:v>11324.06111808117</c:v>
                </c:pt>
                <c:pt idx="38">
                  <c:v>11632.61864173461</c:v>
                </c:pt>
                <c:pt idx="39">
                  <c:v>11941.17616538805</c:v>
                </c:pt>
                <c:pt idx="40">
                  <c:v>12249.73368904148</c:v>
                </c:pt>
                <c:pt idx="41">
                  <c:v>12558.29121269492</c:v>
                </c:pt>
                <c:pt idx="42">
                  <c:v>12866.84873634836</c:v>
                </c:pt>
                <c:pt idx="43">
                  <c:v>13175.4062600018</c:v>
                </c:pt>
                <c:pt idx="44">
                  <c:v>13483.96378365524</c:v>
                </c:pt>
                <c:pt idx="45">
                  <c:v>13792.52130730867</c:v>
                </c:pt>
                <c:pt idx="46">
                  <c:v>14101.07883096211</c:v>
                </c:pt>
                <c:pt idx="47">
                  <c:v>14409.63635461555</c:v>
                </c:pt>
                <c:pt idx="48">
                  <c:v>14928.01299435333</c:v>
                </c:pt>
                <c:pt idx="49">
                  <c:v>15656.20875017544</c:v>
                </c:pt>
                <c:pt idx="50">
                  <c:v>16384.40450599755</c:v>
                </c:pt>
                <c:pt idx="51">
                  <c:v>17112.60026181967</c:v>
                </c:pt>
                <c:pt idx="52">
                  <c:v>17840.79601764178</c:v>
                </c:pt>
                <c:pt idx="53">
                  <c:v>18568.9917734639</c:v>
                </c:pt>
                <c:pt idx="54">
                  <c:v>19297.18752928601</c:v>
                </c:pt>
                <c:pt idx="55">
                  <c:v>20025.38328510812</c:v>
                </c:pt>
                <c:pt idx="56">
                  <c:v>20753.57904093024</c:v>
                </c:pt>
                <c:pt idx="57">
                  <c:v>21481.77479675235</c:v>
                </c:pt>
                <c:pt idx="58">
                  <c:v>22209.97055257446</c:v>
                </c:pt>
                <c:pt idx="59">
                  <c:v>22938.16630839658</c:v>
                </c:pt>
                <c:pt idx="60">
                  <c:v>23666.3620642187</c:v>
                </c:pt>
                <c:pt idx="61">
                  <c:v>24394.55782004081</c:v>
                </c:pt>
                <c:pt idx="62">
                  <c:v>25122.75357586292</c:v>
                </c:pt>
                <c:pt idx="63">
                  <c:v>25850.94933168503</c:v>
                </c:pt>
                <c:pt idx="64">
                  <c:v>26579.14508750715</c:v>
                </c:pt>
                <c:pt idx="65">
                  <c:v>27307.34084332926</c:v>
                </c:pt>
                <c:pt idx="66">
                  <c:v>28035.53659915138</c:v>
                </c:pt>
                <c:pt idx="67">
                  <c:v>28763.73235497349</c:v>
                </c:pt>
                <c:pt idx="68">
                  <c:v>29491.9281107956</c:v>
                </c:pt>
                <c:pt idx="69">
                  <c:v>30220.12386661772</c:v>
                </c:pt>
                <c:pt idx="70">
                  <c:v>30948.31962243983</c:v>
                </c:pt>
                <c:pt idx="71">
                  <c:v>31676.51537826195</c:v>
                </c:pt>
                <c:pt idx="72">
                  <c:v>32404.71113408406</c:v>
                </c:pt>
                <c:pt idx="73">
                  <c:v>33449.82745131961</c:v>
                </c:pt>
                <c:pt idx="74">
                  <c:v>34811.8643299686</c:v>
                </c:pt>
                <c:pt idx="75">
                  <c:v>36173.90120861758</c:v>
                </c:pt>
                <c:pt idx="76">
                  <c:v>37535.93808726655</c:v>
                </c:pt>
                <c:pt idx="77">
                  <c:v>38897.97496591554</c:v>
                </c:pt>
                <c:pt idx="78">
                  <c:v>40260.01184456453</c:v>
                </c:pt>
                <c:pt idx="79">
                  <c:v>41622.04872321351</c:v>
                </c:pt>
                <c:pt idx="80">
                  <c:v>42984.08560186249</c:v>
                </c:pt>
                <c:pt idx="81">
                  <c:v>44346.12248051148</c:v>
                </c:pt>
                <c:pt idx="82">
                  <c:v>45708.15935916046</c:v>
                </c:pt>
                <c:pt idx="83">
                  <c:v>47070.19623780945</c:v>
                </c:pt>
                <c:pt idx="84">
                  <c:v>48432.23311645843</c:v>
                </c:pt>
                <c:pt idx="85">
                  <c:v>49794.26999510742</c:v>
                </c:pt>
                <c:pt idx="86">
                  <c:v>51156.3068737564</c:v>
                </c:pt>
                <c:pt idx="87">
                  <c:v>52518.34375240538</c:v>
                </c:pt>
                <c:pt idx="88">
                  <c:v>53880.38063105436</c:v>
                </c:pt>
                <c:pt idx="89">
                  <c:v>55242.41750970335</c:v>
                </c:pt>
                <c:pt idx="90">
                  <c:v>56604.45438835232</c:v>
                </c:pt>
                <c:pt idx="91">
                  <c:v>57966.49126700131</c:v>
                </c:pt>
                <c:pt idx="92">
                  <c:v>59328.5281456503</c:v>
                </c:pt>
                <c:pt idx="93">
                  <c:v>60690.56502429929</c:v>
                </c:pt>
                <c:pt idx="94">
                  <c:v>60690.56502429929</c:v>
                </c:pt>
                <c:pt idx="95">
                  <c:v>60690.56502429929</c:v>
                </c:pt>
                <c:pt idx="96">
                  <c:v>60690.56502429929</c:v>
                </c:pt>
                <c:pt idx="97">
                  <c:v>60690.56502429929</c:v>
                </c:pt>
                <c:pt idx="98">
                  <c:v>60690.56502429929</c:v>
                </c:pt>
                <c:pt idx="99">
                  <c:v>60690.56502429929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  <c:pt idx="10">
                  <c:v>1682.156273708758</c:v>
                </c:pt>
                <c:pt idx="11">
                  <c:v>1682.156273708758</c:v>
                </c:pt>
                <c:pt idx="12">
                  <c:v>1682.156273708758</c:v>
                </c:pt>
                <c:pt idx="13">
                  <c:v>1682.156273708758</c:v>
                </c:pt>
                <c:pt idx="14">
                  <c:v>1682.156273708758</c:v>
                </c:pt>
                <c:pt idx="15">
                  <c:v>1682.156273708758</c:v>
                </c:pt>
                <c:pt idx="16">
                  <c:v>1682.156273708758</c:v>
                </c:pt>
                <c:pt idx="17">
                  <c:v>1682.156273708758</c:v>
                </c:pt>
                <c:pt idx="18">
                  <c:v>1682.156273708758</c:v>
                </c:pt>
                <c:pt idx="19">
                  <c:v>1682.156273708758</c:v>
                </c:pt>
                <c:pt idx="20">
                  <c:v>1682.156273708758</c:v>
                </c:pt>
                <c:pt idx="21">
                  <c:v>1682.156273708758</c:v>
                </c:pt>
                <c:pt idx="22">
                  <c:v>1682.156273708758</c:v>
                </c:pt>
                <c:pt idx="23">
                  <c:v>1682.156273708758</c:v>
                </c:pt>
                <c:pt idx="24">
                  <c:v>1682.156273708758</c:v>
                </c:pt>
                <c:pt idx="25">
                  <c:v>1682.156273708758</c:v>
                </c:pt>
                <c:pt idx="26">
                  <c:v>1682.156273708758</c:v>
                </c:pt>
                <c:pt idx="27">
                  <c:v>1682.156273708758</c:v>
                </c:pt>
                <c:pt idx="28">
                  <c:v>1682.156273708758</c:v>
                </c:pt>
                <c:pt idx="29">
                  <c:v>1682.156273708758</c:v>
                </c:pt>
                <c:pt idx="30">
                  <c:v>1682.156273708758</c:v>
                </c:pt>
                <c:pt idx="31">
                  <c:v>1682.156273708758</c:v>
                </c:pt>
                <c:pt idx="32">
                  <c:v>1682.156273708758</c:v>
                </c:pt>
                <c:pt idx="33">
                  <c:v>1682.156273708758</c:v>
                </c:pt>
                <c:pt idx="34">
                  <c:v>1682.156273708758</c:v>
                </c:pt>
                <c:pt idx="35">
                  <c:v>1682.156273708758</c:v>
                </c:pt>
                <c:pt idx="36">
                  <c:v>1682.156273708758</c:v>
                </c:pt>
                <c:pt idx="37">
                  <c:v>1682.156273708758</c:v>
                </c:pt>
                <c:pt idx="38">
                  <c:v>1682.156273708758</c:v>
                </c:pt>
                <c:pt idx="39">
                  <c:v>1682.156273708758</c:v>
                </c:pt>
                <c:pt idx="40">
                  <c:v>1682.156273708758</c:v>
                </c:pt>
                <c:pt idx="41">
                  <c:v>1682.156273708758</c:v>
                </c:pt>
                <c:pt idx="42">
                  <c:v>1682.156273708758</c:v>
                </c:pt>
                <c:pt idx="43">
                  <c:v>1682.156273708758</c:v>
                </c:pt>
                <c:pt idx="44">
                  <c:v>1682.156273708758</c:v>
                </c:pt>
                <c:pt idx="45">
                  <c:v>1682.156273708758</c:v>
                </c:pt>
                <c:pt idx="46">
                  <c:v>1682.156273708758</c:v>
                </c:pt>
                <c:pt idx="47">
                  <c:v>1682.156273708758</c:v>
                </c:pt>
                <c:pt idx="48">
                  <c:v>1682.156273708758</c:v>
                </c:pt>
                <c:pt idx="49">
                  <c:v>1682.156273708758</c:v>
                </c:pt>
                <c:pt idx="50">
                  <c:v>1682.156273708758</c:v>
                </c:pt>
                <c:pt idx="51">
                  <c:v>1682.156273708758</c:v>
                </c:pt>
                <c:pt idx="52">
                  <c:v>1682.156273708758</c:v>
                </c:pt>
                <c:pt idx="53">
                  <c:v>1682.156273708758</c:v>
                </c:pt>
                <c:pt idx="54">
                  <c:v>1682.156273708758</c:v>
                </c:pt>
                <c:pt idx="55">
                  <c:v>1682.156273708758</c:v>
                </c:pt>
                <c:pt idx="56">
                  <c:v>1682.156273708758</c:v>
                </c:pt>
                <c:pt idx="57">
                  <c:v>1682.156273708758</c:v>
                </c:pt>
                <c:pt idx="58">
                  <c:v>1682.156273708758</c:v>
                </c:pt>
                <c:pt idx="59">
                  <c:v>1682.156273708758</c:v>
                </c:pt>
                <c:pt idx="60">
                  <c:v>1682.156273708758</c:v>
                </c:pt>
                <c:pt idx="61">
                  <c:v>1682.156273708758</c:v>
                </c:pt>
                <c:pt idx="62">
                  <c:v>1682.156273708758</c:v>
                </c:pt>
                <c:pt idx="63">
                  <c:v>1682.156273708758</c:v>
                </c:pt>
                <c:pt idx="64">
                  <c:v>1682.156273708758</c:v>
                </c:pt>
                <c:pt idx="65">
                  <c:v>1682.156273708758</c:v>
                </c:pt>
                <c:pt idx="66">
                  <c:v>1682.156273708758</c:v>
                </c:pt>
                <c:pt idx="67">
                  <c:v>1682.156273708758</c:v>
                </c:pt>
                <c:pt idx="68">
                  <c:v>1682.156273708758</c:v>
                </c:pt>
                <c:pt idx="69">
                  <c:v>1682.156273708758</c:v>
                </c:pt>
                <c:pt idx="70">
                  <c:v>1682.156273708758</c:v>
                </c:pt>
                <c:pt idx="71">
                  <c:v>1682.156273708758</c:v>
                </c:pt>
                <c:pt idx="72">
                  <c:v>1682.156273708758</c:v>
                </c:pt>
                <c:pt idx="73">
                  <c:v>1666.770698034593</c:v>
                </c:pt>
                <c:pt idx="74">
                  <c:v>1635.999546686262</c:v>
                </c:pt>
                <c:pt idx="75">
                  <c:v>1605.228395337931</c:v>
                </c:pt>
                <c:pt idx="76">
                  <c:v>1574.4572439896</c:v>
                </c:pt>
                <c:pt idx="77">
                  <c:v>1543.68609264127</c:v>
                </c:pt>
                <c:pt idx="78">
                  <c:v>1512.914941292938</c:v>
                </c:pt>
                <c:pt idx="79">
                  <c:v>1482.143789944607</c:v>
                </c:pt>
                <c:pt idx="80">
                  <c:v>1451.372638596276</c:v>
                </c:pt>
                <c:pt idx="81">
                  <c:v>1420.601487247945</c:v>
                </c:pt>
                <c:pt idx="82">
                  <c:v>1389.830335899615</c:v>
                </c:pt>
                <c:pt idx="83">
                  <c:v>1359.059184551284</c:v>
                </c:pt>
                <c:pt idx="84">
                  <c:v>1328.288033202952</c:v>
                </c:pt>
                <c:pt idx="85">
                  <c:v>1297.516881854622</c:v>
                </c:pt>
                <c:pt idx="86">
                  <c:v>1266.745730506291</c:v>
                </c:pt>
                <c:pt idx="87">
                  <c:v>1235.97457915796</c:v>
                </c:pt>
                <c:pt idx="88">
                  <c:v>1205.203427809629</c:v>
                </c:pt>
                <c:pt idx="89">
                  <c:v>1174.432276461298</c:v>
                </c:pt>
                <c:pt idx="90">
                  <c:v>1143.661125112967</c:v>
                </c:pt>
                <c:pt idx="91">
                  <c:v>1112.889973764636</c:v>
                </c:pt>
                <c:pt idx="92">
                  <c:v>1082.118822416305</c:v>
                </c:pt>
                <c:pt idx="93">
                  <c:v>1051.347671067974</c:v>
                </c:pt>
                <c:pt idx="94">
                  <c:v>1051.347671067974</c:v>
                </c:pt>
                <c:pt idx="95">
                  <c:v>1051.347671067974</c:v>
                </c:pt>
                <c:pt idx="96">
                  <c:v>1051.347671067974</c:v>
                </c:pt>
                <c:pt idx="97">
                  <c:v>1051.347671067974</c:v>
                </c:pt>
                <c:pt idx="98">
                  <c:v>1051.347671067974</c:v>
                </c:pt>
                <c:pt idx="99">
                  <c:v>1051.347671067974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23848.41100317422</c:v>
                </c:pt>
                <c:pt idx="4">
                  <c:v>23848.41100317422</c:v>
                </c:pt>
                <c:pt idx="5">
                  <c:v>23848.41100317422</c:v>
                </c:pt>
                <c:pt idx="6">
                  <c:v>23848.41100317422</c:v>
                </c:pt>
                <c:pt idx="7">
                  <c:v>23848.41100317422</c:v>
                </c:pt>
                <c:pt idx="8">
                  <c:v>23848.41100317422</c:v>
                </c:pt>
                <c:pt idx="9">
                  <c:v>23848.41100317422</c:v>
                </c:pt>
                <c:pt idx="10">
                  <c:v>23848.41100317422</c:v>
                </c:pt>
                <c:pt idx="11">
                  <c:v>23848.41100317422</c:v>
                </c:pt>
                <c:pt idx="12">
                  <c:v>23848.41100317422</c:v>
                </c:pt>
                <c:pt idx="13">
                  <c:v>23848.41100317422</c:v>
                </c:pt>
                <c:pt idx="14">
                  <c:v>23848.41100317422</c:v>
                </c:pt>
                <c:pt idx="15">
                  <c:v>23848.41100317422</c:v>
                </c:pt>
                <c:pt idx="16">
                  <c:v>23848.41100317422</c:v>
                </c:pt>
                <c:pt idx="17">
                  <c:v>23848.41100317422</c:v>
                </c:pt>
                <c:pt idx="18">
                  <c:v>23848.41100317422</c:v>
                </c:pt>
                <c:pt idx="19">
                  <c:v>23848.41100317422</c:v>
                </c:pt>
                <c:pt idx="20">
                  <c:v>23848.41100317422</c:v>
                </c:pt>
                <c:pt idx="21">
                  <c:v>23848.41100317422</c:v>
                </c:pt>
                <c:pt idx="22">
                  <c:v>23848.41100317422</c:v>
                </c:pt>
                <c:pt idx="23">
                  <c:v>23848.41100317422</c:v>
                </c:pt>
                <c:pt idx="24">
                  <c:v>23848.41100317422</c:v>
                </c:pt>
                <c:pt idx="25">
                  <c:v>23848.41100317422</c:v>
                </c:pt>
                <c:pt idx="26">
                  <c:v>23848.41100317422</c:v>
                </c:pt>
                <c:pt idx="27">
                  <c:v>23848.41100317422</c:v>
                </c:pt>
                <c:pt idx="28">
                  <c:v>23848.41100317422</c:v>
                </c:pt>
                <c:pt idx="29">
                  <c:v>23848.41100317422</c:v>
                </c:pt>
                <c:pt idx="30">
                  <c:v>23848.41100317422</c:v>
                </c:pt>
                <c:pt idx="31">
                  <c:v>23848.41100317422</c:v>
                </c:pt>
                <c:pt idx="32">
                  <c:v>23848.41100317422</c:v>
                </c:pt>
                <c:pt idx="33">
                  <c:v>23848.41100317422</c:v>
                </c:pt>
                <c:pt idx="34">
                  <c:v>23848.41100317422</c:v>
                </c:pt>
                <c:pt idx="35">
                  <c:v>23848.41100317422</c:v>
                </c:pt>
                <c:pt idx="36">
                  <c:v>23848.41100317422</c:v>
                </c:pt>
                <c:pt idx="37">
                  <c:v>23848.41100317422</c:v>
                </c:pt>
                <c:pt idx="38">
                  <c:v>23848.41100317422</c:v>
                </c:pt>
                <c:pt idx="39">
                  <c:v>23848.41100317422</c:v>
                </c:pt>
                <c:pt idx="40">
                  <c:v>23848.41100317422</c:v>
                </c:pt>
                <c:pt idx="41">
                  <c:v>23848.41100317422</c:v>
                </c:pt>
                <c:pt idx="42">
                  <c:v>23848.41100317422</c:v>
                </c:pt>
                <c:pt idx="43">
                  <c:v>23848.41100317422</c:v>
                </c:pt>
                <c:pt idx="44">
                  <c:v>23848.41100317422</c:v>
                </c:pt>
                <c:pt idx="45">
                  <c:v>23848.41100317422</c:v>
                </c:pt>
                <c:pt idx="46">
                  <c:v>23848.41100317422</c:v>
                </c:pt>
                <c:pt idx="47">
                  <c:v>23848.41100317422</c:v>
                </c:pt>
                <c:pt idx="48">
                  <c:v>23848.41100317422</c:v>
                </c:pt>
                <c:pt idx="49">
                  <c:v>23848.41100317422</c:v>
                </c:pt>
                <c:pt idx="50">
                  <c:v>23848.41100317422</c:v>
                </c:pt>
                <c:pt idx="51">
                  <c:v>23848.41100317422</c:v>
                </c:pt>
                <c:pt idx="52">
                  <c:v>23848.41100317422</c:v>
                </c:pt>
                <c:pt idx="53">
                  <c:v>23848.41100317422</c:v>
                </c:pt>
                <c:pt idx="54">
                  <c:v>23848.41100317422</c:v>
                </c:pt>
                <c:pt idx="55">
                  <c:v>23848.41100317422</c:v>
                </c:pt>
                <c:pt idx="56">
                  <c:v>23848.41100317422</c:v>
                </c:pt>
                <c:pt idx="57">
                  <c:v>23848.41100317422</c:v>
                </c:pt>
                <c:pt idx="58">
                  <c:v>23848.41100317422</c:v>
                </c:pt>
                <c:pt idx="59">
                  <c:v>23848.41100317422</c:v>
                </c:pt>
                <c:pt idx="60">
                  <c:v>23848.41100317422</c:v>
                </c:pt>
                <c:pt idx="61">
                  <c:v>23848.41100317422</c:v>
                </c:pt>
                <c:pt idx="62">
                  <c:v>23848.41100317422</c:v>
                </c:pt>
                <c:pt idx="63">
                  <c:v>23848.41100317422</c:v>
                </c:pt>
                <c:pt idx="64">
                  <c:v>23848.41100317422</c:v>
                </c:pt>
                <c:pt idx="65">
                  <c:v>23848.41100317422</c:v>
                </c:pt>
                <c:pt idx="66">
                  <c:v>23848.41100317422</c:v>
                </c:pt>
                <c:pt idx="67">
                  <c:v>23848.41100317422</c:v>
                </c:pt>
                <c:pt idx="68">
                  <c:v>23848.41100317422</c:v>
                </c:pt>
                <c:pt idx="69">
                  <c:v>23848.41100317422</c:v>
                </c:pt>
                <c:pt idx="70">
                  <c:v>23848.41100317422</c:v>
                </c:pt>
                <c:pt idx="71">
                  <c:v>23848.41100317422</c:v>
                </c:pt>
                <c:pt idx="72">
                  <c:v>23848.41100317422</c:v>
                </c:pt>
                <c:pt idx="73">
                  <c:v>23910.5740555005</c:v>
                </c:pt>
                <c:pt idx="74">
                  <c:v>24034.90016015306</c:v>
                </c:pt>
                <c:pt idx="75">
                  <c:v>24159.22626480561</c:v>
                </c:pt>
                <c:pt idx="76">
                  <c:v>24283.55236945817</c:v>
                </c:pt>
                <c:pt idx="77">
                  <c:v>24407.87847411072</c:v>
                </c:pt>
                <c:pt idx="78">
                  <c:v>24532.20457876328</c:v>
                </c:pt>
                <c:pt idx="79">
                  <c:v>24656.53068341584</c:v>
                </c:pt>
                <c:pt idx="80">
                  <c:v>24780.8567880684</c:v>
                </c:pt>
                <c:pt idx="81">
                  <c:v>24905.18289272094</c:v>
                </c:pt>
                <c:pt idx="82">
                  <c:v>25029.5089973735</c:v>
                </c:pt>
                <c:pt idx="83">
                  <c:v>25153.83510202606</c:v>
                </c:pt>
                <c:pt idx="84">
                  <c:v>25278.16120667861</c:v>
                </c:pt>
                <c:pt idx="85">
                  <c:v>25402.48731133117</c:v>
                </c:pt>
                <c:pt idx="86">
                  <c:v>25526.81341598373</c:v>
                </c:pt>
                <c:pt idx="87">
                  <c:v>25651.13952063628</c:v>
                </c:pt>
                <c:pt idx="88">
                  <c:v>25775.46562528884</c:v>
                </c:pt>
                <c:pt idx="89">
                  <c:v>25899.79172994139</c:v>
                </c:pt>
                <c:pt idx="90">
                  <c:v>26024.11783459395</c:v>
                </c:pt>
                <c:pt idx="91">
                  <c:v>26148.44393924651</c:v>
                </c:pt>
                <c:pt idx="92">
                  <c:v>26272.77004389906</c:v>
                </c:pt>
                <c:pt idx="93">
                  <c:v>26397.09614855162</c:v>
                </c:pt>
                <c:pt idx="94">
                  <c:v>26397.09614855162</c:v>
                </c:pt>
                <c:pt idx="95">
                  <c:v>26397.09614855162</c:v>
                </c:pt>
                <c:pt idx="96">
                  <c:v>26397.09614855162</c:v>
                </c:pt>
                <c:pt idx="97">
                  <c:v>26397.09614855162</c:v>
                </c:pt>
                <c:pt idx="98">
                  <c:v>26397.09614855162</c:v>
                </c:pt>
                <c:pt idx="99">
                  <c:v>26397.09614855162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  <c:pt idx="10">
                  <c:v>9102.44694777642</c:v>
                </c:pt>
                <c:pt idx="11">
                  <c:v>9102.44694777642</c:v>
                </c:pt>
                <c:pt idx="12">
                  <c:v>9102.44694777642</c:v>
                </c:pt>
                <c:pt idx="13">
                  <c:v>9102.44694777642</c:v>
                </c:pt>
                <c:pt idx="14">
                  <c:v>9102.44694777642</c:v>
                </c:pt>
                <c:pt idx="15">
                  <c:v>9102.44694777642</c:v>
                </c:pt>
                <c:pt idx="16">
                  <c:v>9102.44694777642</c:v>
                </c:pt>
                <c:pt idx="17">
                  <c:v>9102.44694777642</c:v>
                </c:pt>
                <c:pt idx="18">
                  <c:v>9102.44694777642</c:v>
                </c:pt>
                <c:pt idx="19">
                  <c:v>9195.01420487245</c:v>
                </c:pt>
                <c:pt idx="20">
                  <c:v>9287.581461968482</c:v>
                </c:pt>
                <c:pt idx="21">
                  <c:v>9380.148719064513</c:v>
                </c:pt>
                <c:pt idx="22">
                  <c:v>9472.715976160545</c:v>
                </c:pt>
                <c:pt idx="23">
                  <c:v>9565.283233256575</c:v>
                </c:pt>
                <c:pt idx="24">
                  <c:v>9657.850490352608</c:v>
                </c:pt>
                <c:pt idx="25">
                  <c:v>9750.417747448639</c:v>
                </c:pt>
                <c:pt idx="26">
                  <c:v>9842.985004544671</c:v>
                </c:pt>
                <c:pt idx="27">
                  <c:v>9935.552261640701</c:v>
                </c:pt>
                <c:pt idx="28">
                  <c:v>10028.11951873673</c:v>
                </c:pt>
                <c:pt idx="29">
                  <c:v>10120.68677583276</c:v>
                </c:pt>
                <c:pt idx="30">
                  <c:v>10213.2540329288</c:v>
                </c:pt>
                <c:pt idx="31">
                  <c:v>10305.82129002483</c:v>
                </c:pt>
                <c:pt idx="32">
                  <c:v>10398.38854712086</c:v>
                </c:pt>
                <c:pt idx="33">
                  <c:v>10490.95580421689</c:v>
                </c:pt>
                <c:pt idx="34">
                  <c:v>10583.52306131292</c:v>
                </c:pt>
                <c:pt idx="35">
                  <c:v>10676.09031840895</c:v>
                </c:pt>
                <c:pt idx="36">
                  <c:v>10768.65757550499</c:v>
                </c:pt>
                <c:pt idx="37">
                  <c:v>10861.22483260102</c:v>
                </c:pt>
                <c:pt idx="38">
                  <c:v>10953.79208969705</c:v>
                </c:pt>
                <c:pt idx="39">
                  <c:v>11046.35934679308</c:v>
                </c:pt>
                <c:pt idx="40">
                  <c:v>11138.92660388911</c:v>
                </c:pt>
                <c:pt idx="41">
                  <c:v>11231.49386098514</c:v>
                </c:pt>
                <c:pt idx="42">
                  <c:v>11324.06111808117</c:v>
                </c:pt>
                <c:pt idx="43">
                  <c:v>11416.6283751772</c:v>
                </c:pt>
                <c:pt idx="44">
                  <c:v>11509.19563227324</c:v>
                </c:pt>
                <c:pt idx="45">
                  <c:v>11601.76288936927</c:v>
                </c:pt>
                <c:pt idx="46">
                  <c:v>11694.3301464653</c:v>
                </c:pt>
                <c:pt idx="47">
                  <c:v>11786.89740356133</c:v>
                </c:pt>
                <c:pt idx="48">
                  <c:v>11596.51741146716</c:v>
                </c:pt>
                <c:pt idx="49">
                  <c:v>11123.19017018278</c:v>
                </c:pt>
                <c:pt idx="50">
                  <c:v>10649.86292889841</c:v>
                </c:pt>
                <c:pt idx="51">
                  <c:v>10176.53568761404</c:v>
                </c:pt>
                <c:pt idx="52">
                  <c:v>9703.20844632966</c:v>
                </c:pt>
                <c:pt idx="53">
                  <c:v>9229.881205045289</c:v>
                </c:pt>
                <c:pt idx="54">
                  <c:v>8756.553963760914</c:v>
                </c:pt>
                <c:pt idx="55">
                  <c:v>8283.22672247654</c:v>
                </c:pt>
                <c:pt idx="56">
                  <c:v>7809.899481192167</c:v>
                </c:pt>
                <c:pt idx="57">
                  <c:v>7336.572239907794</c:v>
                </c:pt>
                <c:pt idx="58">
                  <c:v>6863.24499862342</c:v>
                </c:pt>
                <c:pt idx="59">
                  <c:v>6389.917757339046</c:v>
                </c:pt>
                <c:pt idx="60">
                  <c:v>5916.590516054673</c:v>
                </c:pt>
                <c:pt idx="61">
                  <c:v>5443.263274770298</c:v>
                </c:pt>
                <c:pt idx="62">
                  <c:v>4969.936033485924</c:v>
                </c:pt>
                <c:pt idx="63">
                  <c:v>4496.608792201551</c:v>
                </c:pt>
                <c:pt idx="64">
                  <c:v>4023.281550917177</c:v>
                </c:pt>
                <c:pt idx="65">
                  <c:v>3549.954309632803</c:v>
                </c:pt>
                <c:pt idx="66">
                  <c:v>3076.627068348431</c:v>
                </c:pt>
                <c:pt idx="67">
                  <c:v>2603.299827064055</c:v>
                </c:pt>
                <c:pt idx="68">
                  <c:v>2129.972585779682</c:v>
                </c:pt>
                <c:pt idx="69">
                  <c:v>1656.645344495309</c:v>
                </c:pt>
                <c:pt idx="70">
                  <c:v>1183.318103210933</c:v>
                </c:pt>
                <c:pt idx="71">
                  <c:v>709.9908619265625</c:v>
                </c:pt>
                <c:pt idx="72">
                  <c:v>236.6636206421863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7531640"/>
        <c:axId val="2087535000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29244.12068144365</c:v>
                </c:pt>
                <c:pt idx="4">
                  <c:v>29244.12068144365</c:v>
                </c:pt>
                <c:pt idx="5">
                  <c:v>29244.12068144365</c:v>
                </c:pt>
                <c:pt idx="6">
                  <c:v>29244.12068144365</c:v>
                </c:pt>
                <c:pt idx="7">
                  <c:v>29244.12068144365</c:v>
                </c:pt>
                <c:pt idx="8">
                  <c:v>29244.12068144365</c:v>
                </c:pt>
                <c:pt idx="9">
                  <c:v>29244.12068144365</c:v>
                </c:pt>
                <c:pt idx="10">
                  <c:v>29244.12068144365</c:v>
                </c:pt>
                <c:pt idx="11">
                  <c:v>29244.12068144365</c:v>
                </c:pt>
                <c:pt idx="12">
                  <c:v>29244.12068144365</c:v>
                </c:pt>
                <c:pt idx="13">
                  <c:v>29244.12068144365</c:v>
                </c:pt>
                <c:pt idx="14">
                  <c:v>29244.12068144365</c:v>
                </c:pt>
                <c:pt idx="15">
                  <c:v>29244.12068144365</c:v>
                </c:pt>
                <c:pt idx="16">
                  <c:v>29244.12068144365</c:v>
                </c:pt>
                <c:pt idx="17">
                  <c:v>29244.12068144365</c:v>
                </c:pt>
                <c:pt idx="18">
                  <c:v>29244.12068144365</c:v>
                </c:pt>
                <c:pt idx="19">
                  <c:v>29244.12068144365</c:v>
                </c:pt>
                <c:pt idx="20">
                  <c:v>29244.12068144365</c:v>
                </c:pt>
                <c:pt idx="21">
                  <c:v>29244.12068144365</c:v>
                </c:pt>
                <c:pt idx="22">
                  <c:v>29244.12068144365</c:v>
                </c:pt>
                <c:pt idx="23">
                  <c:v>29244.12068144365</c:v>
                </c:pt>
                <c:pt idx="24">
                  <c:v>29244.12068144365</c:v>
                </c:pt>
                <c:pt idx="25">
                  <c:v>29244.12068144365</c:v>
                </c:pt>
                <c:pt idx="26">
                  <c:v>29244.12068144365</c:v>
                </c:pt>
                <c:pt idx="27">
                  <c:v>29244.12068144365</c:v>
                </c:pt>
                <c:pt idx="28">
                  <c:v>29244.12068144365</c:v>
                </c:pt>
                <c:pt idx="29">
                  <c:v>29244.12068144365</c:v>
                </c:pt>
                <c:pt idx="30">
                  <c:v>29244.12068144365</c:v>
                </c:pt>
                <c:pt idx="31">
                  <c:v>29244.12068144365</c:v>
                </c:pt>
                <c:pt idx="32">
                  <c:v>29244.12068144365</c:v>
                </c:pt>
                <c:pt idx="33">
                  <c:v>29244.12068144365</c:v>
                </c:pt>
                <c:pt idx="34">
                  <c:v>29244.12068144365</c:v>
                </c:pt>
                <c:pt idx="35">
                  <c:v>29244.12068144365</c:v>
                </c:pt>
                <c:pt idx="36">
                  <c:v>29244.12068144365</c:v>
                </c:pt>
                <c:pt idx="37">
                  <c:v>29244.12068144365</c:v>
                </c:pt>
                <c:pt idx="38">
                  <c:v>29244.12068144365</c:v>
                </c:pt>
                <c:pt idx="39">
                  <c:v>29244.12068144365</c:v>
                </c:pt>
                <c:pt idx="40">
                  <c:v>29244.12068144365</c:v>
                </c:pt>
                <c:pt idx="41">
                  <c:v>29244.12068144365</c:v>
                </c:pt>
                <c:pt idx="42">
                  <c:v>29244.12068144365</c:v>
                </c:pt>
                <c:pt idx="43">
                  <c:v>29244.12068144365</c:v>
                </c:pt>
                <c:pt idx="44">
                  <c:v>29244.12068144365</c:v>
                </c:pt>
                <c:pt idx="45">
                  <c:v>29244.12068144365</c:v>
                </c:pt>
                <c:pt idx="46">
                  <c:v>29244.12068144365</c:v>
                </c:pt>
                <c:pt idx="47">
                  <c:v>29244.12068144365</c:v>
                </c:pt>
                <c:pt idx="48">
                  <c:v>29244.12068144365</c:v>
                </c:pt>
                <c:pt idx="49">
                  <c:v>29244.12068144365</c:v>
                </c:pt>
                <c:pt idx="50">
                  <c:v>29244.12068144365</c:v>
                </c:pt>
                <c:pt idx="51">
                  <c:v>29244.12068144365</c:v>
                </c:pt>
                <c:pt idx="52">
                  <c:v>29244.12068144365</c:v>
                </c:pt>
                <c:pt idx="53">
                  <c:v>29244.12068144365</c:v>
                </c:pt>
                <c:pt idx="54">
                  <c:v>29244.12068144365</c:v>
                </c:pt>
                <c:pt idx="55">
                  <c:v>29244.12068144365</c:v>
                </c:pt>
                <c:pt idx="56">
                  <c:v>29244.12068144365</c:v>
                </c:pt>
                <c:pt idx="57">
                  <c:v>29244.12068144365</c:v>
                </c:pt>
                <c:pt idx="58">
                  <c:v>29244.12068144365</c:v>
                </c:pt>
                <c:pt idx="59">
                  <c:v>29244.12068144365</c:v>
                </c:pt>
                <c:pt idx="60">
                  <c:v>29244.12068144365</c:v>
                </c:pt>
                <c:pt idx="61">
                  <c:v>29244.12068144365</c:v>
                </c:pt>
                <c:pt idx="62">
                  <c:v>29244.12068144365</c:v>
                </c:pt>
                <c:pt idx="63">
                  <c:v>29244.12068144365</c:v>
                </c:pt>
                <c:pt idx="64">
                  <c:v>29244.12068144365</c:v>
                </c:pt>
                <c:pt idx="65">
                  <c:v>29244.12068144365</c:v>
                </c:pt>
                <c:pt idx="66">
                  <c:v>29244.12068144365</c:v>
                </c:pt>
                <c:pt idx="67">
                  <c:v>29244.12068144365</c:v>
                </c:pt>
                <c:pt idx="68">
                  <c:v>29244.12068144365</c:v>
                </c:pt>
                <c:pt idx="69">
                  <c:v>29244.12068144365</c:v>
                </c:pt>
                <c:pt idx="70">
                  <c:v>29244.12068144365</c:v>
                </c:pt>
                <c:pt idx="71">
                  <c:v>29244.12068144365</c:v>
                </c:pt>
                <c:pt idx="72">
                  <c:v>29244.12068144365</c:v>
                </c:pt>
                <c:pt idx="73">
                  <c:v>29244.12068144365</c:v>
                </c:pt>
                <c:pt idx="74">
                  <c:v>29244.12068144365</c:v>
                </c:pt>
                <c:pt idx="75">
                  <c:v>29244.12068144365</c:v>
                </c:pt>
                <c:pt idx="76">
                  <c:v>29244.12068144365</c:v>
                </c:pt>
                <c:pt idx="77">
                  <c:v>29244.12068144365</c:v>
                </c:pt>
                <c:pt idx="78">
                  <c:v>29244.12068144365</c:v>
                </c:pt>
                <c:pt idx="79">
                  <c:v>29244.12068144365</c:v>
                </c:pt>
                <c:pt idx="80">
                  <c:v>29244.12068144365</c:v>
                </c:pt>
                <c:pt idx="81">
                  <c:v>29244.12068144365</c:v>
                </c:pt>
                <c:pt idx="82">
                  <c:v>29244.12068144365</c:v>
                </c:pt>
                <c:pt idx="83">
                  <c:v>29244.12068144365</c:v>
                </c:pt>
                <c:pt idx="84">
                  <c:v>29244.12068144365</c:v>
                </c:pt>
                <c:pt idx="85">
                  <c:v>29244.12068144365</c:v>
                </c:pt>
                <c:pt idx="86">
                  <c:v>29244.12068144364</c:v>
                </c:pt>
                <c:pt idx="87">
                  <c:v>29244.12068144364</c:v>
                </c:pt>
                <c:pt idx="88">
                  <c:v>29244.12068144364</c:v>
                </c:pt>
                <c:pt idx="89">
                  <c:v>29244.12068144364</c:v>
                </c:pt>
                <c:pt idx="90">
                  <c:v>29244.12068144364</c:v>
                </c:pt>
                <c:pt idx="91">
                  <c:v>29244.12068144364</c:v>
                </c:pt>
                <c:pt idx="92">
                  <c:v>29244.12068144364</c:v>
                </c:pt>
                <c:pt idx="93">
                  <c:v>29244.12068144364</c:v>
                </c:pt>
                <c:pt idx="94">
                  <c:v>29244.12068144364</c:v>
                </c:pt>
                <c:pt idx="95">
                  <c:v>29244.12068144364</c:v>
                </c:pt>
                <c:pt idx="96">
                  <c:v>29244.12068144364</c:v>
                </c:pt>
                <c:pt idx="97">
                  <c:v>29244.12068144364</c:v>
                </c:pt>
                <c:pt idx="98">
                  <c:v>29244.12068144364</c:v>
                </c:pt>
                <c:pt idx="99">
                  <c:v>29244.12068144364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531640"/>
        <c:axId val="2087535000"/>
      </c:lineChart>
      <c:catAx>
        <c:axId val="208753164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5350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875350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53164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-25.16664313349734</c:v>
                </c:pt>
                <c:pt idx="1">
                  <c:v>35.62085414317247</c:v>
                </c:pt>
                <c:pt idx="2">
                  <c:v>45.0396490886466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1.799918887978388</c:v>
                </c:pt>
                <c:pt idx="1">
                  <c:v>73.91186921594453</c:v>
                </c:pt>
                <c:pt idx="2">
                  <c:v>1325.067438377858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14.88436789704547</c:v>
                </c:pt>
                <c:pt idx="1">
                  <c:v>-3.787134153174511</c:v>
                </c:pt>
                <c:pt idx="2">
                  <c:v>-16.80051215285262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-30.77115134833094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-1.23321315494634E-13</c:v>
                </c:pt>
                <c:pt idx="1">
                  <c:v>1.45519152283668E-13</c:v>
                </c:pt>
                <c:pt idx="2">
                  <c:v>124.3261046525557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283384"/>
        <c:axId val="2087286664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66.09948472644275</c:v>
                </c:pt>
                <c:pt idx="1">
                  <c:v>27.57329137717006</c:v>
                </c:pt>
                <c:pt idx="2">
                  <c:v>-8.429795063504482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0.514262539422397</c:v>
                </c:pt>
                <c:pt idx="1">
                  <c:v>2.123904287814498</c:v>
                </c:pt>
                <c:pt idx="2">
                  <c:v>2.682631722413783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102.8525078844793</c:v>
                </c:pt>
                <c:pt idx="1">
                  <c:v>288.2441533462533</c:v>
                </c:pt>
                <c:pt idx="2">
                  <c:v>2044.350381563606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308.5575236534379</c:v>
                </c:pt>
                <c:pt idx="1">
                  <c:v>728.1957558221137</c:v>
                </c:pt>
                <c:pt idx="2">
                  <c:v>1362.036878648984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92.56725709603138</c:v>
                </c:pt>
                <c:pt idx="1">
                  <c:v>-473.3272412843738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290264"/>
        <c:axId val="2087293256"/>
      </c:scatterChart>
      <c:valAx>
        <c:axId val="208728338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286664"/>
        <c:crosses val="autoZero"/>
        <c:crossBetween val="midCat"/>
      </c:valAx>
      <c:valAx>
        <c:axId val="20872866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283384"/>
        <c:crosses val="autoZero"/>
        <c:crossBetween val="midCat"/>
      </c:valAx>
      <c:valAx>
        <c:axId val="2087290264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2087293256"/>
        <c:crosses val="autoZero"/>
        <c:crossBetween val="midCat"/>
      </c:valAx>
      <c:valAx>
        <c:axId val="208729325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7290264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  <c:pt idx="10">
                  <c:v>3344.15816647667</c:v>
                </c:pt>
                <c:pt idx="11">
                  <c:v>3344.15816647667</c:v>
                </c:pt>
                <c:pt idx="12">
                  <c:v>3344.15816647667</c:v>
                </c:pt>
                <c:pt idx="13">
                  <c:v>3344.15816647667</c:v>
                </c:pt>
                <c:pt idx="14">
                  <c:v>3344.15816647667</c:v>
                </c:pt>
                <c:pt idx="15">
                  <c:v>3344.15816647667</c:v>
                </c:pt>
                <c:pt idx="16">
                  <c:v>3344.15816647667</c:v>
                </c:pt>
                <c:pt idx="17">
                  <c:v>3344.15816647667</c:v>
                </c:pt>
                <c:pt idx="18">
                  <c:v>3344.15816647667</c:v>
                </c:pt>
                <c:pt idx="19">
                  <c:v>3318.991523343172</c:v>
                </c:pt>
                <c:pt idx="20">
                  <c:v>3293.824880209675</c:v>
                </c:pt>
                <c:pt idx="21">
                  <c:v>3268.658237076178</c:v>
                </c:pt>
                <c:pt idx="22">
                  <c:v>3243.49159394268</c:v>
                </c:pt>
                <c:pt idx="23">
                  <c:v>3218.324950809183</c:v>
                </c:pt>
                <c:pt idx="24">
                  <c:v>3193.158307675686</c:v>
                </c:pt>
                <c:pt idx="25">
                  <c:v>3167.991664542188</c:v>
                </c:pt>
                <c:pt idx="26">
                  <c:v>3142.825021408691</c:v>
                </c:pt>
                <c:pt idx="27">
                  <c:v>3117.658378275194</c:v>
                </c:pt>
                <c:pt idx="28">
                  <c:v>3092.491735141697</c:v>
                </c:pt>
                <c:pt idx="29">
                  <c:v>3067.3250920082</c:v>
                </c:pt>
                <c:pt idx="30">
                  <c:v>3042.158448874702</c:v>
                </c:pt>
                <c:pt idx="31">
                  <c:v>3016.991805741205</c:v>
                </c:pt>
                <c:pt idx="32">
                  <c:v>2991.825162607707</c:v>
                </c:pt>
                <c:pt idx="33">
                  <c:v>2966.65851947421</c:v>
                </c:pt>
                <c:pt idx="34">
                  <c:v>2941.491876340713</c:v>
                </c:pt>
                <c:pt idx="35">
                  <c:v>2916.325233207215</c:v>
                </c:pt>
                <c:pt idx="36">
                  <c:v>2891.158590073718</c:v>
                </c:pt>
                <c:pt idx="37">
                  <c:v>2865.99194694022</c:v>
                </c:pt>
                <c:pt idx="38">
                  <c:v>2840.825303806723</c:v>
                </c:pt>
                <c:pt idx="39">
                  <c:v>2815.658660673226</c:v>
                </c:pt>
                <c:pt idx="40">
                  <c:v>2790.492017539728</c:v>
                </c:pt>
                <c:pt idx="41">
                  <c:v>2765.325374406231</c:v>
                </c:pt>
                <c:pt idx="42">
                  <c:v>2740.158731272734</c:v>
                </c:pt>
                <c:pt idx="43">
                  <c:v>2714.992088139236</c:v>
                </c:pt>
                <c:pt idx="44">
                  <c:v>2689.825445005739</c:v>
                </c:pt>
                <c:pt idx="45">
                  <c:v>2664.658801872242</c:v>
                </c:pt>
                <c:pt idx="46">
                  <c:v>2639.492158738744</c:v>
                </c:pt>
                <c:pt idx="47">
                  <c:v>2614.325515605247</c:v>
                </c:pt>
                <c:pt idx="48">
                  <c:v>2619.552621110085</c:v>
                </c:pt>
                <c:pt idx="49">
                  <c:v>2655.173475253257</c:v>
                </c:pt>
                <c:pt idx="50">
                  <c:v>2690.794329396429</c:v>
                </c:pt>
                <c:pt idx="51">
                  <c:v>2726.415183539602</c:v>
                </c:pt>
                <c:pt idx="52">
                  <c:v>2762.036037682774</c:v>
                </c:pt>
                <c:pt idx="53">
                  <c:v>2797.656891825947</c:v>
                </c:pt>
                <c:pt idx="54">
                  <c:v>2833.27774596912</c:v>
                </c:pt>
                <c:pt idx="55">
                  <c:v>2868.898600112292</c:v>
                </c:pt>
                <c:pt idx="56">
                  <c:v>2904.519454255464</c:v>
                </c:pt>
                <c:pt idx="57">
                  <c:v>2940.140308398637</c:v>
                </c:pt>
                <c:pt idx="58">
                  <c:v>2975.76116254181</c:v>
                </c:pt>
                <c:pt idx="59">
                  <c:v>3011.382016684982</c:v>
                </c:pt>
                <c:pt idx="60">
                  <c:v>3047.002870828154</c:v>
                </c:pt>
                <c:pt idx="61">
                  <c:v>3082.623724971327</c:v>
                </c:pt>
                <c:pt idx="62">
                  <c:v>3118.244579114499</c:v>
                </c:pt>
                <c:pt idx="63">
                  <c:v>3153.865433257672</c:v>
                </c:pt>
                <c:pt idx="64">
                  <c:v>3189.486287400844</c:v>
                </c:pt>
                <c:pt idx="65">
                  <c:v>3225.107141544016</c:v>
                </c:pt>
                <c:pt idx="66">
                  <c:v>3260.727995687189</c:v>
                </c:pt>
                <c:pt idx="67">
                  <c:v>3296.348849830361</c:v>
                </c:pt>
                <c:pt idx="68">
                  <c:v>3331.969703973533</c:v>
                </c:pt>
                <c:pt idx="69">
                  <c:v>3367.590558116707</c:v>
                </c:pt>
                <c:pt idx="70">
                  <c:v>3403.21141225988</c:v>
                </c:pt>
                <c:pt idx="71">
                  <c:v>3438.832266403052</c:v>
                </c:pt>
                <c:pt idx="72">
                  <c:v>3474.453120546223</c:v>
                </c:pt>
                <c:pt idx="73">
                  <c:v>3514.783372162134</c:v>
                </c:pt>
                <c:pt idx="74">
                  <c:v>3559.82302125078</c:v>
                </c:pt>
                <c:pt idx="75">
                  <c:v>3604.862670339427</c:v>
                </c:pt>
                <c:pt idx="76">
                  <c:v>3649.902319428073</c:v>
                </c:pt>
                <c:pt idx="77">
                  <c:v>3694.94196851672</c:v>
                </c:pt>
                <c:pt idx="78">
                  <c:v>3739.981617605366</c:v>
                </c:pt>
                <c:pt idx="79">
                  <c:v>3785.021266694013</c:v>
                </c:pt>
                <c:pt idx="80">
                  <c:v>3830.06091578266</c:v>
                </c:pt>
                <c:pt idx="81">
                  <c:v>3875.100564871306</c:v>
                </c:pt>
                <c:pt idx="82">
                  <c:v>3920.140213959953</c:v>
                </c:pt>
                <c:pt idx="83">
                  <c:v>3965.1798630486</c:v>
                </c:pt>
                <c:pt idx="84">
                  <c:v>4010.219512137246</c:v>
                </c:pt>
                <c:pt idx="85">
                  <c:v>4055.259161225893</c:v>
                </c:pt>
                <c:pt idx="86">
                  <c:v>4100.298810314539</c:v>
                </c:pt>
                <c:pt idx="87">
                  <c:v>4145.338459403186</c:v>
                </c:pt>
                <c:pt idx="88">
                  <c:v>4190.378108491832</c:v>
                </c:pt>
                <c:pt idx="89">
                  <c:v>4235.417757580479</c:v>
                </c:pt>
                <c:pt idx="90">
                  <c:v>4280.457406669126</c:v>
                </c:pt>
                <c:pt idx="91">
                  <c:v>4325.497055757773</c:v>
                </c:pt>
                <c:pt idx="92">
                  <c:v>4370.536704846419</c:v>
                </c:pt>
                <c:pt idx="93">
                  <c:v>4415.576353935066</c:v>
                </c:pt>
                <c:pt idx="94">
                  <c:v>4521.936353935065</c:v>
                </c:pt>
                <c:pt idx="95">
                  <c:v>4628.296353935066</c:v>
                </c:pt>
                <c:pt idx="96">
                  <c:v>4734.656353935065</c:v>
                </c:pt>
                <c:pt idx="97">
                  <c:v>4841.016353935066</c:v>
                </c:pt>
                <c:pt idx="98">
                  <c:v>4947.376353935066</c:v>
                </c:pt>
                <c:pt idx="99">
                  <c:v>5053.736353935066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1.799918887978388</c:v>
                </c:pt>
                <c:pt idx="20">
                  <c:v>3.599837775956776</c:v>
                </c:pt>
                <c:pt idx="21">
                  <c:v>5.399756663935164</c:v>
                </c:pt>
                <c:pt idx="22">
                  <c:v>7.199675551913551</c:v>
                </c:pt>
                <c:pt idx="23">
                  <c:v>8.99959443989194</c:v>
                </c:pt>
                <c:pt idx="24">
                  <c:v>10.79951332787033</c:v>
                </c:pt>
                <c:pt idx="25">
                  <c:v>12.59943221584871</c:v>
                </c:pt>
                <c:pt idx="26">
                  <c:v>14.3993511038271</c:v>
                </c:pt>
                <c:pt idx="27">
                  <c:v>16.1992699918055</c:v>
                </c:pt>
                <c:pt idx="28">
                  <c:v>17.99918887978388</c:v>
                </c:pt>
                <c:pt idx="29">
                  <c:v>19.79910776776227</c:v>
                </c:pt>
                <c:pt idx="30">
                  <c:v>21.59902665574065</c:v>
                </c:pt>
                <c:pt idx="31">
                  <c:v>23.39894554371904</c:v>
                </c:pt>
                <c:pt idx="32">
                  <c:v>25.19886443169743</c:v>
                </c:pt>
                <c:pt idx="33">
                  <c:v>26.99878331967582</c:v>
                </c:pt>
                <c:pt idx="34">
                  <c:v>28.79870220765421</c:v>
                </c:pt>
                <c:pt idx="35">
                  <c:v>30.59862109563259</c:v>
                </c:pt>
                <c:pt idx="36">
                  <c:v>32.39853998361098</c:v>
                </c:pt>
                <c:pt idx="37">
                  <c:v>34.19845887158936</c:v>
                </c:pt>
                <c:pt idx="38">
                  <c:v>35.99837775956776</c:v>
                </c:pt>
                <c:pt idx="39">
                  <c:v>37.79829664754614</c:v>
                </c:pt>
                <c:pt idx="40">
                  <c:v>39.59821553552453</c:v>
                </c:pt>
                <c:pt idx="41">
                  <c:v>41.39813442350292</c:v>
                </c:pt>
                <c:pt idx="42">
                  <c:v>43.1980533114813</c:v>
                </c:pt>
                <c:pt idx="43">
                  <c:v>44.9979721994597</c:v>
                </c:pt>
                <c:pt idx="44">
                  <c:v>46.79789108743808</c:v>
                </c:pt>
                <c:pt idx="45">
                  <c:v>48.59780997541647</c:v>
                </c:pt>
                <c:pt idx="46">
                  <c:v>50.39772886339486</c:v>
                </c:pt>
                <c:pt idx="47">
                  <c:v>52.19764775137325</c:v>
                </c:pt>
                <c:pt idx="48">
                  <c:v>90.05354180333471</c:v>
                </c:pt>
                <c:pt idx="49">
                  <c:v>163.9654110192793</c:v>
                </c:pt>
                <c:pt idx="50">
                  <c:v>237.8772802352238</c:v>
                </c:pt>
                <c:pt idx="51">
                  <c:v>311.7891494511683</c:v>
                </c:pt>
                <c:pt idx="52">
                  <c:v>385.7010186671129</c:v>
                </c:pt>
                <c:pt idx="53">
                  <c:v>459.6128878830573</c:v>
                </c:pt>
                <c:pt idx="54">
                  <c:v>533.524757099002</c:v>
                </c:pt>
                <c:pt idx="55">
                  <c:v>607.4366263149465</c:v>
                </c:pt>
                <c:pt idx="56">
                  <c:v>681.348495530891</c:v>
                </c:pt>
                <c:pt idx="57">
                  <c:v>755.2603647468355</c:v>
                </c:pt>
                <c:pt idx="58">
                  <c:v>829.17223396278</c:v>
                </c:pt>
                <c:pt idx="59">
                  <c:v>903.0841031787246</c:v>
                </c:pt>
                <c:pt idx="60">
                  <c:v>976.9959723946691</c:v>
                </c:pt>
                <c:pt idx="61">
                  <c:v>1050.907841610614</c:v>
                </c:pt>
                <c:pt idx="62">
                  <c:v>1124.819710826558</c:v>
                </c:pt>
                <c:pt idx="63">
                  <c:v>1198.731580042503</c:v>
                </c:pt>
                <c:pt idx="64">
                  <c:v>1272.643449258447</c:v>
                </c:pt>
                <c:pt idx="65">
                  <c:v>1346.555318474392</c:v>
                </c:pt>
                <c:pt idx="66">
                  <c:v>1420.467187690336</c:v>
                </c:pt>
                <c:pt idx="67">
                  <c:v>1494.379056906281</c:v>
                </c:pt>
                <c:pt idx="68">
                  <c:v>1568.290926122225</c:v>
                </c:pt>
                <c:pt idx="69">
                  <c:v>1642.20279533817</c:v>
                </c:pt>
                <c:pt idx="70">
                  <c:v>1716.114664554114</c:v>
                </c:pt>
                <c:pt idx="71">
                  <c:v>1790.026533770059</c:v>
                </c:pt>
                <c:pt idx="72">
                  <c:v>1863.938402986003</c:v>
                </c:pt>
                <c:pt idx="73">
                  <c:v>2563.428056782905</c:v>
                </c:pt>
                <c:pt idx="74">
                  <c:v>3888.495495160762</c:v>
                </c:pt>
                <c:pt idx="75">
                  <c:v>5213.56293353862</c:v>
                </c:pt>
                <c:pt idx="76">
                  <c:v>6538.630371916479</c:v>
                </c:pt>
                <c:pt idx="77">
                  <c:v>7863.697810294336</c:v>
                </c:pt>
                <c:pt idx="78">
                  <c:v>9188.765248672194</c:v>
                </c:pt>
                <c:pt idx="79">
                  <c:v>10513.83268705005</c:v>
                </c:pt>
                <c:pt idx="80">
                  <c:v>11838.90012542791</c:v>
                </c:pt>
                <c:pt idx="81">
                  <c:v>13163.96756380577</c:v>
                </c:pt>
                <c:pt idx="82">
                  <c:v>14489.03500218363</c:v>
                </c:pt>
                <c:pt idx="83">
                  <c:v>15814.10244056148</c:v>
                </c:pt>
                <c:pt idx="84">
                  <c:v>17139.16987893934</c:v>
                </c:pt>
                <c:pt idx="85">
                  <c:v>18464.2373173172</c:v>
                </c:pt>
                <c:pt idx="86">
                  <c:v>19789.30475569506</c:v>
                </c:pt>
                <c:pt idx="87">
                  <c:v>21114.37219407291</c:v>
                </c:pt>
                <c:pt idx="88">
                  <c:v>22439.43963245077</c:v>
                </c:pt>
                <c:pt idx="89">
                  <c:v>23764.50707082863</c:v>
                </c:pt>
                <c:pt idx="90">
                  <c:v>25089.57450920649</c:v>
                </c:pt>
                <c:pt idx="91">
                  <c:v>26414.64194758434</c:v>
                </c:pt>
                <c:pt idx="92">
                  <c:v>27739.7093859622</c:v>
                </c:pt>
                <c:pt idx="93">
                  <c:v>29064.77682434006</c:v>
                </c:pt>
                <c:pt idx="94">
                  <c:v>29789.63682434006</c:v>
                </c:pt>
                <c:pt idx="95">
                  <c:v>30514.49682434006</c:v>
                </c:pt>
                <c:pt idx="96">
                  <c:v>31239.35682434006</c:v>
                </c:pt>
                <c:pt idx="97">
                  <c:v>31964.21682434006</c:v>
                </c:pt>
                <c:pt idx="98">
                  <c:v>32689.07682434006</c:v>
                </c:pt>
                <c:pt idx="99">
                  <c:v>33413.93682434006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  <c:pt idx="10">
                  <c:v>1021.531460543265</c:v>
                </c:pt>
                <c:pt idx="11">
                  <c:v>1021.531460543265</c:v>
                </c:pt>
                <c:pt idx="12">
                  <c:v>1021.531460543265</c:v>
                </c:pt>
                <c:pt idx="13">
                  <c:v>1021.531460543265</c:v>
                </c:pt>
                <c:pt idx="14">
                  <c:v>1021.531460543265</c:v>
                </c:pt>
                <c:pt idx="15">
                  <c:v>1021.531460543265</c:v>
                </c:pt>
                <c:pt idx="16">
                  <c:v>1021.531460543265</c:v>
                </c:pt>
                <c:pt idx="17">
                  <c:v>1021.531460543265</c:v>
                </c:pt>
                <c:pt idx="18">
                  <c:v>1021.531460543265</c:v>
                </c:pt>
                <c:pt idx="19">
                  <c:v>1087.630945269708</c:v>
                </c:pt>
                <c:pt idx="20">
                  <c:v>1153.73042999615</c:v>
                </c:pt>
                <c:pt idx="21">
                  <c:v>1219.829914722593</c:v>
                </c:pt>
                <c:pt idx="22">
                  <c:v>1285.929399449036</c:v>
                </c:pt>
                <c:pt idx="23">
                  <c:v>1352.028884175479</c:v>
                </c:pt>
                <c:pt idx="24">
                  <c:v>1418.128368901921</c:v>
                </c:pt>
                <c:pt idx="25">
                  <c:v>1484.227853628364</c:v>
                </c:pt>
                <c:pt idx="26">
                  <c:v>1550.327338354807</c:v>
                </c:pt>
                <c:pt idx="27">
                  <c:v>1616.42682308125</c:v>
                </c:pt>
                <c:pt idx="28">
                  <c:v>1682.526307807692</c:v>
                </c:pt>
                <c:pt idx="29">
                  <c:v>1748.625792534135</c:v>
                </c:pt>
                <c:pt idx="30">
                  <c:v>1814.725277260578</c:v>
                </c:pt>
                <c:pt idx="31">
                  <c:v>1880.824761987021</c:v>
                </c:pt>
                <c:pt idx="32">
                  <c:v>1946.924246713463</c:v>
                </c:pt>
                <c:pt idx="33">
                  <c:v>2013.023731439906</c:v>
                </c:pt>
                <c:pt idx="34">
                  <c:v>2079.123216166349</c:v>
                </c:pt>
                <c:pt idx="35">
                  <c:v>2145.222700892792</c:v>
                </c:pt>
                <c:pt idx="36">
                  <c:v>2211.322185619234</c:v>
                </c:pt>
                <c:pt idx="37">
                  <c:v>2277.421670345677</c:v>
                </c:pt>
                <c:pt idx="38">
                  <c:v>2343.52115507212</c:v>
                </c:pt>
                <c:pt idx="39">
                  <c:v>2409.620639798562</c:v>
                </c:pt>
                <c:pt idx="40">
                  <c:v>2475.720124525005</c:v>
                </c:pt>
                <c:pt idx="41">
                  <c:v>2541.819609251448</c:v>
                </c:pt>
                <c:pt idx="42">
                  <c:v>2607.919093977891</c:v>
                </c:pt>
                <c:pt idx="43">
                  <c:v>2674.018578704334</c:v>
                </c:pt>
                <c:pt idx="44">
                  <c:v>2740.118063430777</c:v>
                </c:pt>
                <c:pt idx="45">
                  <c:v>2806.217548157219</c:v>
                </c:pt>
                <c:pt idx="46">
                  <c:v>2872.317032883661</c:v>
                </c:pt>
                <c:pt idx="47">
                  <c:v>2938.416517610104</c:v>
                </c:pt>
                <c:pt idx="48">
                  <c:v>2985.252905661911</c:v>
                </c:pt>
                <c:pt idx="49">
                  <c:v>3012.826197039081</c:v>
                </c:pt>
                <c:pt idx="50">
                  <c:v>3040.399488416251</c:v>
                </c:pt>
                <c:pt idx="51">
                  <c:v>3067.972779793421</c:v>
                </c:pt>
                <c:pt idx="52">
                  <c:v>3095.546071170591</c:v>
                </c:pt>
                <c:pt idx="53">
                  <c:v>3123.119362547761</c:v>
                </c:pt>
                <c:pt idx="54">
                  <c:v>3150.692653924932</c:v>
                </c:pt>
                <c:pt idx="55">
                  <c:v>3178.265945302101</c:v>
                </c:pt>
                <c:pt idx="56">
                  <c:v>3205.839236679271</c:v>
                </c:pt>
                <c:pt idx="57">
                  <c:v>3233.412528056442</c:v>
                </c:pt>
                <c:pt idx="58">
                  <c:v>3260.985819433612</c:v>
                </c:pt>
                <c:pt idx="59">
                  <c:v>3288.559110810782</c:v>
                </c:pt>
                <c:pt idx="60">
                  <c:v>3316.132402187952</c:v>
                </c:pt>
                <c:pt idx="61">
                  <c:v>3343.705693565122</c:v>
                </c:pt>
                <c:pt idx="62">
                  <c:v>3371.278984942292</c:v>
                </c:pt>
                <c:pt idx="63">
                  <c:v>3398.852276319462</c:v>
                </c:pt>
                <c:pt idx="64">
                  <c:v>3426.425567696632</c:v>
                </c:pt>
                <c:pt idx="65">
                  <c:v>3453.998859073802</c:v>
                </c:pt>
                <c:pt idx="66">
                  <c:v>3481.572150450972</c:v>
                </c:pt>
                <c:pt idx="67">
                  <c:v>3509.145441828142</c:v>
                </c:pt>
                <c:pt idx="68">
                  <c:v>3536.718733205312</c:v>
                </c:pt>
                <c:pt idx="69">
                  <c:v>3564.292024582483</c:v>
                </c:pt>
                <c:pt idx="70">
                  <c:v>3591.865315959652</c:v>
                </c:pt>
                <c:pt idx="71">
                  <c:v>3619.438607336822</c:v>
                </c:pt>
                <c:pt idx="72">
                  <c:v>3647.011898713993</c:v>
                </c:pt>
                <c:pt idx="73">
                  <c:v>3656.583646870825</c:v>
                </c:pt>
                <c:pt idx="74">
                  <c:v>3648.153851807321</c:v>
                </c:pt>
                <c:pt idx="75">
                  <c:v>3639.724056743816</c:v>
                </c:pt>
                <c:pt idx="76">
                  <c:v>3631.294261680312</c:v>
                </c:pt>
                <c:pt idx="77">
                  <c:v>3622.864466616807</c:v>
                </c:pt>
                <c:pt idx="78">
                  <c:v>3614.434671553303</c:v>
                </c:pt>
                <c:pt idx="79">
                  <c:v>3606.004876489798</c:v>
                </c:pt>
                <c:pt idx="80">
                  <c:v>3597.575081426294</c:v>
                </c:pt>
                <c:pt idx="81">
                  <c:v>3589.14528636279</c:v>
                </c:pt>
                <c:pt idx="82">
                  <c:v>3580.715491299285</c:v>
                </c:pt>
                <c:pt idx="83">
                  <c:v>3572.285696235781</c:v>
                </c:pt>
                <c:pt idx="84">
                  <c:v>3563.855901172276</c:v>
                </c:pt>
                <c:pt idx="85">
                  <c:v>3555.426106108771</c:v>
                </c:pt>
                <c:pt idx="86">
                  <c:v>3546.996311045267</c:v>
                </c:pt>
                <c:pt idx="87">
                  <c:v>3538.566515981763</c:v>
                </c:pt>
                <c:pt idx="88">
                  <c:v>3530.136720918258</c:v>
                </c:pt>
                <c:pt idx="89">
                  <c:v>3521.706925854754</c:v>
                </c:pt>
                <c:pt idx="90">
                  <c:v>3513.277130791249</c:v>
                </c:pt>
                <c:pt idx="91">
                  <c:v>3504.847335727745</c:v>
                </c:pt>
                <c:pt idx="92">
                  <c:v>3496.41754066424</c:v>
                </c:pt>
                <c:pt idx="93">
                  <c:v>3487.987745600736</c:v>
                </c:pt>
                <c:pt idx="94">
                  <c:v>3496.418745600736</c:v>
                </c:pt>
                <c:pt idx="95">
                  <c:v>3504.849745600736</c:v>
                </c:pt>
                <c:pt idx="96">
                  <c:v>3513.280745600736</c:v>
                </c:pt>
                <c:pt idx="97">
                  <c:v>3521.711745600736</c:v>
                </c:pt>
                <c:pt idx="98">
                  <c:v>3530.142745600736</c:v>
                </c:pt>
                <c:pt idx="99">
                  <c:v>3538.573745600735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0.514262539422397</c:v>
                </c:pt>
                <c:pt idx="20">
                  <c:v>1.028525078844793</c:v>
                </c:pt>
                <c:pt idx="21">
                  <c:v>1.54278761826719</c:v>
                </c:pt>
                <c:pt idx="22">
                  <c:v>2.057050157689586</c:v>
                </c:pt>
                <c:pt idx="23">
                  <c:v>2.571312697111983</c:v>
                </c:pt>
                <c:pt idx="24">
                  <c:v>3.08557523653438</c:v>
                </c:pt>
                <c:pt idx="25">
                  <c:v>3.599837775956776</c:v>
                </c:pt>
                <c:pt idx="26">
                  <c:v>4.114100315379172</c:v>
                </c:pt>
                <c:pt idx="27">
                  <c:v>4.62836285480157</c:v>
                </c:pt>
                <c:pt idx="28">
                  <c:v>5.142625394223965</c:v>
                </c:pt>
                <c:pt idx="29">
                  <c:v>5.656887933646361</c:v>
                </c:pt>
                <c:pt idx="30">
                  <c:v>6.171150473068758</c:v>
                </c:pt>
                <c:pt idx="31">
                  <c:v>6.685413012491155</c:v>
                </c:pt>
                <c:pt idx="32">
                  <c:v>7.199675551913551</c:v>
                </c:pt>
                <c:pt idx="33">
                  <c:v>7.713938091335947</c:v>
                </c:pt>
                <c:pt idx="34">
                  <c:v>8.228200630758344</c:v>
                </c:pt>
                <c:pt idx="35">
                  <c:v>8.742463170180741</c:v>
                </c:pt>
                <c:pt idx="36">
                  <c:v>9.256725709603138</c:v>
                </c:pt>
                <c:pt idx="37">
                  <c:v>9.770988249025533</c:v>
                </c:pt>
                <c:pt idx="38">
                  <c:v>10.28525078844793</c:v>
                </c:pt>
                <c:pt idx="39">
                  <c:v>10.79951332787033</c:v>
                </c:pt>
                <c:pt idx="40">
                  <c:v>11.31377586729272</c:v>
                </c:pt>
                <c:pt idx="41">
                  <c:v>11.82803840671512</c:v>
                </c:pt>
                <c:pt idx="42">
                  <c:v>12.34230094613752</c:v>
                </c:pt>
                <c:pt idx="43">
                  <c:v>12.85656348555991</c:v>
                </c:pt>
                <c:pt idx="44">
                  <c:v>13.37082602498231</c:v>
                </c:pt>
                <c:pt idx="45">
                  <c:v>13.88508856440471</c:v>
                </c:pt>
                <c:pt idx="46">
                  <c:v>14.3993511038271</c:v>
                </c:pt>
                <c:pt idx="47">
                  <c:v>14.9136136432495</c:v>
                </c:pt>
                <c:pt idx="48">
                  <c:v>16.23269705686794</c:v>
                </c:pt>
                <c:pt idx="49">
                  <c:v>18.35660134468245</c:v>
                </c:pt>
                <c:pt idx="50">
                  <c:v>20.48050563249694</c:v>
                </c:pt>
                <c:pt idx="51">
                  <c:v>22.60440992031144</c:v>
                </c:pt>
                <c:pt idx="52">
                  <c:v>24.72831420812594</c:v>
                </c:pt>
                <c:pt idx="53">
                  <c:v>26.85221849594044</c:v>
                </c:pt>
                <c:pt idx="54">
                  <c:v>28.97612278375494</c:v>
                </c:pt>
                <c:pt idx="55">
                  <c:v>31.10002707156944</c:v>
                </c:pt>
                <c:pt idx="56">
                  <c:v>33.22393135938393</c:v>
                </c:pt>
                <c:pt idx="57">
                  <c:v>35.34783564719844</c:v>
                </c:pt>
                <c:pt idx="58">
                  <c:v>37.47173993501293</c:v>
                </c:pt>
                <c:pt idx="59">
                  <c:v>39.59564422282743</c:v>
                </c:pt>
                <c:pt idx="60">
                  <c:v>41.71954851064193</c:v>
                </c:pt>
                <c:pt idx="61">
                  <c:v>43.84345279845643</c:v>
                </c:pt>
                <c:pt idx="62">
                  <c:v>45.96735708627092</c:v>
                </c:pt>
                <c:pt idx="63">
                  <c:v>48.09126137408542</c:v>
                </c:pt>
                <c:pt idx="64">
                  <c:v>50.21516566189992</c:v>
                </c:pt>
                <c:pt idx="65">
                  <c:v>52.33906994971441</c:v>
                </c:pt>
                <c:pt idx="66">
                  <c:v>54.4629742375289</c:v>
                </c:pt>
                <c:pt idx="67">
                  <c:v>56.58687852534342</c:v>
                </c:pt>
                <c:pt idx="68">
                  <c:v>58.71078281315792</c:v>
                </c:pt>
                <c:pt idx="69">
                  <c:v>60.83468710097242</c:v>
                </c:pt>
                <c:pt idx="70">
                  <c:v>62.95859138878691</c:v>
                </c:pt>
                <c:pt idx="71">
                  <c:v>65.08249567660141</c:v>
                </c:pt>
                <c:pt idx="72">
                  <c:v>67.2063999644159</c:v>
                </c:pt>
                <c:pt idx="73">
                  <c:v>69.60966796953005</c:v>
                </c:pt>
                <c:pt idx="74">
                  <c:v>72.2922996919438</c:v>
                </c:pt>
                <c:pt idx="75">
                  <c:v>74.97493141435761</c:v>
                </c:pt>
                <c:pt idx="76">
                  <c:v>77.6575631367714</c:v>
                </c:pt>
                <c:pt idx="77">
                  <c:v>80.34019485918517</c:v>
                </c:pt>
                <c:pt idx="78">
                  <c:v>83.02282658159896</c:v>
                </c:pt>
                <c:pt idx="79">
                  <c:v>85.70545830401275</c:v>
                </c:pt>
                <c:pt idx="80">
                  <c:v>88.38809002642652</c:v>
                </c:pt>
                <c:pt idx="81">
                  <c:v>91.07072174884031</c:v>
                </c:pt>
                <c:pt idx="82">
                  <c:v>93.75335347125408</c:v>
                </c:pt>
                <c:pt idx="83">
                  <c:v>96.43598519366788</c:v>
                </c:pt>
                <c:pt idx="84">
                  <c:v>99.11861691608166</c:v>
                </c:pt>
                <c:pt idx="85">
                  <c:v>101.8012486384955</c:v>
                </c:pt>
                <c:pt idx="86">
                  <c:v>104.4838803609092</c:v>
                </c:pt>
                <c:pt idx="87">
                  <c:v>107.166512083323</c:v>
                </c:pt>
                <c:pt idx="88">
                  <c:v>109.8491438057368</c:v>
                </c:pt>
                <c:pt idx="89">
                  <c:v>112.5317755281506</c:v>
                </c:pt>
                <c:pt idx="90">
                  <c:v>115.2144072505644</c:v>
                </c:pt>
                <c:pt idx="91">
                  <c:v>117.8970389729781</c:v>
                </c:pt>
                <c:pt idx="92">
                  <c:v>120.5796706953919</c:v>
                </c:pt>
                <c:pt idx="93">
                  <c:v>123.2623024178057</c:v>
                </c:pt>
                <c:pt idx="94">
                  <c:v>123.2623024178057</c:v>
                </c:pt>
                <c:pt idx="95">
                  <c:v>123.2623024178057</c:v>
                </c:pt>
                <c:pt idx="96">
                  <c:v>123.2623024178057</c:v>
                </c:pt>
                <c:pt idx="97">
                  <c:v>123.2623024178057</c:v>
                </c:pt>
                <c:pt idx="98">
                  <c:v>123.2623024178057</c:v>
                </c:pt>
                <c:pt idx="99">
                  <c:v>123.2623024178057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102.8525078844793</c:v>
                </c:pt>
                <c:pt idx="20">
                  <c:v>205.7050157689586</c:v>
                </c:pt>
                <c:pt idx="21">
                  <c:v>308.5575236534379</c:v>
                </c:pt>
                <c:pt idx="22">
                  <c:v>411.4100315379172</c:v>
                </c:pt>
                <c:pt idx="23">
                  <c:v>514.2625394223966</c:v>
                </c:pt>
                <c:pt idx="24">
                  <c:v>617.1150473068757</c:v>
                </c:pt>
                <c:pt idx="25">
                  <c:v>719.9675551913551</c:v>
                </c:pt>
                <c:pt idx="26">
                  <c:v>822.8200630758345</c:v>
                </c:pt>
                <c:pt idx="27">
                  <c:v>925.6725709603138</c:v>
                </c:pt>
                <c:pt idx="28">
                  <c:v>1028.525078844793</c:v>
                </c:pt>
                <c:pt idx="29">
                  <c:v>1131.377586729272</c:v>
                </c:pt>
                <c:pt idx="30">
                  <c:v>1234.230094613752</c:v>
                </c:pt>
                <c:pt idx="31">
                  <c:v>1337.082602498231</c:v>
                </c:pt>
                <c:pt idx="32">
                  <c:v>1439.93511038271</c:v>
                </c:pt>
                <c:pt idx="33">
                  <c:v>1542.78761826719</c:v>
                </c:pt>
                <c:pt idx="34">
                  <c:v>1645.640126151669</c:v>
                </c:pt>
                <c:pt idx="35">
                  <c:v>1748.492634036148</c:v>
                </c:pt>
                <c:pt idx="36">
                  <c:v>1851.345141920628</c:v>
                </c:pt>
                <c:pt idx="37">
                  <c:v>1954.197649805107</c:v>
                </c:pt>
                <c:pt idx="38">
                  <c:v>2057.050157689586</c:v>
                </c:pt>
                <c:pt idx="39">
                  <c:v>2159.902665574065</c:v>
                </c:pt>
                <c:pt idx="40">
                  <c:v>2262.755173458545</c:v>
                </c:pt>
                <c:pt idx="41">
                  <c:v>2365.607681343024</c:v>
                </c:pt>
                <c:pt idx="42">
                  <c:v>2468.460189227503</c:v>
                </c:pt>
                <c:pt idx="43">
                  <c:v>2571.312697111983</c:v>
                </c:pt>
                <c:pt idx="44">
                  <c:v>2674.165204996462</c:v>
                </c:pt>
                <c:pt idx="45">
                  <c:v>2777.017712880941</c:v>
                </c:pt>
                <c:pt idx="46">
                  <c:v>2879.870220765421</c:v>
                </c:pt>
                <c:pt idx="47">
                  <c:v>2982.7227286499</c:v>
                </c:pt>
                <c:pt idx="48">
                  <c:v>3178.271059265266</c:v>
                </c:pt>
                <c:pt idx="49">
                  <c:v>3466.51521261152</c:v>
                </c:pt>
                <c:pt idx="50">
                  <c:v>3754.759365957773</c:v>
                </c:pt>
                <c:pt idx="51">
                  <c:v>4043.003519304026</c:v>
                </c:pt>
                <c:pt idx="52">
                  <c:v>4331.24767265028</c:v>
                </c:pt>
                <c:pt idx="53">
                  <c:v>4619.491825996532</c:v>
                </c:pt>
                <c:pt idx="54">
                  <c:v>4907.735979342786</c:v>
                </c:pt>
                <c:pt idx="55">
                  <c:v>5195.98013268904</c:v>
                </c:pt>
                <c:pt idx="56">
                  <c:v>5484.224286035292</c:v>
                </c:pt>
                <c:pt idx="57">
                  <c:v>5772.468439381546</c:v>
                </c:pt>
                <c:pt idx="58">
                  <c:v>6060.7125927278</c:v>
                </c:pt>
                <c:pt idx="59">
                  <c:v>6348.956746074053</c:v>
                </c:pt>
                <c:pt idx="60">
                  <c:v>6637.200899420306</c:v>
                </c:pt>
                <c:pt idx="61">
                  <c:v>6925.445052766559</c:v>
                </c:pt>
                <c:pt idx="62">
                  <c:v>7213.689206112812</c:v>
                </c:pt>
                <c:pt idx="63">
                  <c:v>7501.933359459066</c:v>
                </c:pt>
                <c:pt idx="64">
                  <c:v>7790.17751280532</c:v>
                </c:pt>
                <c:pt idx="65">
                  <c:v>8078.421666151572</c:v>
                </c:pt>
                <c:pt idx="66">
                  <c:v>8366.665819497826</c:v>
                </c:pt>
                <c:pt idx="67">
                  <c:v>8654.90997284408</c:v>
                </c:pt>
                <c:pt idx="68">
                  <c:v>8943.154126190333</c:v>
                </c:pt>
                <c:pt idx="69">
                  <c:v>9231.398279536586</c:v>
                </c:pt>
                <c:pt idx="70">
                  <c:v>9519.64243288284</c:v>
                </c:pt>
                <c:pt idx="71">
                  <c:v>9807.886586229093</c:v>
                </c:pt>
                <c:pt idx="72">
                  <c:v>10096.13073957534</c:v>
                </c:pt>
                <c:pt idx="73">
                  <c:v>11262.42800703028</c:v>
                </c:pt>
                <c:pt idx="74">
                  <c:v>13306.77838859388</c:v>
                </c:pt>
                <c:pt idx="75">
                  <c:v>15351.12877015749</c:v>
                </c:pt>
                <c:pt idx="76">
                  <c:v>17395.4791517211</c:v>
                </c:pt>
                <c:pt idx="77">
                  <c:v>19439.8295332847</c:v>
                </c:pt>
                <c:pt idx="78">
                  <c:v>21484.1799148483</c:v>
                </c:pt>
                <c:pt idx="79">
                  <c:v>23528.53029641191</c:v>
                </c:pt>
                <c:pt idx="80">
                  <c:v>25572.88067797552</c:v>
                </c:pt>
                <c:pt idx="81">
                  <c:v>27617.23105953912</c:v>
                </c:pt>
                <c:pt idx="82">
                  <c:v>29661.58144110273</c:v>
                </c:pt>
                <c:pt idx="83">
                  <c:v>31705.93182266634</c:v>
                </c:pt>
                <c:pt idx="84">
                  <c:v>33750.28220422994</c:v>
                </c:pt>
                <c:pt idx="85">
                  <c:v>35794.63258579355</c:v>
                </c:pt>
                <c:pt idx="86">
                  <c:v>37838.98296735715</c:v>
                </c:pt>
                <c:pt idx="87">
                  <c:v>39883.33334892076</c:v>
                </c:pt>
                <c:pt idx="88">
                  <c:v>41927.68373048436</c:v>
                </c:pt>
                <c:pt idx="89">
                  <c:v>43972.03411204797</c:v>
                </c:pt>
                <c:pt idx="90">
                  <c:v>46016.38449361158</c:v>
                </c:pt>
                <c:pt idx="91">
                  <c:v>48060.73487517518</c:v>
                </c:pt>
                <c:pt idx="92">
                  <c:v>50105.0852567388</c:v>
                </c:pt>
                <c:pt idx="93">
                  <c:v>52149.4356383024</c:v>
                </c:pt>
                <c:pt idx="94">
                  <c:v>52149.4356383024</c:v>
                </c:pt>
                <c:pt idx="95">
                  <c:v>52149.4356383024</c:v>
                </c:pt>
                <c:pt idx="96">
                  <c:v>52149.4356383024</c:v>
                </c:pt>
                <c:pt idx="97">
                  <c:v>52149.4356383024</c:v>
                </c:pt>
                <c:pt idx="98">
                  <c:v>52149.4356383024</c:v>
                </c:pt>
                <c:pt idx="99">
                  <c:v>52149.4356383024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  <c:pt idx="10">
                  <c:v>176.6264087394197</c:v>
                </c:pt>
                <c:pt idx="11">
                  <c:v>176.6264087394197</c:v>
                </c:pt>
                <c:pt idx="12">
                  <c:v>176.6264087394197</c:v>
                </c:pt>
                <c:pt idx="13">
                  <c:v>176.6264087394197</c:v>
                </c:pt>
                <c:pt idx="14">
                  <c:v>176.6264087394197</c:v>
                </c:pt>
                <c:pt idx="15">
                  <c:v>176.6264087394197</c:v>
                </c:pt>
                <c:pt idx="16">
                  <c:v>176.6264087394197</c:v>
                </c:pt>
                <c:pt idx="17">
                  <c:v>176.6264087394197</c:v>
                </c:pt>
                <c:pt idx="18">
                  <c:v>176.6264087394197</c:v>
                </c:pt>
                <c:pt idx="19">
                  <c:v>191.5107766364652</c:v>
                </c:pt>
                <c:pt idx="20">
                  <c:v>206.3951445335106</c:v>
                </c:pt>
                <c:pt idx="21">
                  <c:v>221.2795124305561</c:v>
                </c:pt>
                <c:pt idx="22">
                  <c:v>236.1638803276016</c:v>
                </c:pt>
                <c:pt idx="23">
                  <c:v>251.048248224647</c:v>
                </c:pt>
                <c:pt idx="24">
                  <c:v>265.9326161216925</c:v>
                </c:pt>
                <c:pt idx="25">
                  <c:v>280.816984018738</c:v>
                </c:pt>
                <c:pt idx="26">
                  <c:v>295.7013519157834</c:v>
                </c:pt>
                <c:pt idx="27">
                  <c:v>310.5857198128289</c:v>
                </c:pt>
                <c:pt idx="28">
                  <c:v>325.4700877098744</c:v>
                </c:pt>
                <c:pt idx="29">
                  <c:v>340.3544556069198</c:v>
                </c:pt>
                <c:pt idx="30">
                  <c:v>355.2388235039653</c:v>
                </c:pt>
                <c:pt idx="31">
                  <c:v>370.1231914010108</c:v>
                </c:pt>
                <c:pt idx="32">
                  <c:v>385.0075592980563</c:v>
                </c:pt>
                <c:pt idx="33">
                  <c:v>399.8919271951017</c:v>
                </c:pt>
                <c:pt idx="34">
                  <c:v>414.7762950921472</c:v>
                </c:pt>
                <c:pt idx="35">
                  <c:v>429.6606629891927</c:v>
                </c:pt>
                <c:pt idx="36">
                  <c:v>444.5450308862381</c:v>
                </c:pt>
                <c:pt idx="37">
                  <c:v>459.4293987832836</c:v>
                </c:pt>
                <c:pt idx="38">
                  <c:v>474.3137666803291</c:v>
                </c:pt>
                <c:pt idx="39">
                  <c:v>489.1981345773746</c:v>
                </c:pt>
                <c:pt idx="40">
                  <c:v>504.08250247442</c:v>
                </c:pt>
                <c:pt idx="41">
                  <c:v>518.9668703714654</c:v>
                </c:pt>
                <c:pt idx="42">
                  <c:v>533.851238268511</c:v>
                </c:pt>
                <c:pt idx="43">
                  <c:v>548.7356061655564</c:v>
                </c:pt>
                <c:pt idx="44">
                  <c:v>563.6199740626018</c:v>
                </c:pt>
                <c:pt idx="45">
                  <c:v>578.5043419596473</c:v>
                </c:pt>
                <c:pt idx="46">
                  <c:v>593.388709856693</c:v>
                </c:pt>
                <c:pt idx="47">
                  <c:v>608.2730777537383</c:v>
                </c:pt>
                <c:pt idx="48">
                  <c:v>613.8216946256738</c:v>
                </c:pt>
                <c:pt idx="49">
                  <c:v>610.0345604724993</c:v>
                </c:pt>
                <c:pt idx="50">
                  <c:v>606.2474263193247</c:v>
                </c:pt>
                <c:pt idx="51">
                  <c:v>602.4602921661502</c:v>
                </c:pt>
                <c:pt idx="52">
                  <c:v>598.6731580129757</c:v>
                </c:pt>
                <c:pt idx="53">
                  <c:v>594.8860238598012</c:v>
                </c:pt>
                <c:pt idx="54">
                  <c:v>591.0988897066267</c:v>
                </c:pt>
                <c:pt idx="55">
                  <c:v>587.3117555534522</c:v>
                </c:pt>
                <c:pt idx="56">
                  <c:v>583.5246214002777</c:v>
                </c:pt>
                <c:pt idx="57">
                  <c:v>579.7374872471032</c:v>
                </c:pt>
                <c:pt idx="58">
                  <c:v>575.9503530939287</c:v>
                </c:pt>
                <c:pt idx="59">
                  <c:v>572.1632189407542</c:v>
                </c:pt>
                <c:pt idx="60">
                  <c:v>568.3760847875797</c:v>
                </c:pt>
                <c:pt idx="61">
                  <c:v>564.5889506344051</c:v>
                </c:pt>
                <c:pt idx="62">
                  <c:v>560.8018164812306</c:v>
                </c:pt>
                <c:pt idx="63">
                  <c:v>557.014682328056</c:v>
                </c:pt>
                <c:pt idx="64">
                  <c:v>553.2275481748816</c:v>
                </c:pt>
                <c:pt idx="65">
                  <c:v>549.4404140217071</c:v>
                </c:pt>
                <c:pt idx="66">
                  <c:v>545.6532798685325</c:v>
                </c:pt>
                <c:pt idx="67">
                  <c:v>541.866145715358</c:v>
                </c:pt>
                <c:pt idx="68">
                  <c:v>538.0790115621836</c:v>
                </c:pt>
                <c:pt idx="69">
                  <c:v>534.291877409009</c:v>
                </c:pt>
                <c:pt idx="70">
                  <c:v>530.5047432558345</c:v>
                </c:pt>
                <c:pt idx="71">
                  <c:v>526.71760910266</c:v>
                </c:pt>
                <c:pt idx="72">
                  <c:v>522.9304749494855</c:v>
                </c:pt>
                <c:pt idx="73">
                  <c:v>512.6366517964719</c:v>
                </c:pt>
                <c:pt idx="74">
                  <c:v>495.8361396436193</c:v>
                </c:pt>
                <c:pt idx="75">
                  <c:v>479.0356274907667</c:v>
                </c:pt>
                <c:pt idx="76">
                  <c:v>462.2351153379141</c:v>
                </c:pt>
                <c:pt idx="77">
                  <c:v>445.4346031850615</c:v>
                </c:pt>
                <c:pt idx="78">
                  <c:v>428.6340910322089</c:v>
                </c:pt>
                <c:pt idx="79">
                  <c:v>411.8335788793562</c:v>
                </c:pt>
                <c:pt idx="80">
                  <c:v>395.0330667265036</c:v>
                </c:pt>
                <c:pt idx="81">
                  <c:v>378.232554573651</c:v>
                </c:pt>
                <c:pt idx="82">
                  <c:v>361.4320424207984</c:v>
                </c:pt>
                <c:pt idx="83">
                  <c:v>344.6315302679458</c:v>
                </c:pt>
                <c:pt idx="84">
                  <c:v>327.8310181150931</c:v>
                </c:pt>
                <c:pt idx="85">
                  <c:v>311.0305059622406</c:v>
                </c:pt>
                <c:pt idx="86">
                  <c:v>294.229993809388</c:v>
                </c:pt>
                <c:pt idx="87">
                  <c:v>277.4294816565353</c:v>
                </c:pt>
                <c:pt idx="88">
                  <c:v>260.6289695036827</c:v>
                </c:pt>
                <c:pt idx="89">
                  <c:v>243.82845735083</c:v>
                </c:pt>
                <c:pt idx="90">
                  <c:v>227.0279451979774</c:v>
                </c:pt>
                <c:pt idx="91">
                  <c:v>210.2274330451248</c:v>
                </c:pt>
                <c:pt idx="92">
                  <c:v>193.4269208922722</c:v>
                </c:pt>
                <c:pt idx="93">
                  <c:v>176.6264087394196</c:v>
                </c:pt>
                <c:pt idx="94">
                  <c:v>228.8164087394195</c:v>
                </c:pt>
                <c:pt idx="95">
                  <c:v>281.0064087394194</c:v>
                </c:pt>
                <c:pt idx="96">
                  <c:v>333.1964087394193</c:v>
                </c:pt>
                <c:pt idx="97">
                  <c:v>385.3864087394192</c:v>
                </c:pt>
                <c:pt idx="98">
                  <c:v>437.5764087394191</c:v>
                </c:pt>
                <c:pt idx="99">
                  <c:v>489.766408739419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2671.7</c:v>
                </c:pt>
                <c:pt idx="95">
                  <c:v>5343.4</c:v>
                </c:pt>
                <c:pt idx="96">
                  <c:v>8015.1</c:v>
                </c:pt>
                <c:pt idx="97">
                  <c:v>10686.8</c:v>
                </c:pt>
                <c:pt idx="98">
                  <c:v>13358.5</c:v>
                </c:pt>
                <c:pt idx="99">
                  <c:v>16030.2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829.53</c:v>
                </c:pt>
                <c:pt idx="95">
                  <c:v>1659.06</c:v>
                </c:pt>
                <c:pt idx="96">
                  <c:v>2488.59</c:v>
                </c:pt>
                <c:pt idx="97">
                  <c:v>3318.12</c:v>
                </c:pt>
                <c:pt idx="98">
                  <c:v>4147.65</c:v>
                </c:pt>
                <c:pt idx="99">
                  <c:v>4977.18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  <c:pt idx="10">
                  <c:v>5461.468168665852</c:v>
                </c:pt>
                <c:pt idx="11">
                  <c:v>5461.468168665852</c:v>
                </c:pt>
                <c:pt idx="12">
                  <c:v>5461.468168665852</c:v>
                </c:pt>
                <c:pt idx="13">
                  <c:v>5461.468168665852</c:v>
                </c:pt>
                <c:pt idx="14">
                  <c:v>5461.468168665852</c:v>
                </c:pt>
                <c:pt idx="15">
                  <c:v>5461.468168665852</c:v>
                </c:pt>
                <c:pt idx="16">
                  <c:v>5461.468168665852</c:v>
                </c:pt>
                <c:pt idx="17">
                  <c:v>5461.468168665852</c:v>
                </c:pt>
                <c:pt idx="18">
                  <c:v>5461.468168665852</c:v>
                </c:pt>
                <c:pt idx="19">
                  <c:v>5770.02569231929</c:v>
                </c:pt>
                <c:pt idx="20">
                  <c:v>6078.583215972728</c:v>
                </c:pt>
                <c:pt idx="21">
                  <c:v>6387.140739626166</c:v>
                </c:pt>
                <c:pt idx="22">
                  <c:v>6695.698263279604</c:v>
                </c:pt>
                <c:pt idx="23">
                  <c:v>7004.255786933041</c:v>
                </c:pt>
                <c:pt idx="24">
                  <c:v>7312.81331058648</c:v>
                </c:pt>
                <c:pt idx="25">
                  <c:v>7621.370834239917</c:v>
                </c:pt>
                <c:pt idx="26">
                  <c:v>7929.928357893355</c:v>
                </c:pt>
                <c:pt idx="27">
                  <c:v>8238.485881546792</c:v>
                </c:pt>
                <c:pt idx="28">
                  <c:v>8547.04340520023</c:v>
                </c:pt>
                <c:pt idx="29">
                  <c:v>8855.60092885367</c:v>
                </c:pt>
                <c:pt idx="30">
                  <c:v>9164.158452507106</c:v>
                </c:pt>
                <c:pt idx="31">
                  <c:v>9472.715976160545</c:v>
                </c:pt>
                <c:pt idx="32">
                  <c:v>9781.27349981398</c:v>
                </c:pt>
                <c:pt idx="33">
                  <c:v>10089.83102346742</c:v>
                </c:pt>
                <c:pt idx="34">
                  <c:v>10398.38854712086</c:v>
                </c:pt>
                <c:pt idx="35">
                  <c:v>10706.9460707743</c:v>
                </c:pt>
                <c:pt idx="36">
                  <c:v>11015.50359442773</c:v>
                </c:pt>
                <c:pt idx="37">
                  <c:v>11324.06111808117</c:v>
                </c:pt>
                <c:pt idx="38">
                  <c:v>11632.61864173461</c:v>
                </c:pt>
                <c:pt idx="39">
                  <c:v>11941.17616538805</c:v>
                </c:pt>
                <c:pt idx="40">
                  <c:v>12249.73368904149</c:v>
                </c:pt>
                <c:pt idx="41">
                  <c:v>12558.29121269492</c:v>
                </c:pt>
                <c:pt idx="42">
                  <c:v>12866.84873634836</c:v>
                </c:pt>
                <c:pt idx="43">
                  <c:v>13175.4062600018</c:v>
                </c:pt>
                <c:pt idx="44">
                  <c:v>13483.96378365524</c:v>
                </c:pt>
                <c:pt idx="45">
                  <c:v>13792.52130730867</c:v>
                </c:pt>
                <c:pt idx="46">
                  <c:v>14101.07883096211</c:v>
                </c:pt>
                <c:pt idx="47">
                  <c:v>14409.63635461555</c:v>
                </c:pt>
                <c:pt idx="48">
                  <c:v>14928.01299435333</c:v>
                </c:pt>
                <c:pt idx="49">
                  <c:v>15656.20875017544</c:v>
                </c:pt>
                <c:pt idx="50">
                  <c:v>16384.40450599755</c:v>
                </c:pt>
                <c:pt idx="51">
                  <c:v>17112.60026181967</c:v>
                </c:pt>
                <c:pt idx="52">
                  <c:v>17840.79601764178</c:v>
                </c:pt>
                <c:pt idx="53">
                  <c:v>18568.9917734639</c:v>
                </c:pt>
                <c:pt idx="54">
                  <c:v>19297.18752928601</c:v>
                </c:pt>
                <c:pt idx="55">
                  <c:v>20025.38328510812</c:v>
                </c:pt>
                <c:pt idx="56">
                  <c:v>20753.57904093024</c:v>
                </c:pt>
                <c:pt idx="57">
                  <c:v>21481.77479675235</c:v>
                </c:pt>
                <c:pt idx="58">
                  <c:v>22209.97055257446</c:v>
                </c:pt>
                <c:pt idx="59">
                  <c:v>22938.16630839658</c:v>
                </c:pt>
                <c:pt idx="60">
                  <c:v>23666.3620642187</c:v>
                </c:pt>
                <c:pt idx="61">
                  <c:v>24394.55782004081</c:v>
                </c:pt>
                <c:pt idx="62">
                  <c:v>25122.75357586292</c:v>
                </c:pt>
                <c:pt idx="63">
                  <c:v>25850.94933168503</c:v>
                </c:pt>
                <c:pt idx="64">
                  <c:v>26579.14508750715</c:v>
                </c:pt>
                <c:pt idx="65">
                  <c:v>27307.34084332926</c:v>
                </c:pt>
                <c:pt idx="66">
                  <c:v>28035.53659915138</c:v>
                </c:pt>
                <c:pt idx="67">
                  <c:v>28763.73235497349</c:v>
                </c:pt>
                <c:pt idx="68">
                  <c:v>29491.9281107956</c:v>
                </c:pt>
                <c:pt idx="69">
                  <c:v>30220.12386661772</c:v>
                </c:pt>
                <c:pt idx="70">
                  <c:v>30948.31962243983</c:v>
                </c:pt>
                <c:pt idx="71">
                  <c:v>31676.51537826195</c:v>
                </c:pt>
                <c:pt idx="72">
                  <c:v>32404.71113408406</c:v>
                </c:pt>
                <c:pt idx="73">
                  <c:v>33449.82745131961</c:v>
                </c:pt>
                <c:pt idx="74">
                  <c:v>34811.8643299686</c:v>
                </c:pt>
                <c:pt idx="75">
                  <c:v>36173.90120861758</c:v>
                </c:pt>
                <c:pt idx="76">
                  <c:v>37535.93808726655</c:v>
                </c:pt>
                <c:pt idx="77">
                  <c:v>38897.97496591554</c:v>
                </c:pt>
                <c:pt idx="78">
                  <c:v>40260.01184456453</c:v>
                </c:pt>
                <c:pt idx="79">
                  <c:v>41622.04872321351</c:v>
                </c:pt>
                <c:pt idx="80">
                  <c:v>42984.08560186249</c:v>
                </c:pt>
                <c:pt idx="81">
                  <c:v>44346.12248051148</c:v>
                </c:pt>
                <c:pt idx="82">
                  <c:v>45708.15935916046</c:v>
                </c:pt>
                <c:pt idx="83">
                  <c:v>47070.19623780945</c:v>
                </c:pt>
                <c:pt idx="84">
                  <c:v>48432.23311645843</c:v>
                </c:pt>
                <c:pt idx="85">
                  <c:v>49794.26999510742</c:v>
                </c:pt>
                <c:pt idx="86">
                  <c:v>51156.3068737564</c:v>
                </c:pt>
                <c:pt idx="87">
                  <c:v>52518.34375240539</c:v>
                </c:pt>
                <c:pt idx="88">
                  <c:v>53880.38063105436</c:v>
                </c:pt>
                <c:pt idx="89">
                  <c:v>55242.41750970335</c:v>
                </c:pt>
                <c:pt idx="90">
                  <c:v>56604.45438835232</c:v>
                </c:pt>
                <c:pt idx="91">
                  <c:v>57966.49126700131</c:v>
                </c:pt>
                <c:pt idx="92">
                  <c:v>59328.5281456503</c:v>
                </c:pt>
                <c:pt idx="93">
                  <c:v>60690.56502429929</c:v>
                </c:pt>
                <c:pt idx="94">
                  <c:v>66894.06502429928</c:v>
                </c:pt>
                <c:pt idx="95">
                  <c:v>73097.56502429928</c:v>
                </c:pt>
                <c:pt idx="96">
                  <c:v>79301.06502429928</c:v>
                </c:pt>
                <c:pt idx="97">
                  <c:v>85504.56502429928</c:v>
                </c:pt>
                <c:pt idx="98">
                  <c:v>91708.06502429928</c:v>
                </c:pt>
                <c:pt idx="99">
                  <c:v>97911.56502429928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  <c:pt idx="10">
                  <c:v>1682.156273708758</c:v>
                </c:pt>
                <c:pt idx="11">
                  <c:v>1682.156273708758</c:v>
                </c:pt>
                <c:pt idx="12">
                  <c:v>1682.156273708758</c:v>
                </c:pt>
                <c:pt idx="13">
                  <c:v>1682.156273708758</c:v>
                </c:pt>
                <c:pt idx="14">
                  <c:v>1682.156273708758</c:v>
                </c:pt>
                <c:pt idx="15">
                  <c:v>1682.156273708758</c:v>
                </c:pt>
                <c:pt idx="16">
                  <c:v>1682.156273708758</c:v>
                </c:pt>
                <c:pt idx="17">
                  <c:v>1682.156273708758</c:v>
                </c:pt>
                <c:pt idx="18">
                  <c:v>1682.156273708758</c:v>
                </c:pt>
                <c:pt idx="19">
                  <c:v>1682.156273708758</c:v>
                </c:pt>
                <c:pt idx="20">
                  <c:v>1682.156273708758</c:v>
                </c:pt>
                <c:pt idx="21">
                  <c:v>1682.156273708758</c:v>
                </c:pt>
                <c:pt idx="22">
                  <c:v>1682.156273708758</c:v>
                </c:pt>
                <c:pt idx="23">
                  <c:v>1682.156273708758</c:v>
                </c:pt>
                <c:pt idx="24">
                  <c:v>1682.156273708758</c:v>
                </c:pt>
                <c:pt idx="25">
                  <c:v>1682.156273708758</c:v>
                </c:pt>
                <c:pt idx="26">
                  <c:v>1682.156273708758</c:v>
                </c:pt>
                <c:pt idx="27">
                  <c:v>1682.156273708758</c:v>
                </c:pt>
                <c:pt idx="28">
                  <c:v>1682.156273708758</c:v>
                </c:pt>
                <c:pt idx="29">
                  <c:v>1682.156273708758</c:v>
                </c:pt>
                <c:pt idx="30">
                  <c:v>1682.156273708758</c:v>
                </c:pt>
                <c:pt idx="31">
                  <c:v>1682.156273708758</c:v>
                </c:pt>
                <c:pt idx="32">
                  <c:v>1682.156273708758</c:v>
                </c:pt>
                <c:pt idx="33">
                  <c:v>1682.156273708758</c:v>
                </c:pt>
                <c:pt idx="34">
                  <c:v>1682.156273708758</c:v>
                </c:pt>
                <c:pt idx="35">
                  <c:v>1682.156273708758</c:v>
                </c:pt>
                <c:pt idx="36">
                  <c:v>1682.156273708758</c:v>
                </c:pt>
                <c:pt idx="37">
                  <c:v>1682.156273708758</c:v>
                </c:pt>
                <c:pt idx="38">
                  <c:v>1682.156273708758</c:v>
                </c:pt>
                <c:pt idx="39">
                  <c:v>1682.156273708758</c:v>
                </c:pt>
                <c:pt idx="40">
                  <c:v>1682.156273708758</c:v>
                </c:pt>
                <c:pt idx="41">
                  <c:v>1682.156273708758</c:v>
                </c:pt>
                <c:pt idx="42">
                  <c:v>1682.156273708758</c:v>
                </c:pt>
                <c:pt idx="43">
                  <c:v>1682.156273708758</c:v>
                </c:pt>
                <c:pt idx="44">
                  <c:v>1682.156273708758</c:v>
                </c:pt>
                <c:pt idx="45">
                  <c:v>1682.156273708758</c:v>
                </c:pt>
                <c:pt idx="46">
                  <c:v>1682.156273708758</c:v>
                </c:pt>
                <c:pt idx="47">
                  <c:v>1682.156273708758</c:v>
                </c:pt>
                <c:pt idx="48">
                  <c:v>1682.156273708758</c:v>
                </c:pt>
                <c:pt idx="49">
                  <c:v>1682.156273708758</c:v>
                </c:pt>
                <c:pt idx="50">
                  <c:v>1682.156273708758</c:v>
                </c:pt>
                <c:pt idx="51">
                  <c:v>1682.156273708758</c:v>
                </c:pt>
                <c:pt idx="52">
                  <c:v>1682.156273708758</c:v>
                </c:pt>
                <c:pt idx="53">
                  <c:v>1682.156273708758</c:v>
                </c:pt>
                <c:pt idx="54">
                  <c:v>1682.156273708758</c:v>
                </c:pt>
                <c:pt idx="55">
                  <c:v>1682.156273708758</c:v>
                </c:pt>
                <c:pt idx="56">
                  <c:v>1682.156273708758</c:v>
                </c:pt>
                <c:pt idx="57">
                  <c:v>1682.156273708758</c:v>
                </c:pt>
                <c:pt idx="58">
                  <c:v>1682.156273708758</c:v>
                </c:pt>
                <c:pt idx="59">
                  <c:v>1682.156273708758</c:v>
                </c:pt>
                <c:pt idx="60">
                  <c:v>1682.156273708758</c:v>
                </c:pt>
                <c:pt idx="61">
                  <c:v>1682.156273708758</c:v>
                </c:pt>
                <c:pt idx="62">
                  <c:v>1682.156273708758</c:v>
                </c:pt>
                <c:pt idx="63">
                  <c:v>1682.156273708758</c:v>
                </c:pt>
                <c:pt idx="64">
                  <c:v>1682.156273708758</c:v>
                </c:pt>
                <c:pt idx="65">
                  <c:v>1682.156273708758</c:v>
                </c:pt>
                <c:pt idx="66">
                  <c:v>1682.156273708758</c:v>
                </c:pt>
                <c:pt idx="67">
                  <c:v>1682.156273708758</c:v>
                </c:pt>
                <c:pt idx="68">
                  <c:v>1682.156273708758</c:v>
                </c:pt>
                <c:pt idx="69">
                  <c:v>1682.156273708758</c:v>
                </c:pt>
                <c:pt idx="70">
                  <c:v>1682.156273708758</c:v>
                </c:pt>
                <c:pt idx="71">
                  <c:v>1682.156273708758</c:v>
                </c:pt>
                <c:pt idx="72">
                  <c:v>1682.156273708758</c:v>
                </c:pt>
                <c:pt idx="73">
                  <c:v>1666.770698034593</c:v>
                </c:pt>
                <c:pt idx="74">
                  <c:v>1635.999546686262</c:v>
                </c:pt>
                <c:pt idx="75">
                  <c:v>1605.228395337931</c:v>
                </c:pt>
                <c:pt idx="76">
                  <c:v>1574.4572439896</c:v>
                </c:pt>
                <c:pt idx="77">
                  <c:v>1543.68609264127</c:v>
                </c:pt>
                <c:pt idx="78">
                  <c:v>1512.914941292938</c:v>
                </c:pt>
                <c:pt idx="79">
                  <c:v>1482.143789944607</c:v>
                </c:pt>
                <c:pt idx="80">
                  <c:v>1451.372638596276</c:v>
                </c:pt>
                <c:pt idx="81">
                  <c:v>1420.601487247945</c:v>
                </c:pt>
                <c:pt idx="82">
                  <c:v>1389.830335899615</c:v>
                </c:pt>
                <c:pt idx="83">
                  <c:v>1359.059184551284</c:v>
                </c:pt>
                <c:pt idx="84">
                  <c:v>1328.288033202953</c:v>
                </c:pt>
                <c:pt idx="85">
                  <c:v>1297.516881854622</c:v>
                </c:pt>
                <c:pt idx="86">
                  <c:v>1266.745730506291</c:v>
                </c:pt>
                <c:pt idx="87">
                  <c:v>1235.97457915796</c:v>
                </c:pt>
                <c:pt idx="88">
                  <c:v>1205.203427809629</c:v>
                </c:pt>
                <c:pt idx="89">
                  <c:v>1174.432276461298</c:v>
                </c:pt>
                <c:pt idx="90">
                  <c:v>1143.661125112967</c:v>
                </c:pt>
                <c:pt idx="91">
                  <c:v>1112.889973764636</c:v>
                </c:pt>
                <c:pt idx="92">
                  <c:v>1082.118822416305</c:v>
                </c:pt>
                <c:pt idx="93">
                  <c:v>1051.347671067974</c:v>
                </c:pt>
                <c:pt idx="94">
                  <c:v>1066.077671067974</c:v>
                </c:pt>
                <c:pt idx="95">
                  <c:v>1080.807671067974</c:v>
                </c:pt>
                <c:pt idx="96">
                  <c:v>1095.537671067974</c:v>
                </c:pt>
                <c:pt idx="97">
                  <c:v>1110.267671067974</c:v>
                </c:pt>
                <c:pt idx="98">
                  <c:v>1124.997671067974</c:v>
                </c:pt>
                <c:pt idx="99">
                  <c:v>1139.727671067974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23848.41100317422</c:v>
                </c:pt>
                <c:pt idx="4">
                  <c:v>23848.41100317422</c:v>
                </c:pt>
                <c:pt idx="5">
                  <c:v>23848.41100317422</c:v>
                </c:pt>
                <c:pt idx="6">
                  <c:v>23848.41100317422</c:v>
                </c:pt>
                <c:pt idx="7">
                  <c:v>23848.41100317422</c:v>
                </c:pt>
                <c:pt idx="8">
                  <c:v>23848.41100317422</c:v>
                </c:pt>
                <c:pt idx="9">
                  <c:v>23848.41100317422</c:v>
                </c:pt>
                <c:pt idx="10">
                  <c:v>23848.41100317422</c:v>
                </c:pt>
                <c:pt idx="11">
                  <c:v>23848.41100317422</c:v>
                </c:pt>
                <c:pt idx="12">
                  <c:v>23848.41100317422</c:v>
                </c:pt>
                <c:pt idx="13">
                  <c:v>23848.41100317422</c:v>
                </c:pt>
                <c:pt idx="14">
                  <c:v>23848.41100317422</c:v>
                </c:pt>
                <c:pt idx="15">
                  <c:v>23848.41100317422</c:v>
                </c:pt>
                <c:pt idx="16">
                  <c:v>23848.41100317422</c:v>
                </c:pt>
                <c:pt idx="17">
                  <c:v>23848.41100317422</c:v>
                </c:pt>
                <c:pt idx="18">
                  <c:v>23848.41100317422</c:v>
                </c:pt>
                <c:pt idx="19">
                  <c:v>23848.41100317422</c:v>
                </c:pt>
                <c:pt idx="20">
                  <c:v>23848.41100317422</c:v>
                </c:pt>
                <c:pt idx="21">
                  <c:v>23848.41100317422</c:v>
                </c:pt>
                <c:pt idx="22">
                  <c:v>23848.41100317422</c:v>
                </c:pt>
                <c:pt idx="23">
                  <c:v>23848.41100317422</c:v>
                </c:pt>
                <c:pt idx="24">
                  <c:v>23848.41100317422</c:v>
                </c:pt>
                <c:pt idx="25">
                  <c:v>23848.41100317422</c:v>
                </c:pt>
                <c:pt idx="26">
                  <c:v>23848.41100317422</c:v>
                </c:pt>
                <c:pt idx="27">
                  <c:v>23848.41100317422</c:v>
                </c:pt>
                <c:pt idx="28">
                  <c:v>23848.41100317422</c:v>
                </c:pt>
                <c:pt idx="29">
                  <c:v>23848.41100317422</c:v>
                </c:pt>
                <c:pt idx="30">
                  <c:v>23848.41100317422</c:v>
                </c:pt>
                <c:pt idx="31">
                  <c:v>23848.41100317422</c:v>
                </c:pt>
                <c:pt idx="32">
                  <c:v>23848.41100317422</c:v>
                </c:pt>
                <c:pt idx="33">
                  <c:v>23848.41100317422</c:v>
                </c:pt>
                <c:pt idx="34">
                  <c:v>23848.41100317422</c:v>
                </c:pt>
                <c:pt idx="35">
                  <c:v>23848.41100317422</c:v>
                </c:pt>
                <c:pt idx="36">
                  <c:v>23848.41100317422</c:v>
                </c:pt>
                <c:pt idx="37">
                  <c:v>23848.41100317422</c:v>
                </c:pt>
                <c:pt idx="38">
                  <c:v>23848.41100317422</c:v>
                </c:pt>
                <c:pt idx="39">
                  <c:v>23848.41100317422</c:v>
                </c:pt>
                <c:pt idx="40">
                  <c:v>23848.41100317422</c:v>
                </c:pt>
                <c:pt idx="41">
                  <c:v>23848.41100317422</c:v>
                </c:pt>
                <c:pt idx="42">
                  <c:v>23848.41100317422</c:v>
                </c:pt>
                <c:pt idx="43">
                  <c:v>23848.41100317422</c:v>
                </c:pt>
                <c:pt idx="44">
                  <c:v>23848.41100317422</c:v>
                </c:pt>
                <c:pt idx="45">
                  <c:v>23848.41100317422</c:v>
                </c:pt>
                <c:pt idx="46">
                  <c:v>23848.41100317422</c:v>
                </c:pt>
                <c:pt idx="47">
                  <c:v>23848.41100317422</c:v>
                </c:pt>
                <c:pt idx="48">
                  <c:v>23848.41100317422</c:v>
                </c:pt>
                <c:pt idx="49">
                  <c:v>23848.41100317422</c:v>
                </c:pt>
                <c:pt idx="50">
                  <c:v>23848.41100317422</c:v>
                </c:pt>
                <c:pt idx="51">
                  <c:v>23848.41100317422</c:v>
                </c:pt>
                <c:pt idx="52">
                  <c:v>23848.41100317422</c:v>
                </c:pt>
                <c:pt idx="53">
                  <c:v>23848.41100317422</c:v>
                </c:pt>
                <c:pt idx="54">
                  <c:v>23848.41100317422</c:v>
                </c:pt>
                <c:pt idx="55">
                  <c:v>23848.41100317422</c:v>
                </c:pt>
                <c:pt idx="56">
                  <c:v>23848.41100317422</c:v>
                </c:pt>
                <c:pt idx="57">
                  <c:v>23848.41100317422</c:v>
                </c:pt>
                <c:pt idx="58">
                  <c:v>23848.41100317422</c:v>
                </c:pt>
                <c:pt idx="59">
                  <c:v>23848.41100317422</c:v>
                </c:pt>
                <c:pt idx="60">
                  <c:v>23848.41100317422</c:v>
                </c:pt>
                <c:pt idx="61">
                  <c:v>23848.41100317422</c:v>
                </c:pt>
                <c:pt idx="62">
                  <c:v>23848.41100317422</c:v>
                </c:pt>
                <c:pt idx="63">
                  <c:v>23848.41100317422</c:v>
                </c:pt>
                <c:pt idx="64">
                  <c:v>23848.41100317422</c:v>
                </c:pt>
                <c:pt idx="65">
                  <c:v>23848.41100317422</c:v>
                </c:pt>
                <c:pt idx="66">
                  <c:v>23848.41100317422</c:v>
                </c:pt>
                <c:pt idx="67">
                  <c:v>23848.41100317422</c:v>
                </c:pt>
                <c:pt idx="68">
                  <c:v>23848.41100317422</c:v>
                </c:pt>
                <c:pt idx="69">
                  <c:v>23848.41100317422</c:v>
                </c:pt>
                <c:pt idx="70">
                  <c:v>23848.41100317422</c:v>
                </c:pt>
                <c:pt idx="71">
                  <c:v>23848.41100317422</c:v>
                </c:pt>
                <c:pt idx="72">
                  <c:v>23848.41100317422</c:v>
                </c:pt>
                <c:pt idx="73">
                  <c:v>23910.5740555005</c:v>
                </c:pt>
                <c:pt idx="74">
                  <c:v>24034.90016015306</c:v>
                </c:pt>
                <c:pt idx="75">
                  <c:v>24159.22626480561</c:v>
                </c:pt>
                <c:pt idx="76">
                  <c:v>24283.55236945817</c:v>
                </c:pt>
                <c:pt idx="77">
                  <c:v>24407.87847411072</c:v>
                </c:pt>
                <c:pt idx="78">
                  <c:v>24532.20457876328</c:v>
                </c:pt>
                <c:pt idx="79">
                  <c:v>24656.53068341584</c:v>
                </c:pt>
                <c:pt idx="80">
                  <c:v>24780.8567880684</c:v>
                </c:pt>
                <c:pt idx="81">
                  <c:v>24905.18289272094</c:v>
                </c:pt>
                <c:pt idx="82">
                  <c:v>25029.5089973735</c:v>
                </c:pt>
                <c:pt idx="83">
                  <c:v>25153.83510202606</c:v>
                </c:pt>
                <c:pt idx="84">
                  <c:v>25278.16120667861</c:v>
                </c:pt>
                <c:pt idx="85">
                  <c:v>25402.48731133117</c:v>
                </c:pt>
                <c:pt idx="86">
                  <c:v>25526.81341598372</c:v>
                </c:pt>
                <c:pt idx="87">
                  <c:v>25651.13952063628</c:v>
                </c:pt>
                <c:pt idx="88">
                  <c:v>25775.46562528884</c:v>
                </c:pt>
                <c:pt idx="89">
                  <c:v>25899.79172994139</c:v>
                </c:pt>
                <c:pt idx="90">
                  <c:v>26024.11783459395</c:v>
                </c:pt>
                <c:pt idx="91">
                  <c:v>26148.44393924651</c:v>
                </c:pt>
                <c:pt idx="92">
                  <c:v>26272.77004389906</c:v>
                </c:pt>
                <c:pt idx="93">
                  <c:v>26397.09614855162</c:v>
                </c:pt>
                <c:pt idx="94">
                  <c:v>25269.26614855161</c:v>
                </c:pt>
                <c:pt idx="95">
                  <c:v>24141.43614855162</c:v>
                </c:pt>
                <c:pt idx="96">
                  <c:v>23013.60614855162</c:v>
                </c:pt>
                <c:pt idx="97">
                  <c:v>21885.77614855162</c:v>
                </c:pt>
                <c:pt idx="98">
                  <c:v>20757.94614855161</c:v>
                </c:pt>
                <c:pt idx="99">
                  <c:v>19630.11614855162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  <c:pt idx="10">
                  <c:v>9102.44694777642</c:v>
                </c:pt>
                <c:pt idx="11">
                  <c:v>9102.44694777642</c:v>
                </c:pt>
                <c:pt idx="12">
                  <c:v>9102.44694777642</c:v>
                </c:pt>
                <c:pt idx="13">
                  <c:v>9102.44694777642</c:v>
                </c:pt>
                <c:pt idx="14">
                  <c:v>9102.44694777642</c:v>
                </c:pt>
                <c:pt idx="15">
                  <c:v>9102.44694777642</c:v>
                </c:pt>
                <c:pt idx="16">
                  <c:v>9102.44694777642</c:v>
                </c:pt>
                <c:pt idx="17">
                  <c:v>9102.44694777642</c:v>
                </c:pt>
                <c:pt idx="18">
                  <c:v>9102.44694777642</c:v>
                </c:pt>
                <c:pt idx="19">
                  <c:v>9195.01420487245</c:v>
                </c:pt>
                <c:pt idx="20">
                  <c:v>9287.581461968482</c:v>
                </c:pt>
                <c:pt idx="21">
                  <c:v>9380.148719064513</c:v>
                </c:pt>
                <c:pt idx="22">
                  <c:v>9472.715976160545</c:v>
                </c:pt>
                <c:pt idx="23">
                  <c:v>9565.283233256575</c:v>
                </c:pt>
                <c:pt idx="24">
                  <c:v>9657.850490352608</c:v>
                </c:pt>
                <c:pt idx="25">
                  <c:v>9750.417747448639</c:v>
                </c:pt>
                <c:pt idx="26">
                  <c:v>9842.985004544671</c:v>
                </c:pt>
                <c:pt idx="27">
                  <c:v>9935.552261640701</c:v>
                </c:pt>
                <c:pt idx="28">
                  <c:v>10028.11951873673</c:v>
                </c:pt>
                <c:pt idx="29">
                  <c:v>10120.68677583276</c:v>
                </c:pt>
                <c:pt idx="30">
                  <c:v>10213.2540329288</c:v>
                </c:pt>
                <c:pt idx="31">
                  <c:v>10305.82129002483</c:v>
                </c:pt>
                <c:pt idx="32">
                  <c:v>10398.38854712086</c:v>
                </c:pt>
                <c:pt idx="33">
                  <c:v>10490.95580421689</c:v>
                </c:pt>
                <c:pt idx="34">
                  <c:v>10583.52306131292</c:v>
                </c:pt>
                <c:pt idx="35">
                  <c:v>10676.09031840895</c:v>
                </c:pt>
                <c:pt idx="36">
                  <c:v>10768.65757550499</c:v>
                </c:pt>
                <c:pt idx="37">
                  <c:v>10861.22483260102</c:v>
                </c:pt>
                <c:pt idx="38">
                  <c:v>10953.79208969705</c:v>
                </c:pt>
                <c:pt idx="39">
                  <c:v>11046.35934679308</c:v>
                </c:pt>
                <c:pt idx="40">
                  <c:v>11138.92660388911</c:v>
                </c:pt>
                <c:pt idx="41">
                  <c:v>11231.49386098514</c:v>
                </c:pt>
                <c:pt idx="42">
                  <c:v>11324.06111808117</c:v>
                </c:pt>
                <c:pt idx="43">
                  <c:v>11416.6283751772</c:v>
                </c:pt>
                <c:pt idx="44">
                  <c:v>11509.19563227324</c:v>
                </c:pt>
                <c:pt idx="45">
                  <c:v>11601.76288936927</c:v>
                </c:pt>
                <c:pt idx="46">
                  <c:v>11694.3301464653</c:v>
                </c:pt>
                <c:pt idx="47">
                  <c:v>11786.89740356133</c:v>
                </c:pt>
                <c:pt idx="48">
                  <c:v>11596.51741146716</c:v>
                </c:pt>
                <c:pt idx="49">
                  <c:v>11123.19017018278</c:v>
                </c:pt>
                <c:pt idx="50">
                  <c:v>10649.86292889841</c:v>
                </c:pt>
                <c:pt idx="51">
                  <c:v>10176.53568761404</c:v>
                </c:pt>
                <c:pt idx="52">
                  <c:v>9703.20844632966</c:v>
                </c:pt>
                <c:pt idx="53">
                  <c:v>9229.881205045289</c:v>
                </c:pt>
                <c:pt idx="54">
                  <c:v>8756.553963760914</c:v>
                </c:pt>
                <c:pt idx="55">
                  <c:v>8283.22672247654</c:v>
                </c:pt>
                <c:pt idx="56">
                  <c:v>7809.899481192167</c:v>
                </c:pt>
                <c:pt idx="57">
                  <c:v>7336.572239907794</c:v>
                </c:pt>
                <c:pt idx="58">
                  <c:v>6863.244998623421</c:v>
                </c:pt>
                <c:pt idx="59">
                  <c:v>6389.917757339046</c:v>
                </c:pt>
                <c:pt idx="60">
                  <c:v>5916.590516054672</c:v>
                </c:pt>
                <c:pt idx="61">
                  <c:v>5443.263274770298</c:v>
                </c:pt>
                <c:pt idx="62">
                  <c:v>4969.936033485924</c:v>
                </c:pt>
                <c:pt idx="63">
                  <c:v>4496.608792201551</c:v>
                </c:pt>
                <c:pt idx="64">
                  <c:v>4023.281550917177</c:v>
                </c:pt>
                <c:pt idx="65">
                  <c:v>3549.954309632803</c:v>
                </c:pt>
                <c:pt idx="66">
                  <c:v>3076.62706834843</c:v>
                </c:pt>
                <c:pt idx="67">
                  <c:v>2603.299827064056</c:v>
                </c:pt>
                <c:pt idx="68">
                  <c:v>2129.972585779682</c:v>
                </c:pt>
                <c:pt idx="69">
                  <c:v>1656.645344495308</c:v>
                </c:pt>
                <c:pt idx="70">
                  <c:v>1183.318103210935</c:v>
                </c:pt>
                <c:pt idx="71">
                  <c:v>709.9908619265606</c:v>
                </c:pt>
                <c:pt idx="72">
                  <c:v>236.6636206421863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296.33</c:v>
                </c:pt>
                <c:pt idx="95">
                  <c:v>592.66</c:v>
                </c:pt>
                <c:pt idx="96">
                  <c:v>888.99</c:v>
                </c:pt>
                <c:pt idx="97">
                  <c:v>1185.32</c:v>
                </c:pt>
                <c:pt idx="98">
                  <c:v>1481.65</c:v>
                </c:pt>
                <c:pt idx="99">
                  <c:v>1777.98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877752"/>
        <c:axId val="2082883608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29244.12068144365</c:v>
                </c:pt>
                <c:pt idx="4">
                  <c:v>29244.12068144365</c:v>
                </c:pt>
                <c:pt idx="5">
                  <c:v>29244.12068144365</c:v>
                </c:pt>
                <c:pt idx="6">
                  <c:v>29244.12068144365</c:v>
                </c:pt>
                <c:pt idx="7">
                  <c:v>29244.12068144365</c:v>
                </c:pt>
                <c:pt idx="8">
                  <c:v>29244.12068144365</c:v>
                </c:pt>
                <c:pt idx="9">
                  <c:v>29244.12068144365</c:v>
                </c:pt>
                <c:pt idx="10">
                  <c:v>29244.12068144365</c:v>
                </c:pt>
                <c:pt idx="11">
                  <c:v>29244.12068144365</c:v>
                </c:pt>
                <c:pt idx="12">
                  <c:v>29244.12068144365</c:v>
                </c:pt>
                <c:pt idx="13">
                  <c:v>29244.12068144365</c:v>
                </c:pt>
                <c:pt idx="14">
                  <c:v>29244.12068144365</c:v>
                </c:pt>
                <c:pt idx="15">
                  <c:v>29244.12068144365</c:v>
                </c:pt>
                <c:pt idx="16">
                  <c:v>29244.12068144365</c:v>
                </c:pt>
                <c:pt idx="17">
                  <c:v>29244.12068144365</c:v>
                </c:pt>
                <c:pt idx="18">
                  <c:v>29244.12068144365</c:v>
                </c:pt>
                <c:pt idx="19">
                  <c:v>29244.12068144365</c:v>
                </c:pt>
                <c:pt idx="20">
                  <c:v>29244.12068144365</c:v>
                </c:pt>
                <c:pt idx="21">
                  <c:v>29244.12068144365</c:v>
                </c:pt>
                <c:pt idx="22">
                  <c:v>29244.12068144365</c:v>
                </c:pt>
                <c:pt idx="23">
                  <c:v>29244.12068144365</c:v>
                </c:pt>
                <c:pt idx="24">
                  <c:v>29244.12068144365</c:v>
                </c:pt>
                <c:pt idx="25">
                  <c:v>29244.12068144365</c:v>
                </c:pt>
                <c:pt idx="26">
                  <c:v>29244.12068144365</c:v>
                </c:pt>
                <c:pt idx="27">
                  <c:v>29244.12068144365</c:v>
                </c:pt>
                <c:pt idx="28">
                  <c:v>29244.12068144365</c:v>
                </c:pt>
                <c:pt idx="29">
                  <c:v>29244.12068144365</c:v>
                </c:pt>
                <c:pt idx="30">
                  <c:v>29244.12068144365</c:v>
                </c:pt>
                <c:pt idx="31">
                  <c:v>29244.12068144365</c:v>
                </c:pt>
                <c:pt idx="32">
                  <c:v>29244.12068144365</c:v>
                </c:pt>
                <c:pt idx="33">
                  <c:v>29244.12068144365</c:v>
                </c:pt>
                <c:pt idx="34">
                  <c:v>29244.12068144365</c:v>
                </c:pt>
                <c:pt idx="35">
                  <c:v>29244.12068144365</c:v>
                </c:pt>
                <c:pt idx="36">
                  <c:v>29244.12068144365</c:v>
                </c:pt>
                <c:pt idx="37">
                  <c:v>29244.12068144365</c:v>
                </c:pt>
                <c:pt idx="38">
                  <c:v>29244.12068144365</c:v>
                </c:pt>
                <c:pt idx="39">
                  <c:v>29244.12068144365</c:v>
                </c:pt>
                <c:pt idx="40">
                  <c:v>29244.12068144365</c:v>
                </c:pt>
                <c:pt idx="41">
                  <c:v>29244.12068144365</c:v>
                </c:pt>
                <c:pt idx="42">
                  <c:v>29244.12068144365</c:v>
                </c:pt>
                <c:pt idx="43">
                  <c:v>29244.12068144365</c:v>
                </c:pt>
                <c:pt idx="44">
                  <c:v>29244.12068144365</c:v>
                </c:pt>
                <c:pt idx="45">
                  <c:v>29244.12068144365</c:v>
                </c:pt>
                <c:pt idx="46">
                  <c:v>29244.12068144365</c:v>
                </c:pt>
                <c:pt idx="47">
                  <c:v>29244.12068144365</c:v>
                </c:pt>
                <c:pt idx="48">
                  <c:v>29244.12068144365</c:v>
                </c:pt>
                <c:pt idx="49">
                  <c:v>29244.12068144365</c:v>
                </c:pt>
                <c:pt idx="50">
                  <c:v>29244.12068144365</c:v>
                </c:pt>
                <c:pt idx="51">
                  <c:v>29244.12068144365</c:v>
                </c:pt>
                <c:pt idx="52">
                  <c:v>29244.12068144365</c:v>
                </c:pt>
                <c:pt idx="53">
                  <c:v>29244.12068144365</c:v>
                </c:pt>
                <c:pt idx="54">
                  <c:v>29244.12068144365</c:v>
                </c:pt>
                <c:pt idx="55">
                  <c:v>29244.12068144365</c:v>
                </c:pt>
                <c:pt idx="56">
                  <c:v>29244.12068144365</c:v>
                </c:pt>
                <c:pt idx="57">
                  <c:v>29244.12068144365</c:v>
                </c:pt>
                <c:pt idx="58">
                  <c:v>29244.12068144365</c:v>
                </c:pt>
                <c:pt idx="59">
                  <c:v>29244.12068144365</c:v>
                </c:pt>
                <c:pt idx="60">
                  <c:v>29244.12068144365</c:v>
                </c:pt>
                <c:pt idx="61">
                  <c:v>29244.12068144365</c:v>
                </c:pt>
                <c:pt idx="62">
                  <c:v>29244.12068144365</c:v>
                </c:pt>
                <c:pt idx="63">
                  <c:v>29244.12068144365</c:v>
                </c:pt>
                <c:pt idx="64">
                  <c:v>29244.12068144365</c:v>
                </c:pt>
                <c:pt idx="65">
                  <c:v>29244.12068144365</c:v>
                </c:pt>
                <c:pt idx="66">
                  <c:v>29244.12068144365</c:v>
                </c:pt>
                <c:pt idx="67">
                  <c:v>29244.12068144365</c:v>
                </c:pt>
                <c:pt idx="68">
                  <c:v>29244.12068144365</c:v>
                </c:pt>
                <c:pt idx="69">
                  <c:v>29244.12068144365</c:v>
                </c:pt>
                <c:pt idx="70">
                  <c:v>29244.12068144365</c:v>
                </c:pt>
                <c:pt idx="71">
                  <c:v>29244.12068144365</c:v>
                </c:pt>
                <c:pt idx="72">
                  <c:v>29244.12068144365</c:v>
                </c:pt>
                <c:pt idx="73">
                  <c:v>29244.12068144365</c:v>
                </c:pt>
                <c:pt idx="74">
                  <c:v>29244.12068144365</c:v>
                </c:pt>
                <c:pt idx="75">
                  <c:v>29244.12068144365</c:v>
                </c:pt>
                <c:pt idx="76">
                  <c:v>29244.12068144365</c:v>
                </c:pt>
                <c:pt idx="77">
                  <c:v>29244.12068144365</c:v>
                </c:pt>
                <c:pt idx="78">
                  <c:v>29244.12068144365</c:v>
                </c:pt>
                <c:pt idx="79">
                  <c:v>29244.12068144365</c:v>
                </c:pt>
                <c:pt idx="80">
                  <c:v>29244.12068144365</c:v>
                </c:pt>
                <c:pt idx="81">
                  <c:v>29244.12068144365</c:v>
                </c:pt>
                <c:pt idx="82">
                  <c:v>29244.12068144365</c:v>
                </c:pt>
                <c:pt idx="83">
                  <c:v>29244.12068144365</c:v>
                </c:pt>
                <c:pt idx="84">
                  <c:v>29244.12068144365</c:v>
                </c:pt>
                <c:pt idx="85">
                  <c:v>29244.12068144365</c:v>
                </c:pt>
                <c:pt idx="86">
                  <c:v>29244.12068144364</c:v>
                </c:pt>
                <c:pt idx="87">
                  <c:v>29244.12068144364</c:v>
                </c:pt>
                <c:pt idx="88">
                  <c:v>29244.12068144364</c:v>
                </c:pt>
                <c:pt idx="89">
                  <c:v>29244.12068144364</c:v>
                </c:pt>
                <c:pt idx="90">
                  <c:v>29244.12068144364</c:v>
                </c:pt>
                <c:pt idx="91">
                  <c:v>29244.12068144364</c:v>
                </c:pt>
                <c:pt idx="92">
                  <c:v>29244.12068144364</c:v>
                </c:pt>
                <c:pt idx="93">
                  <c:v>29244.12068144364</c:v>
                </c:pt>
                <c:pt idx="94">
                  <c:v>29244.12068144364</c:v>
                </c:pt>
                <c:pt idx="95">
                  <c:v>29244.12068144364</c:v>
                </c:pt>
                <c:pt idx="96">
                  <c:v>29244.12068144364</c:v>
                </c:pt>
                <c:pt idx="97">
                  <c:v>29244.12068144364</c:v>
                </c:pt>
                <c:pt idx="98">
                  <c:v>29244.12068144364</c:v>
                </c:pt>
                <c:pt idx="99">
                  <c:v>29244.12068144364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44636.79842908461</c:v>
                </c:pt>
                <c:pt idx="1">
                  <c:v>44636.79842908461</c:v>
                </c:pt>
                <c:pt idx="2">
                  <c:v>44636.79842908461</c:v>
                </c:pt>
                <c:pt idx="3">
                  <c:v>44636.79842908461</c:v>
                </c:pt>
                <c:pt idx="4">
                  <c:v>44636.79842908461</c:v>
                </c:pt>
                <c:pt idx="5">
                  <c:v>44636.79842908461</c:v>
                </c:pt>
                <c:pt idx="6">
                  <c:v>44636.79842908461</c:v>
                </c:pt>
                <c:pt idx="7">
                  <c:v>44636.79842908461</c:v>
                </c:pt>
                <c:pt idx="8">
                  <c:v>44636.79842908461</c:v>
                </c:pt>
                <c:pt idx="9">
                  <c:v>44636.79842908461</c:v>
                </c:pt>
                <c:pt idx="10">
                  <c:v>44636.79842908461</c:v>
                </c:pt>
                <c:pt idx="11">
                  <c:v>44636.79842908461</c:v>
                </c:pt>
                <c:pt idx="12">
                  <c:v>44636.79842908461</c:v>
                </c:pt>
                <c:pt idx="13">
                  <c:v>44636.79842908461</c:v>
                </c:pt>
                <c:pt idx="14">
                  <c:v>44636.79842908461</c:v>
                </c:pt>
                <c:pt idx="15">
                  <c:v>44636.79842908461</c:v>
                </c:pt>
                <c:pt idx="16">
                  <c:v>44636.79842908461</c:v>
                </c:pt>
                <c:pt idx="17">
                  <c:v>44636.79842908461</c:v>
                </c:pt>
                <c:pt idx="18">
                  <c:v>44636.79842908461</c:v>
                </c:pt>
                <c:pt idx="19">
                  <c:v>45198.90710863595</c:v>
                </c:pt>
                <c:pt idx="20">
                  <c:v>45761.01578818729</c:v>
                </c:pt>
                <c:pt idx="21">
                  <c:v>46323.12446773863</c:v>
                </c:pt>
                <c:pt idx="22">
                  <c:v>46885.23314728997</c:v>
                </c:pt>
                <c:pt idx="23">
                  <c:v>47447.34182684131</c:v>
                </c:pt>
                <c:pt idx="24">
                  <c:v>48009.45050639264</c:v>
                </c:pt>
                <c:pt idx="25">
                  <c:v>48571.55918594399</c:v>
                </c:pt>
                <c:pt idx="26">
                  <c:v>49133.66786549534</c:v>
                </c:pt>
                <c:pt idx="27">
                  <c:v>49695.77654504667</c:v>
                </c:pt>
                <c:pt idx="28">
                  <c:v>50257.88522459801</c:v>
                </c:pt>
                <c:pt idx="29">
                  <c:v>50819.99390414936</c:v>
                </c:pt>
                <c:pt idx="30">
                  <c:v>51382.10258370069</c:v>
                </c:pt>
                <c:pt idx="31">
                  <c:v>51944.21126325203</c:v>
                </c:pt>
                <c:pt idx="32">
                  <c:v>52506.31994280337</c:v>
                </c:pt>
                <c:pt idx="33">
                  <c:v>53068.42862235471</c:v>
                </c:pt>
                <c:pt idx="34">
                  <c:v>53630.53730190605</c:v>
                </c:pt>
                <c:pt idx="35">
                  <c:v>54192.64598145739</c:v>
                </c:pt>
                <c:pt idx="36">
                  <c:v>54754.75466100873</c:v>
                </c:pt>
                <c:pt idx="37">
                  <c:v>55316.86334056007</c:v>
                </c:pt>
                <c:pt idx="38">
                  <c:v>55878.97202011141</c:v>
                </c:pt>
                <c:pt idx="39">
                  <c:v>56441.08069966275</c:v>
                </c:pt>
                <c:pt idx="40">
                  <c:v>57003.1893792141</c:v>
                </c:pt>
                <c:pt idx="41">
                  <c:v>57565.29805876543</c:v>
                </c:pt>
                <c:pt idx="42">
                  <c:v>58127.40673831677</c:v>
                </c:pt>
                <c:pt idx="43">
                  <c:v>58689.51541786812</c:v>
                </c:pt>
                <c:pt idx="44">
                  <c:v>59251.62409741946</c:v>
                </c:pt>
                <c:pt idx="45">
                  <c:v>59813.7327769708</c:v>
                </c:pt>
                <c:pt idx="46">
                  <c:v>60375.84145652213</c:v>
                </c:pt>
                <c:pt idx="47">
                  <c:v>60937.95013607347</c:v>
                </c:pt>
                <c:pt idx="48">
                  <c:v>61558.28220222661</c:v>
                </c:pt>
                <c:pt idx="49">
                  <c:v>62236.83765498153</c:v>
                </c:pt>
                <c:pt idx="50">
                  <c:v>62915.39310773644</c:v>
                </c:pt>
                <c:pt idx="51">
                  <c:v>63593.94856049135</c:v>
                </c:pt>
                <c:pt idx="52">
                  <c:v>64272.50401324628</c:v>
                </c:pt>
                <c:pt idx="53">
                  <c:v>64951.05946600121</c:v>
                </c:pt>
                <c:pt idx="54">
                  <c:v>65629.61491875612</c:v>
                </c:pt>
                <c:pt idx="55">
                  <c:v>66308.17037151103</c:v>
                </c:pt>
                <c:pt idx="56">
                  <c:v>66986.72582426597</c:v>
                </c:pt>
                <c:pt idx="57">
                  <c:v>67665.28127702088</c:v>
                </c:pt>
                <c:pt idx="58">
                  <c:v>68343.8367297758</c:v>
                </c:pt>
                <c:pt idx="59">
                  <c:v>69022.39218253073</c:v>
                </c:pt>
                <c:pt idx="60">
                  <c:v>69700.94763528566</c:v>
                </c:pt>
                <c:pt idx="61">
                  <c:v>70379.50308804057</c:v>
                </c:pt>
                <c:pt idx="62">
                  <c:v>71058.0585407955</c:v>
                </c:pt>
                <c:pt idx="63">
                  <c:v>71736.61399355042</c:v>
                </c:pt>
                <c:pt idx="64">
                  <c:v>72415.1694463053</c:v>
                </c:pt>
                <c:pt idx="65">
                  <c:v>73093.72489906024</c:v>
                </c:pt>
                <c:pt idx="66">
                  <c:v>73772.28035181517</c:v>
                </c:pt>
                <c:pt idx="67">
                  <c:v>74450.83580457009</c:v>
                </c:pt>
                <c:pt idx="68">
                  <c:v>75129.39125732501</c:v>
                </c:pt>
                <c:pt idx="69">
                  <c:v>75807.94671007994</c:v>
                </c:pt>
                <c:pt idx="70">
                  <c:v>76486.50216283486</c:v>
                </c:pt>
                <c:pt idx="71">
                  <c:v>77165.05761558977</c:v>
                </c:pt>
                <c:pt idx="72">
                  <c:v>77843.61306834468</c:v>
                </c:pt>
                <c:pt idx="73">
                  <c:v>80606.64160746685</c:v>
                </c:pt>
                <c:pt idx="74">
                  <c:v>85454.14323295622</c:v>
                </c:pt>
                <c:pt idx="75">
                  <c:v>90301.6448584456</c:v>
                </c:pt>
                <c:pt idx="76">
                  <c:v>95149.14648393496</c:v>
                </c:pt>
                <c:pt idx="77">
                  <c:v>99996.64810942432</c:v>
                </c:pt>
                <c:pt idx="78">
                  <c:v>104844.1497349137</c:v>
                </c:pt>
                <c:pt idx="79">
                  <c:v>109691.6513604031</c:v>
                </c:pt>
                <c:pt idx="80">
                  <c:v>114539.1529858925</c:v>
                </c:pt>
                <c:pt idx="81">
                  <c:v>119386.6546113818</c:v>
                </c:pt>
                <c:pt idx="82">
                  <c:v>124234.1562368712</c:v>
                </c:pt>
                <c:pt idx="83">
                  <c:v>129081.6578623606</c:v>
                </c:pt>
                <c:pt idx="84">
                  <c:v>133929.15948785</c:v>
                </c:pt>
                <c:pt idx="85">
                  <c:v>138776.6611133394</c:v>
                </c:pt>
                <c:pt idx="86">
                  <c:v>143624.1627388287</c:v>
                </c:pt>
                <c:pt idx="87">
                  <c:v>148471.6643643181</c:v>
                </c:pt>
                <c:pt idx="88">
                  <c:v>153319.1659898074</c:v>
                </c:pt>
                <c:pt idx="89">
                  <c:v>158166.6676152968</c:v>
                </c:pt>
                <c:pt idx="90">
                  <c:v>163014.1692407862</c:v>
                </c:pt>
                <c:pt idx="91">
                  <c:v>167861.6708662756</c:v>
                </c:pt>
                <c:pt idx="92">
                  <c:v>172709.172491765</c:v>
                </c:pt>
                <c:pt idx="93">
                  <c:v>177556.6741172544</c:v>
                </c:pt>
                <c:pt idx="94">
                  <c:v>187336.4751172543</c:v>
                </c:pt>
                <c:pt idx="95">
                  <c:v>197116.2761172544</c:v>
                </c:pt>
                <c:pt idx="96">
                  <c:v>206896.0771172544</c:v>
                </c:pt>
                <c:pt idx="97">
                  <c:v>216675.8781172544</c:v>
                </c:pt>
                <c:pt idx="98">
                  <c:v>226455.6791172544</c:v>
                </c:pt>
                <c:pt idx="99">
                  <c:v>236235.4801172544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877752"/>
        <c:axId val="2082883608"/>
      </c:lineChart>
      <c:catAx>
        <c:axId val="208287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288360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828836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2877752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occ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esonal Calendar"/>
      <sheetName val="Prices"/>
      <sheetName val="Production"/>
      <sheetName val="Timeline"/>
      <sheetName val="Coping"/>
      <sheetName val="Development"/>
      <sheetName val="Sheet12"/>
    </sheetNames>
    <definedNames>
      <definedName name="wb_summary" refersTo="='WB'!$CK$9"/>
    </definedNames>
    <sheetDataSet>
      <sheetData sheetId="0" refreshError="1"/>
      <sheetData sheetId="1">
        <row r="1">
          <cell r="B1" t="str">
            <v>ZAOCC</v>
          </cell>
          <cell r="D1">
            <v>59209</v>
          </cell>
        </row>
        <row r="2">
          <cell r="A2" t="str">
            <v>Free State Open Access Cattle and Crops</v>
          </cell>
        </row>
        <row r="9">
          <cell r="CK9">
            <v>0.36</v>
          </cell>
        </row>
        <row r="10">
          <cell r="CK10">
            <v>0.23</v>
          </cell>
        </row>
        <row r="11">
          <cell r="CK11">
            <v>0.27</v>
          </cell>
        </row>
        <row r="12">
          <cell r="CK12">
            <v>0.14000000000000001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10249.436373711666</v>
          </cell>
          <cell r="E1031">
            <v>10249.436373711666</v>
          </cell>
          <cell r="H1031">
            <v>10249.436373711666</v>
          </cell>
          <cell r="J1031">
            <v>8199.5490989693317</v>
          </cell>
        </row>
        <row r="1032">
          <cell r="C1032">
            <v>9736.6666666666679</v>
          </cell>
          <cell r="E1032">
            <v>9736.6666666666679</v>
          </cell>
          <cell r="H1032">
            <v>9736.6666666666679</v>
          </cell>
          <cell r="J1032">
            <v>7789.3333333333339</v>
          </cell>
        </row>
        <row r="1033">
          <cell r="C1033">
            <v>17340</v>
          </cell>
          <cell r="E1033">
            <v>17340</v>
          </cell>
          <cell r="H1033">
            <v>17340</v>
          </cell>
          <cell r="J1033">
            <v>13872</v>
          </cell>
        </row>
        <row r="1034">
          <cell r="C1034">
            <v>750</v>
          </cell>
          <cell r="E1034">
            <v>906</v>
          </cell>
          <cell r="H1034">
            <v>1250</v>
          </cell>
          <cell r="J1034">
            <v>1620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0.67746781315776472</v>
          </cell>
          <cell r="E1038">
            <v>0.67746781315776472</v>
          </cell>
          <cell r="H1038">
            <v>0.67746781315776472</v>
          </cell>
          <cell r="J1038">
            <v>0.67746781315776472</v>
          </cell>
        </row>
        <row r="1039">
          <cell r="C1039">
            <v>5</v>
          </cell>
          <cell r="E1039">
            <v>5</v>
          </cell>
          <cell r="H1039">
            <v>5</v>
          </cell>
          <cell r="J1039">
            <v>4</v>
          </cell>
        </row>
        <row r="1040">
          <cell r="C1040">
            <v>9.4166666666666661</v>
          </cell>
          <cell r="E1040">
            <v>9.4166666666666661</v>
          </cell>
          <cell r="H1040">
            <v>9.4166666666666661</v>
          </cell>
          <cell r="J1040">
            <v>9.4166666666666661</v>
          </cell>
        </row>
        <row r="1044">
          <cell r="A1044" t="str">
            <v>Cows' milk - season 1</v>
          </cell>
          <cell r="C1044">
            <v>3.3369265255292643E-2</v>
          </cell>
          <cell r="D1044">
            <v>0</v>
          </cell>
          <cell r="E1044">
            <v>0.10344472229140719</v>
          </cell>
          <cell r="F1044">
            <v>0</v>
          </cell>
          <cell r="H1044">
            <v>9.2099172104607704E-2</v>
          </cell>
          <cell r="I1044">
            <v>0</v>
          </cell>
          <cell r="J1044">
            <v>0.1355626400996264</v>
          </cell>
          <cell r="K1044">
            <v>0</v>
          </cell>
        </row>
        <row r="1045">
          <cell r="A1045" t="str">
            <v>Cows' milk - season 2</v>
          </cell>
          <cell r="C1045">
            <v>1.5016169364881694E-2</v>
          </cell>
          <cell r="D1045">
            <v>0</v>
          </cell>
          <cell r="E1045">
            <v>6.0064677459526775E-2</v>
          </cell>
          <cell r="F1045">
            <v>0</v>
          </cell>
          <cell r="H1045">
            <v>7.5080846824408465E-2</v>
          </cell>
          <cell r="I1045">
            <v>0</v>
          </cell>
          <cell r="J1045">
            <v>0</v>
          </cell>
          <cell r="K1045">
            <v>0</v>
          </cell>
        </row>
        <row r="1046">
          <cell r="A1046" t="str">
            <v>Own meat</v>
          </cell>
          <cell r="C1046">
            <v>9.4502801992528019E-3</v>
          </cell>
          <cell r="D1046">
            <v>0</v>
          </cell>
          <cell r="E1046">
            <v>4.7251400996264009E-3</v>
          </cell>
          <cell r="F1046">
            <v>0</v>
          </cell>
          <cell r="H1046">
            <v>4.0082222914072228E-2</v>
          </cell>
          <cell r="I1046">
            <v>0</v>
          </cell>
          <cell r="J1046">
            <v>6.1915628891656291E-2</v>
          </cell>
          <cell r="K1046">
            <v>0</v>
          </cell>
        </row>
        <row r="1047">
          <cell r="A1047" t="str">
            <v>Maize: kg produced</v>
          </cell>
          <cell r="C1047">
            <v>3.5487431506849305E-2</v>
          </cell>
          <cell r="D1047">
            <v>0</v>
          </cell>
          <cell r="E1047">
            <v>3.7853260273972601E-2</v>
          </cell>
          <cell r="F1047">
            <v>0</v>
          </cell>
          <cell r="H1047">
            <v>5.7726221917808213E-2</v>
          </cell>
          <cell r="I1047">
            <v>0</v>
          </cell>
          <cell r="J1047">
            <v>5.2048232876712328E-2</v>
          </cell>
          <cell r="K1047">
            <v>0.83632046917808212</v>
          </cell>
        </row>
        <row r="1048">
          <cell r="A1048" t="str">
            <v>Onions: kg produced</v>
          </cell>
          <cell r="C1048">
            <v>6.2045977584059775E-2</v>
          </cell>
          <cell r="D1048">
            <v>0</v>
          </cell>
          <cell r="E1048">
            <v>3.5454844333748438E-2</v>
          </cell>
          <cell r="F1048">
            <v>0</v>
          </cell>
          <cell r="H1048">
            <v>0</v>
          </cell>
          <cell r="I1048">
            <v>0</v>
          </cell>
          <cell r="J1048">
            <v>1.9943349937733498E-2</v>
          </cell>
          <cell r="K1048">
            <v>0</v>
          </cell>
        </row>
        <row r="1049">
          <cell r="A1049" t="str">
            <v>Beans: kg produced</v>
          </cell>
          <cell r="C1049">
            <v>1.2372697882938977E-2</v>
          </cell>
          <cell r="D1049">
            <v>0</v>
          </cell>
          <cell r="E1049">
            <v>1.2372697882938977E-2</v>
          </cell>
          <cell r="F1049">
            <v>0</v>
          </cell>
          <cell r="H1049">
            <v>1.5907754420921547E-2</v>
          </cell>
          <cell r="I1049">
            <v>-7.0701130759651329E-3</v>
          </cell>
          <cell r="J1049">
            <v>1.9884693026151933E-2</v>
          </cell>
          <cell r="K1049">
            <v>-8.8376413449564144E-3</v>
          </cell>
        </row>
        <row r="1050">
          <cell r="A1050" t="str">
            <v>Cabbage: kg produced</v>
          </cell>
          <cell r="C1050">
            <v>9.4633150684931503E-3</v>
          </cell>
          <cell r="D1050">
            <v>0</v>
          </cell>
          <cell r="E1050">
            <v>4.7316575342465752E-3</v>
          </cell>
          <cell r="F1050">
            <v>0</v>
          </cell>
          <cell r="H1050">
            <v>3.8799591780821908E-2</v>
          </cell>
          <cell r="I1050">
            <v>0</v>
          </cell>
          <cell r="J1050">
            <v>6.0328633561643842E-2</v>
          </cell>
          <cell r="K1050">
            <v>0</v>
          </cell>
        </row>
        <row r="1051">
          <cell r="A1051" t="str">
            <v>Green beans /peas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H1051">
            <v>2.9328455790784552E-3</v>
          </cell>
          <cell r="I1051">
            <v>0</v>
          </cell>
          <cell r="J1051">
            <v>7.3321139476961381E-4</v>
          </cell>
          <cell r="K1051">
            <v>0</v>
          </cell>
        </row>
        <row r="1052">
          <cell r="A1052" t="str">
            <v xml:space="preserve">Other root crops: Beetroot </v>
          </cell>
          <cell r="C1052">
            <v>3.6425902864259028E-3</v>
          </cell>
          <cell r="D1052">
            <v>0</v>
          </cell>
          <cell r="E1052">
            <v>1.8212951432129514E-3</v>
          </cell>
          <cell r="F1052">
            <v>0</v>
          </cell>
          <cell r="H1052">
            <v>1.1656288916562889E-3</v>
          </cell>
          <cell r="I1052">
            <v>3.6425902864259028E-4</v>
          </cell>
          <cell r="J1052">
            <v>1.9123599003735992E-3</v>
          </cell>
          <cell r="K1052">
            <v>1.6391656288916559E-3</v>
          </cell>
        </row>
        <row r="1053">
          <cell r="A1053" t="str">
            <v xml:space="preserve">Tomato: </v>
          </cell>
          <cell r="C1053">
            <v>2.4151005728518058E-2</v>
          </cell>
          <cell r="D1053">
            <v>0</v>
          </cell>
          <cell r="E1053">
            <v>3.0188757160647575E-2</v>
          </cell>
          <cell r="F1053">
            <v>0</v>
          </cell>
          <cell r="H1053">
            <v>3.0188757160647575E-2</v>
          </cell>
          <cell r="I1053">
            <v>7.5471892901618973E-3</v>
          </cell>
          <cell r="J1053">
            <v>6.6037906288916565E-2</v>
          </cell>
          <cell r="K1053">
            <v>9.4339866127023664E-3</v>
          </cell>
        </row>
        <row r="1054">
          <cell r="A1054" t="str">
            <v>Potato's: no. local meas</v>
          </cell>
          <cell r="C1054">
            <v>2.391898505603985E-2</v>
          </cell>
          <cell r="D1054">
            <v>0</v>
          </cell>
          <cell r="E1054">
            <v>1.6264909838107095E-2</v>
          </cell>
          <cell r="F1054">
            <v>0</v>
          </cell>
          <cell r="H1054">
            <v>2.2005466251556659E-2</v>
          </cell>
          <cell r="I1054">
            <v>0</v>
          </cell>
          <cell r="J1054">
            <v>0</v>
          </cell>
          <cell r="K1054">
            <v>0</v>
          </cell>
        </row>
        <row r="1055">
          <cell r="A1055" t="str">
            <v>Leafy green vegetables (spinach etc)</v>
          </cell>
          <cell r="C1055">
            <v>4.5532378580323786E-3</v>
          </cell>
          <cell r="D1055">
            <v>0</v>
          </cell>
          <cell r="E1055">
            <v>1.8212951432129514E-3</v>
          </cell>
          <cell r="F1055">
            <v>3.6425902864259028E-4</v>
          </cell>
          <cell r="H1055">
            <v>2.5498132004981319E-4</v>
          </cell>
          <cell r="I1055">
            <v>2.1127023661270238E-3</v>
          </cell>
          <cell r="J1055">
            <v>8.6511519302615199E-4</v>
          </cell>
          <cell r="K1055">
            <v>3.0051369863013694E-3</v>
          </cell>
        </row>
        <row r="1056">
          <cell r="A1056" t="str">
            <v>Other crop: pumpkin</v>
          </cell>
          <cell r="C1056">
            <v>1.2093399750933997E-2</v>
          </cell>
          <cell r="D1056">
            <v>0</v>
          </cell>
          <cell r="E1056">
            <v>4.6513075965130763E-3</v>
          </cell>
          <cell r="F1056">
            <v>0</v>
          </cell>
          <cell r="H1056">
            <v>2.7132627646326277E-2</v>
          </cell>
          <cell r="I1056">
            <v>5.4265255292652512E-3</v>
          </cell>
          <cell r="J1056">
            <v>2.4225560398505604E-2</v>
          </cell>
          <cell r="K1056">
            <v>4.8451120797011228E-3</v>
          </cell>
        </row>
        <row r="1057">
          <cell r="A1057" t="str">
            <v>Other crop: Carrots</v>
          </cell>
          <cell r="C1057">
            <v>1.6064757160647572E-3</v>
          </cell>
          <cell r="D1057">
            <v>0</v>
          </cell>
          <cell r="E1057">
            <v>2.1419676214196764E-3</v>
          </cell>
          <cell r="F1057">
            <v>0</v>
          </cell>
          <cell r="H1057">
            <v>1.6064757160647572E-3</v>
          </cell>
          <cell r="I1057">
            <v>0</v>
          </cell>
          <cell r="J1057">
            <v>4.0161892901618926E-3</v>
          </cell>
          <cell r="K1057">
            <v>0</v>
          </cell>
        </row>
        <row r="1058">
          <cell r="A1058" t="str">
            <v>FISHING -- see worksheet Data 3</v>
          </cell>
          <cell r="C1058">
            <v>0</v>
          </cell>
          <cell r="D1058">
            <v>0</v>
          </cell>
          <cell r="E1058">
            <v>1.4859750933997511E-2</v>
          </cell>
          <cell r="F1058">
            <v>-1.4859750933997511E-2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</row>
        <row r="1059">
          <cell r="A1059" t="str">
            <v>WILD FOODS -- see worksheet Data 3</v>
          </cell>
          <cell r="C1059">
            <v>0.01</v>
          </cell>
          <cell r="D1059">
            <v>1.9999999999999997E-2</v>
          </cell>
          <cell r="E1059">
            <v>0.02</v>
          </cell>
          <cell r="F1059">
            <v>3.0000000000000002E-2</v>
          </cell>
          <cell r="H1059">
            <v>2.9499377334993776E-2</v>
          </cell>
          <cell r="I1059">
            <v>-2.9499377334993776E-2</v>
          </cell>
          <cell r="J1059">
            <v>0.01</v>
          </cell>
          <cell r="K1059">
            <v>-0.01</v>
          </cell>
        </row>
        <row r="1060">
          <cell r="A1060" t="str">
            <v>Gifts/remittances: Events(Funerals, weddings)</v>
          </cell>
          <cell r="C1060">
            <v>5.6301369863013704E-3</v>
          </cell>
          <cell r="D1060">
            <v>0</v>
          </cell>
          <cell r="E1060">
            <v>5.6301369863013704E-3</v>
          </cell>
          <cell r="F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9.5238095238095233E-2</v>
          </cell>
          <cell r="D1064">
            <v>0</v>
          </cell>
          <cell r="E1064">
            <v>9.5238095238095233E-2</v>
          </cell>
          <cell r="F1064">
            <v>0</v>
          </cell>
          <cell r="H1064">
            <v>9.5238095238095233E-2</v>
          </cell>
          <cell r="I1064">
            <v>0</v>
          </cell>
          <cell r="J1064">
            <v>5.9523809523809521E-2</v>
          </cell>
          <cell r="K1064">
            <v>0</v>
          </cell>
        </row>
        <row r="1065">
          <cell r="A1065" t="str">
            <v>Purchase - other</v>
          </cell>
          <cell r="C1065">
            <v>1.0605169613947694E-2</v>
          </cell>
          <cell r="D1065">
            <v>-1.0605169613947694E-2</v>
          </cell>
          <cell r="E1065">
            <v>1.0605169613947694E-2</v>
          </cell>
          <cell r="F1065">
            <v>-1.0605169613947694E-2</v>
          </cell>
          <cell r="H1065">
            <v>1.4140226151930261E-2</v>
          </cell>
          <cell r="I1065">
            <v>-1.4140226151930261E-2</v>
          </cell>
          <cell r="J1065">
            <v>2.651292403486924E-2</v>
          </cell>
          <cell r="K1065">
            <v>-2.651292403486924E-2</v>
          </cell>
        </row>
        <row r="1066">
          <cell r="A1066" t="str">
            <v>Purchase - desirable</v>
          </cell>
          <cell r="C1066">
            <v>0.10824155417185553</v>
          </cell>
          <cell r="D1066">
            <v>-0.10824155417185553</v>
          </cell>
          <cell r="E1066">
            <v>0.10824155417185553</v>
          </cell>
          <cell r="F1066">
            <v>-0.10824155417185553</v>
          </cell>
          <cell r="H1066">
            <v>0.10824155417185553</v>
          </cell>
          <cell r="I1066">
            <v>-0.10824155417185553</v>
          </cell>
          <cell r="J1066">
            <v>0.13530194271481941</v>
          </cell>
          <cell r="K1066">
            <v>-0.13530194271481941</v>
          </cell>
        </row>
        <row r="1067">
          <cell r="A1067" t="str">
            <v>Purchase - fpl non staple</v>
          </cell>
          <cell r="C1067">
            <v>0.22331598679950185</v>
          </cell>
          <cell r="D1067">
            <v>1.3207871424952061E-3</v>
          </cell>
          <cell r="E1067">
            <v>0.27258779252801996</v>
          </cell>
          <cell r="F1067">
            <v>-4.7951018586022839E-2</v>
          </cell>
          <cell r="H1067">
            <v>0.29836033599003736</v>
          </cell>
          <cell r="I1067">
            <v>-7.3723562048040314E-2</v>
          </cell>
          <cell r="J1067">
            <v>0.40717183981942706</v>
          </cell>
          <cell r="K1067">
            <v>-0.18253506587742999</v>
          </cell>
        </row>
        <row r="1068">
          <cell r="A1068" t="str">
            <v>Purchase - staple</v>
          </cell>
          <cell r="C1068">
            <v>0.47410426400996258</v>
          </cell>
          <cell r="E1068">
            <v>0.47410426400996258</v>
          </cell>
          <cell r="H1068">
            <v>0.44088098929016184</v>
          </cell>
          <cell r="J1068">
            <v>0.59263033001245335</v>
          </cell>
        </row>
        <row r="1072">
          <cell r="A1072" t="str">
            <v>other: Sheep hides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H1072">
            <v>15</v>
          </cell>
          <cell r="I1072">
            <v>0</v>
          </cell>
          <cell r="J1072">
            <v>15</v>
          </cell>
          <cell r="K1072">
            <v>0</v>
          </cell>
        </row>
        <row r="1073">
          <cell r="A1073" t="str">
            <v>Other: cattle hides</v>
          </cell>
          <cell r="C1073">
            <v>0</v>
          </cell>
          <cell r="D1073">
            <v>0</v>
          </cell>
          <cell r="E1073">
            <v>10</v>
          </cell>
          <cell r="F1073">
            <v>0</v>
          </cell>
          <cell r="H1073">
            <v>30</v>
          </cell>
          <cell r="I1073">
            <v>0</v>
          </cell>
          <cell r="J1073">
            <v>50</v>
          </cell>
          <cell r="K1073">
            <v>0</v>
          </cell>
        </row>
        <row r="1074">
          <cell r="A1074" t="str">
            <v>Cattle sales - local: no. sold</v>
          </cell>
          <cell r="C1074">
            <v>0</v>
          </cell>
          <cell r="D1074">
            <v>0</v>
          </cell>
          <cell r="E1074">
            <v>1250</v>
          </cell>
          <cell r="F1074">
            <v>0</v>
          </cell>
          <cell r="H1074">
            <v>6000</v>
          </cell>
          <cell r="I1074">
            <v>-1500</v>
          </cell>
          <cell r="J1074">
            <v>20000</v>
          </cell>
          <cell r="K1074">
            <v>-7500</v>
          </cell>
        </row>
        <row r="1075">
          <cell r="A1075" t="str">
            <v>Sheep sales - local: no. sold</v>
          </cell>
          <cell r="C1075">
            <v>0</v>
          </cell>
          <cell r="D1075">
            <v>0</v>
          </cell>
          <cell r="E1075">
            <v>750</v>
          </cell>
          <cell r="F1075">
            <v>0</v>
          </cell>
          <cell r="H1075">
            <v>750</v>
          </cell>
          <cell r="I1075">
            <v>750</v>
          </cell>
          <cell r="J1075">
            <v>7500</v>
          </cell>
          <cell r="K1075">
            <v>2250</v>
          </cell>
        </row>
        <row r="1076">
          <cell r="A1076" t="str">
            <v>Maize: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0</v>
          </cell>
          <cell r="I1076">
            <v>0</v>
          </cell>
          <cell r="J1076">
            <v>13609.75</v>
          </cell>
          <cell r="K1076">
            <v>-13609.75</v>
          </cell>
        </row>
        <row r="1077">
          <cell r="A1077" t="str">
            <v>Onions: kg produced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H1077">
            <v>0</v>
          </cell>
          <cell r="I1077">
            <v>0</v>
          </cell>
          <cell r="J1077">
            <v>420</v>
          </cell>
          <cell r="K1077">
            <v>0</v>
          </cell>
        </row>
        <row r="1078">
          <cell r="A1078" t="str">
            <v>Beans: kg produced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H1078">
            <v>20</v>
          </cell>
          <cell r="I1078">
            <v>80</v>
          </cell>
          <cell r="J1078">
            <v>20</v>
          </cell>
          <cell r="K1078">
            <v>80</v>
          </cell>
        </row>
        <row r="1079">
          <cell r="A1079" t="str">
            <v xml:space="preserve">Other root crops: Beetroot 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H1079">
            <v>35</v>
          </cell>
          <cell r="I1079">
            <v>-35</v>
          </cell>
          <cell r="J1079">
            <v>126</v>
          </cell>
          <cell r="K1079">
            <v>-126</v>
          </cell>
        </row>
        <row r="1080">
          <cell r="A1080" t="str">
            <v xml:space="preserve">Tomato: 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H1080">
            <v>50</v>
          </cell>
          <cell r="I1080">
            <v>-50</v>
          </cell>
          <cell r="J1080">
            <v>50</v>
          </cell>
          <cell r="K1080">
            <v>-50</v>
          </cell>
        </row>
        <row r="1081">
          <cell r="A1081" t="str">
            <v>Leafy green vegetables (spinach etc)</v>
          </cell>
          <cell r="C1081">
            <v>0</v>
          </cell>
          <cell r="D1081">
            <v>0</v>
          </cell>
          <cell r="E1081">
            <v>35</v>
          </cell>
          <cell r="F1081">
            <v>-35</v>
          </cell>
          <cell r="H1081">
            <v>203</v>
          </cell>
          <cell r="I1081">
            <v>-203</v>
          </cell>
          <cell r="J1081">
            <v>231</v>
          </cell>
          <cell r="K1081">
            <v>-231</v>
          </cell>
        </row>
        <row r="1082">
          <cell r="A1082" t="str">
            <v>Other crop: pumpkin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H1082">
            <v>875</v>
          </cell>
          <cell r="I1082">
            <v>-875</v>
          </cell>
          <cell r="J1082">
            <v>625</v>
          </cell>
          <cell r="K1082">
            <v>-625</v>
          </cell>
        </row>
        <row r="1083">
          <cell r="A1083" t="str">
            <v>Other crop: Carrots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H1083">
            <v>70</v>
          </cell>
          <cell r="I1083">
            <v>0</v>
          </cell>
          <cell r="J1083">
            <v>245</v>
          </cell>
          <cell r="K1083">
            <v>0</v>
          </cell>
        </row>
        <row r="1084">
          <cell r="A1084" t="str">
            <v>WILD FOODS -- see worksheet Data 3</v>
          </cell>
          <cell r="C1084">
            <v>0</v>
          </cell>
          <cell r="D1084">
            <v>750</v>
          </cell>
          <cell r="E1084">
            <v>0</v>
          </cell>
          <cell r="F1084">
            <v>750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</row>
        <row r="1085">
          <cell r="A1085" t="str">
            <v>Small business -- see Data2</v>
          </cell>
          <cell r="C1085">
            <v>3600</v>
          </cell>
          <cell r="D1085">
            <v>0</v>
          </cell>
          <cell r="E1085">
            <v>9600</v>
          </cell>
          <cell r="F1085">
            <v>0</v>
          </cell>
          <cell r="H1085">
            <v>21600</v>
          </cell>
          <cell r="I1085">
            <v>0</v>
          </cell>
          <cell r="J1085">
            <v>32004</v>
          </cell>
          <cell r="K1085">
            <v>0</v>
          </cell>
        </row>
        <row r="1086">
          <cell r="A1086" t="str">
            <v>Social development -- see Data2</v>
          </cell>
          <cell r="C1086">
            <v>15720</v>
          </cell>
          <cell r="D1086">
            <v>0</v>
          </cell>
          <cell r="E1086">
            <v>15720</v>
          </cell>
          <cell r="F1086">
            <v>0</v>
          </cell>
          <cell r="H1086">
            <v>15720</v>
          </cell>
          <cell r="I1086">
            <v>0</v>
          </cell>
          <cell r="J1086">
            <v>13920</v>
          </cell>
          <cell r="K1086">
            <v>0</v>
          </cell>
        </row>
        <row r="1087">
          <cell r="A1087" t="str">
            <v>Public works -- see Data2</v>
          </cell>
          <cell r="C1087">
            <v>7800</v>
          </cell>
          <cell r="D1087">
            <v>0</v>
          </cell>
          <cell r="E1087">
            <v>7800</v>
          </cell>
          <cell r="F1087">
            <v>0</v>
          </cell>
          <cell r="H1087">
            <v>7800</v>
          </cell>
          <cell r="I1087">
            <v>0</v>
          </cell>
          <cell r="J1087">
            <v>7800</v>
          </cell>
          <cell r="K1087">
            <v>0</v>
          </cell>
        </row>
        <row r="1088">
          <cell r="A1088" t="str">
            <v>Remittances: no. times per year</v>
          </cell>
          <cell r="C1088">
            <v>6000</v>
          </cell>
          <cell r="D1088">
            <v>0</v>
          </cell>
          <cell r="E1088">
            <v>7800</v>
          </cell>
          <cell r="F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0" sqref="J30:J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ZAOCC: 59209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2" t="str">
        <f>Poor!Z1</f>
        <v>Apr-Jun</v>
      </c>
      <c r="AA1" s="253"/>
      <c r="AB1" s="252" t="str">
        <f>Poor!AB1</f>
        <v>Jul-Sep</v>
      </c>
      <c r="AC1" s="253"/>
      <c r="AD1" s="252" t="str">
        <f>Poor!AD1</f>
        <v>Oct-Dec</v>
      </c>
      <c r="AE1" s="253"/>
      <c r="AF1" s="252" t="str">
        <f>Poor!AF1</f>
        <v>Jan-Mar</v>
      </c>
      <c r="AG1" s="253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3.3369265255292643E-2</v>
      </c>
      <c r="C6" s="215">
        <f>IF([1]Summ!D1044="",0,[1]Summ!D1044)</f>
        <v>0</v>
      </c>
      <c r="D6" s="24">
        <f t="shared" ref="D6:D28" si="0">(B6+C6)</f>
        <v>3.3369265255292643E-2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6.6738530510585294E-3</v>
      </c>
      <c r="J6" s="24">
        <f t="shared" ref="J6:J13" si="3">IF(I$32&lt;=1+I$131,I6,B6*H6+J$33*(I6-B6*H6))</f>
        <v>6.6738530510585294E-3</v>
      </c>
      <c r="K6" s="22">
        <f t="shared" ref="K6:K31" si="4">B6</f>
        <v>3.3369265255292643E-2</v>
      </c>
      <c r="L6" s="22">
        <f t="shared" ref="L6:L29" si="5">IF(K6="","",K6*H6)</f>
        <v>6.6738530510585294E-3</v>
      </c>
      <c r="M6" s="177">
        <f t="shared" ref="M6:M31" si="6">J6</f>
        <v>6.6738530510585294E-3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2.6695412204234117E-2</v>
      </c>
      <c r="Z6" s="156">
        <f>Poor!Z6</f>
        <v>0.17</v>
      </c>
      <c r="AA6" s="121">
        <f>$M6*Z6*4</f>
        <v>4.5382200747198006E-3</v>
      </c>
      <c r="AB6" s="156">
        <f>Poor!AB6</f>
        <v>0.17</v>
      </c>
      <c r="AC6" s="121">
        <f t="shared" ref="AC6:AC29" si="7">$M6*AB6*4</f>
        <v>4.5382200747198006E-3</v>
      </c>
      <c r="AD6" s="156">
        <f>Poor!AD6</f>
        <v>0.33</v>
      </c>
      <c r="AE6" s="121">
        <f t="shared" ref="AE6:AE29" si="8">$M6*AD6*4</f>
        <v>8.8094860273972599E-3</v>
      </c>
      <c r="AF6" s="122">
        <f>1-SUM(Z6,AB6,AD6)</f>
        <v>0.32999999999999996</v>
      </c>
      <c r="AG6" s="121">
        <f>$M6*AF6*4</f>
        <v>8.8094860273972581E-3</v>
      </c>
      <c r="AH6" s="123">
        <f>SUM(Z6,AB6,AD6,AF6)</f>
        <v>1</v>
      </c>
      <c r="AI6" s="183">
        <f>SUM(AA6,AC6,AE6,AG6)/4</f>
        <v>6.6738530510585294E-3</v>
      </c>
      <c r="AJ6" s="120">
        <f>(AA6+AC6)/2</f>
        <v>4.5382200747198006E-3</v>
      </c>
      <c r="AK6" s="119">
        <f>(AE6+AG6)/2</f>
        <v>8.8094860273972599E-3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215">
        <f>IF([1]Summ!C1045="",0,[1]Summ!C1045)</f>
        <v>1.5016169364881694E-2</v>
      </c>
      <c r="C7" s="215">
        <f>IF([1]Summ!D1045="",0,[1]Summ!D1045)</f>
        <v>0</v>
      </c>
      <c r="D7" s="24">
        <f t="shared" si="0"/>
        <v>1.5016169364881694E-2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3.0032338729763389E-3</v>
      </c>
      <c r="J7" s="24">
        <f t="shared" si="3"/>
        <v>3.0032338729763389E-3</v>
      </c>
      <c r="K7" s="22">
        <f t="shared" si="4"/>
        <v>1.5016169364881694E-2</v>
      </c>
      <c r="L7" s="22">
        <f t="shared" si="5"/>
        <v>3.0032338729763389E-3</v>
      </c>
      <c r="M7" s="177">
        <f t="shared" si="6"/>
        <v>3.0032338729763389E-3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3344.15816647667</v>
      </c>
      <c r="S7" s="223">
        <f>IF($B$81=0,0,(SUMIF($N$6:$N$28,$U7,L$6:L$28)+SUMIF($N$91:$N$118,$U7,L$91:L$118))*$I$83*Poor!$B$81/$B$81)</f>
        <v>795.60660466739171</v>
      </c>
      <c r="T7" s="223">
        <f>IF($B$81=0,0,(SUMIF($N$6:$N$28,$U7,M$6:M$28)+SUMIF($N$91:$N$118,$U7,M$91:M$118))*$I$83*Poor!$B$81/$B$81)</f>
        <v>795.60660466739171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1.2012935491905356E-2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1.2012935491905356E-2</v>
      </c>
      <c r="AH7" s="123">
        <f t="shared" ref="AH7:AH30" si="12">SUM(Z7,AB7,AD7,AF7)</f>
        <v>1</v>
      </c>
      <c r="AI7" s="183">
        <f t="shared" ref="AI7:AI30" si="13">SUM(AA7,AC7,AE7,AG7)/4</f>
        <v>3.0032338729763389E-3</v>
      </c>
      <c r="AJ7" s="120">
        <f t="shared" ref="AJ7:AJ31" si="14">(AA7+AC7)/2</f>
        <v>0</v>
      </c>
      <c r="AK7" s="119">
        <f t="shared" ref="AK7:AK31" si="15">(AE7+AG7)/2</f>
        <v>6.0064677459526778E-3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215">
        <f>IF([1]Summ!C1046="",0,[1]Summ!C1046)</f>
        <v>9.4502801992528019E-3</v>
      </c>
      <c r="C8" s="215">
        <f>IF([1]Summ!D1046="",0,[1]Summ!D1046)</f>
        <v>0</v>
      </c>
      <c r="D8" s="24">
        <f t="shared" si="0"/>
        <v>9.4502801992528019E-3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1.8900560398505606E-3</v>
      </c>
      <c r="J8" s="24">
        <f t="shared" si="3"/>
        <v>1.8900560398505606E-3</v>
      </c>
      <c r="K8" s="22">
        <f t="shared" si="4"/>
        <v>9.4502801992528019E-3</v>
      </c>
      <c r="L8" s="22">
        <f t="shared" si="5"/>
        <v>1.8900560398505606E-3</v>
      </c>
      <c r="M8" s="225">
        <f t="shared" si="6"/>
        <v>1.8900560398505606E-3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0</v>
      </c>
      <c r="S8" s="223">
        <f>IF($B$81=0,0,(SUMIF($N$6:$N$28,$U8,L$6:L$28)+SUMIF($N$91:$N$118,$U8,L$91:L$118))*$I$83*Poor!$B$81/$B$81)</f>
        <v>0</v>
      </c>
      <c r="T8" s="223">
        <f>IF($B$81=0,0,(SUMIF($N$6:$N$28,$U8,M$6:M$28)+SUMIF($N$91:$N$118,$U8,M$91:M$118))*$I$83*Poor!$B$81/$B$81)</f>
        <v>0</v>
      </c>
      <c r="U8" s="224">
        <v>2</v>
      </c>
      <c r="V8" s="56"/>
      <c r="W8" s="115"/>
      <c r="X8" s="118">
        <f>Poor!X8</f>
        <v>1</v>
      </c>
      <c r="Y8" s="183">
        <f t="shared" si="9"/>
        <v>7.5602241594022422E-3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7.5602241594022422E-3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1.8900560398505606E-3</v>
      </c>
      <c r="AJ8" s="120">
        <f t="shared" si="14"/>
        <v>3.7801120797011211E-3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f>IF([1]Summ!C1047="",0,[1]Summ!C1047)</f>
        <v>3.5487431506849305E-2</v>
      </c>
      <c r="C9" s="215">
        <f>IF([1]Summ!D1047="",0,[1]Summ!D1047)</f>
        <v>0</v>
      </c>
      <c r="D9" s="24">
        <f t="shared" si="0"/>
        <v>3.5487431506849305E-2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1.0646229452054791E-2</v>
      </c>
      <c r="J9" s="24">
        <f t="shared" si="3"/>
        <v>1.0646229452054791E-2</v>
      </c>
      <c r="K9" s="22">
        <f t="shared" si="4"/>
        <v>3.5487431506849305E-2</v>
      </c>
      <c r="L9" s="22">
        <f t="shared" si="5"/>
        <v>1.0646229452054791E-2</v>
      </c>
      <c r="M9" s="225">
        <f t="shared" si="6"/>
        <v>1.0646229452054791E-2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1021.5314605432648</v>
      </c>
      <c r="S9" s="223">
        <f>IF($B$81=0,0,(SUMIF($N$6:$N$28,$U9,L$6:L$28)+SUMIF($N$91:$N$118,$U9,L$91:L$118))*$I$83*Poor!$B$81/$B$81)</f>
        <v>222.20753424657536</v>
      </c>
      <c r="T9" s="223">
        <f>IF($B$81=0,0,(SUMIF($N$6:$N$28,$U9,M$6:M$28)+SUMIF($N$91:$N$118,$U9,M$91:M$118))*$I$83*Poor!$B$81/$B$81)</f>
        <v>222.20753424657536</v>
      </c>
      <c r="U9" s="224">
        <v>3</v>
      </c>
      <c r="V9" s="56"/>
      <c r="W9" s="115"/>
      <c r="X9" s="118">
        <f>Poor!X9</f>
        <v>1</v>
      </c>
      <c r="Y9" s="183">
        <f t="shared" si="9"/>
        <v>4.2584917808219165E-2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4.2584917808219165E-2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1.0646229452054791E-2</v>
      </c>
      <c r="AJ9" s="120">
        <f t="shared" si="14"/>
        <v>2.1292458904109583E-2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Onions: kg produced</v>
      </c>
      <c r="B10" s="215">
        <f>IF([1]Summ!C1048="",0,[1]Summ!C1048)</f>
        <v>6.2045977584059775E-2</v>
      </c>
      <c r="C10" s="215">
        <f>IF([1]Summ!D1048="",0,[1]Summ!D1048)</f>
        <v>0</v>
      </c>
      <c r="D10" s="24">
        <f t="shared" si="0"/>
        <v>6.2045977584059775E-2</v>
      </c>
      <c r="E10" s="75">
        <f>Poor!E10</f>
        <v>0.2</v>
      </c>
      <c r="H10" s="24">
        <f t="shared" si="1"/>
        <v>0.2</v>
      </c>
      <c r="I10" s="22">
        <f t="shared" si="2"/>
        <v>1.2409195516811956E-2</v>
      </c>
      <c r="J10" s="24">
        <f t="shared" si="3"/>
        <v>1.2409195516811956E-2</v>
      </c>
      <c r="K10" s="22">
        <f t="shared" si="4"/>
        <v>6.2045977584059775E-2</v>
      </c>
      <c r="L10" s="22">
        <f t="shared" si="5"/>
        <v>1.2409195516811956E-2</v>
      </c>
      <c r="M10" s="225">
        <f t="shared" si="6"/>
        <v>1.2409195516811956E-2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9"/>
        <v>4.9636782067247823E-2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4.9636782067247823E-2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1.2409195516811956E-2</v>
      </c>
      <c r="AJ10" s="120">
        <f t="shared" si="14"/>
        <v>2.4818391033623911E-2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215">
        <f>IF([1]Summ!C1049="",0,[1]Summ!C1049)</f>
        <v>1.2372697882938977E-2</v>
      </c>
      <c r="C11" s="215">
        <f>IF([1]Summ!D1049="",0,[1]Summ!D1049)</f>
        <v>0</v>
      </c>
      <c r="D11" s="24">
        <f t="shared" si="0"/>
        <v>1.2372697882938977E-2</v>
      </c>
      <c r="E11" s="75">
        <f>Poor!E11</f>
        <v>0.2</v>
      </c>
      <c r="H11" s="24">
        <f t="shared" si="1"/>
        <v>0.2</v>
      </c>
      <c r="I11" s="22">
        <f t="shared" si="2"/>
        <v>2.4745395765877957E-3</v>
      </c>
      <c r="J11" s="24">
        <f t="shared" si="3"/>
        <v>2.4745395765877957E-3</v>
      </c>
      <c r="K11" s="22">
        <f t="shared" si="4"/>
        <v>1.2372697882938977E-2</v>
      </c>
      <c r="L11" s="22">
        <f t="shared" si="5"/>
        <v>2.4745395765877957E-3</v>
      </c>
      <c r="M11" s="225">
        <f t="shared" si="6"/>
        <v>2.4745395765877957E-3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0</v>
      </c>
      <c r="S11" s="223">
        <f>IF($B$81=0,0,(SUMIF($N$6:$N$28,$U11,L$6:L$28)+SUMIF($N$91:$N$118,$U11,L$91:L$118))*$I$83*Poor!$B$81/$B$81)</f>
        <v>0</v>
      </c>
      <c r="T11" s="223">
        <f>IF($B$81=0,0,(SUMIF($N$6:$N$28,$U11,M$6:M$28)+SUMIF($N$91:$N$118,$U11,M$91:M$118))*$I$83*Poor!$B$81/$B$81)</f>
        <v>0</v>
      </c>
      <c r="U11" s="224">
        <v>5</v>
      </c>
      <c r="V11" s="56"/>
      <c r="W11" s="115"/>
      <c r="X11" s="118">
        <f>Poor!X11</f>
        <v>1</v>
      </c>
      <c r="Y11" s="183">
        <f t="shared" si="9"/>
        <v>9.8981583063511829E-3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9.8981583063511829E-3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2.4745395765877957E-3</v>
      </c>
      <c r="AJ11" s="120">
        <f t="shared" si="14"/>
        <v>4.9490791531755915E-3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kg produced</v>
      </c>
      <c r="B12" s="215">
        <f>IF([1]Summ!C1050="",0,[1]Summ!C1050)</f>
        <v>9.4633150684931503E-3</v>
      </c>
      <c r="C12" s="215">
        <f>IF([1]Summ!D1050="",0,[1]Summ!D1050)</f>
        <v>0</v>
      </c>
      <c r="D12" s="24">
        <f t="shared" si="0"/>
        <v>9.4633150684931503E-3</v>
      </c>
      <c r="E12" s="75">
        <f>Poor!E12</f>
        <v>0.2</v>
      </c>
      <c r="H12" s="24">
        <f t="shared" si="1"/>
        <v>0.2</v>
      </c>
      <c r="I12" s="22">
        <f t="shared" si="2"/>
        <v>1.8926630136986301E-3</v>
      </c>
      <c r="J12" s="24">
        <f t="shared" si="3"/>
        <v>1.8926630136986301E-3</v>
      </c>
      <c r="K12" s="22">
        <f t="shared" si="4"/>
        <v>9.4633150684931503E-3</v>
      </c>
      <c r="L12" s="22">
        <f t="shared" si="5"/>
        <v>1.8926630136986301E-3</v>
      </c>
      <c r="M12" s="225">
        <f t="shared" si="6"/>
        <v>1.8926630136986301E-3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176.62640873941967</v>
      </c>
      <c r="S12" s="223">
        <f>IF($B$81=0,0,(SUMIF($N$6:$N$28,$U12,L$6:L$28)+SUMIF($N$91:$N$118,$U12,L$91:L$118))*$I$83*Poor!$B$81/$B$81)</f>
        <v>192.10234968163252</v>
      </c>
      <c r="T12" s="223">
        <f>IF($B$81=0,0,(SUMIF($N$6:$N$28,$U12,M$6:M$28)+SUMIF($N$91:$N$118,$U12,M$91:M$118))*$I$83*Poor!$B$81/$B$81)</f>
        <v>547.82898292792163</v>
      </c>
      <c r="U12" s="224">
        <v>6</v>
      </c>
      <c r="V12" s="56"/>
      <c r="W12" s="117"/>
      <c r="X12" s="118">
        <v>1</v>
      </c>
      <c r="Y12" s="183">
        <f t="shared" si="9"/>
        <v>7.5706520547945202E-3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5.0723368767123288E-3</v>
      </c>
      <c r="AF12" s="122">
        <f>1-SUM(Z12,AB12,AD12)</f>
        <v>0.32999999999999996</v>
      </c>
      <c r="AG12" s="121">
        <f>$M12*AF12*4</f>
        <v>2.4983151780821914E-3</v>
      </c>
      <c r="AH12" s="123">
        <f t="shared" si="12"/>
        <v>1</v>
      </c>
      <c r="AI12" s="183">
        <f t="shared" si="13"/>
        <v>1.8926630136986301E-3</v>
      </c>
      <c r="AJ12" s="120">
        <f t="shared" si="14"/>
        <v>0</v>
      </c>
      <c r="AK12" s="119">
        <f t="shared" si="15"/>
        <v>3.7853260273972601E-3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Green beans /peas</v>
      </c>
      <c r="B13" s="215">
        <f>IF([1]Summ!C1051="",0,[1]Summ!C1051)</f>
        <v>0</v>
      </c>
      <c r="C13" s="215">
        <f>IF([1]Summ!D1051="",0,[1]Summ!D1051)</f>
        <v>0</v>
      </c>
      <c r="D13" s="24">
        <f t="shared" si="0"/>
        <v>0</v>
      </c>
      <c r="E13" s="75">
        <f>Poor!E13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6">
        <f t="shared" si="6"/>
        <v>0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 xml:space="preserve">Other root crops: Beetroot </v>
      </c>
      <c r="B14" s="215">
        <f>IF([1]Summ!C1052="",0,[1]Summ!C1052)</f>
        <v>3.6425902864259028E-3</v>
      </c>
      <c r="C14" s="215">
        <f>IF([1]Summ!D1052="",0,[1]Summ!D1052)</f>
        <v>0</v>
      </c>
      <c r="D14" s="24">
        <f t="shared" si="0"/>
        <v>3.6425902864259028E-3</v>
      </c>
      <c r="E14" s="75">
        <f>Poor!E14</f>
        <v>0.2</v>
      </c>
      <c r="F14" s="22"/>
      <c r="H14" s="24">
        <f t="shared" si="1"/>
        <v>0.2</v>
      </c>
      <c r="I14" s="22">
        <f t="shared" si="2"/>
        <v>7.2851805728518055E-4</v>
      </c>
      <c r="J14" s="24">
        <f>IF(I$32&lt;=1+I131,I14,B14*H14+J$33*(I14-B14*H14))</f>
        <v>7.2851805728518055E-4</v>
      </c>
      <c r="K14" s="22">
        <f t="shared" si="4"/>
        <v>3.6425902864259028E-3</v>
      </c>
      <c r="L14" s="22">
        <f t="shared" si="5"/>
        <v>7.2851805728518055E-4</v>
      </c>
      <c r="M14" s="226">
        <f t="shared" si="6"/>
        <v>7.2851805728518055E-4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2.9140722291407222E-3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2.9140722291407222E-3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7.2851805728518055E-4</v>
      </c>
      <c r="AJ14" s="120">
        <f t="shared" si="14"/>
        <v>1.4570361145703611E-3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 xml:space="preserve">Tomato: </v>
      </c>
      <c r="B15" s="215">
        <f>IF([1]Summ!C1053="",0,[1]Summ!C1053)</f>
        <v>2.4151005728518058E-2</v>
      </c>
      <c r="C15" s="215">
        <f>IF([1]Summ!D1053="",0,[1]Summ!D1053)</f>
        <v>0</v>
      </c>
      <c r="D15" s="24">
        <f t="shared" si="0"/>
        <v>2.4151005728518058E-2</v>
      </c>
      <c r="E15" s="75">
        <f>Poor!E15</f>
        <v>0.2</v>
      </c>
      <c r="F15" s="22"/>
      <c r="H15" s="24">
        <f t="shared" si="1"/>
        <v>0.2</v>
      </c>
      <c r="I15" s="22">
        <f t="shared" si="2"/>
        <v>4.8302011457036116E-3</v>
      </c>
      <c r="J15" s="24">
        <f t="shared" ref="J15:J25" si="17">IF(I$32&lt;=1+I131,I15,B15*H15+J$33*(I15-B15*H15))</f>
        <v>4.8302011457036116E-3</v>
      </c>
      <c r="K15" s="22">
        <f t="shared" si="4"/>
        <v>2.4151005728518058E-2</v>
      </c>
      <c r="L15" s="22">
        <f t="shared" si="5"/>
        <v>4.8302011457036116E-3</v>
      </c>
      <c r="M15" s="227">
        <f t="shared" si="6"/>
        <v>4.8302011457036116E-3</v>
      </c>
      <c r="N15" s="230">
        <v>1</v>
      </c>
      <c r="O15" s="2"/>
      <c r="P15" s="22"/>
      <c r="Q15" s="59" t="s">
        <v>128</v>
      </c>
      <c r="R15" s="223">
        <f>IF($B$81=0,0,(SUMIF($N$6:$N$28,$U15,K$6:K$28)+SUMIF($N$91:$N$118,$U15,K$91:K$118))*$B$83*$H$84*Poor!$B$81/$B$81)</f>
        <v>11833.181032109347</v>
      </c>
      <c r="S15" s="223">
        <f>IF($B$81=0,0,(SUMIF($N$6:$N$28,$U15,L$6:L$28)+SUMIF($N$91:$N$118,$U15,L$91:L$118))*$I$83*Poor!$B$81/$B$81)</f>
        <v>9204</v>
      </c>
      <c r="T15" s="223">
        <f>IF($B$81=0,0,(SUMIF($N$6:$N$28,$U15,M$6:M$28)+SUMIF($N$91:$N$118,$U15,M$91:M$118))*$I$83*Poor!$B$81/$B$81)</f>
        <v>9204</v>
      </c>
      <c r="U15" s="224">
        <v>9</v>
      </c>
      <c r="V15" s="56"/>
      <c r="W15" s="110"/>
      <c r="X15" s="118"/>
      <c r="Y15" s="183">
        <f t="shared" si="9"/>
        <v>1.9320804582814446E-2</v>
      </c>
      <c r="Z15" s="156">
        <f>Poor!Z15</f>
        <v>0.25</v>
      </c>
      <c r="AA15" s="121">
        <f t="shared" si="16"/>
        <v>4.8302011457036116E-3</v>
      </c>
      <c r="AB15" s="156">
        <f>Poor!AB15</f>
        <v>0.25</v>
      </c>
      <c r="AC15" s="121">
        <f t="shared" si="7"/>
        <v>4.8302011457036116E-3</v>
      </c>
      <c r="AD15" s="156">
        <f>Poor!AD15</f>
        <v>0.25</v>
      </c>
      <c r="AE15" s="121">
        <f t="shared" si="8"/>
        <v>4.8302011457036116E-3</v>
      </c>
      <c r="AF15" s="122">
        <f t="shared" si="10"/>
        <v>0.25</v>
      </c>
      <c r="AG15" s="121">
        <f t="shared" si="11"/>
        <v>4.8302011457036116E-3</v>
      </c>
      <c r="AH15" s="123">
        <f t="shared" si="12"/>
        <v>1</v>
      </c>
      <c r="AI15" s="183">
        <f t="shared" si="13"/>
        <v>4.8302011457036116E-3</v>
      </c>
      <c r="AJ15" s="120">
        <f t="shared" si="14"/>
        <v>4.8302011457036116E-3</v>
      </c>
      <c r="AK15" s="119">
        <f t="shared" si="15"/>
        <v>4.8302011457036116E-3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Potato's: no. local meas</v>
      </c>
      <c r="B16" s="215">
        <f>IF([1]Summ!C1054="",0,[1]Summ!C1054)</f>
        <v>2.391898505603985E-2</v>
      </c>
      <c r="C16" s="215">
        <f>IF([1]Summ!D1054="",0,[1]Summ!D1054)</f>
        <v>0</v>
      </c>
      <c r="D16" s="24">
        <f t="shared" ref="D16:D25" si="18">(B16+C16)</f>
        <v>2.391898505603985E-2</v>
      </c>
      <c r="E16" s="75">
        <f>Poor!E16</f>
        <v>0.2</v>
      </c>
      <c r="F16" s="22"/>
      <c r="H16" s="24">
        <f t="shared" ref="H16:H25" si="19">(E16*F$7/F$9)</f>
        <v>0.2</v>
      </c>
      <c r="I16" s="22">
        <f t="shared" ref="I16:I25" si="20">(D16*H16)</f>
        <v>4.7837970112079705E-3</v>
      </c>
      <c r="J16" s="24">
        <f t="shared" si="17"/>
        <v>4.7837970112079705E-3</v>
      </c>
      <c r="K16" s="22">
        <f t="shared" ref="K16:K25" si="21">B16</f>
        <v>2.391898505603985E-2</v>
      </c>
      <c r="L16" s="22">
        <f t="shared" ref="L16:L25" si="22">IF(K16="","",K16*H16)</f>
        <v>4.7837970112079705E-3</v>
      </c>
      <c r="M16" s="227">
        <f t="shared" ref="M16:M25" si="23">J16</f>
        <v>4.7837970112079705E-3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Leafy green vegetables (spinach etc)</v>
      </c>
      <c r="B17" s="215">
        <f>IF([1]Summ!C1055="",0,[1]Summ!C1055)</f>
        <v>4.5532378580323786E-3</v>
      </c>
      <c r="C17" s="215">
        <f>IF([1]Summ!D1055="",0,[1]Summ!D1055)</f>
        <v>0</v>
      </c>
      <c r="D17" s="24">
        <f t="shared" si="18"/>
        <v>4.5532378580323786E-3</v>
      </c>
      <c r="E17" s="75">
        <f>Poor!E17</f>
        <v>0.2</v>
      </c>
      <c r="F17" s="22"/>
      <c r="H17" s="24">
        <f t="shared" si="19"/>
        <v>0.2</v>
      </c>
      <c r="I17" s="22">
        <f t="shared" si="20"/>
        <v>9.106475716064758E-4</v>
      </c>
      <c r="J17" s="24">
        <f t="shared" si="17"/>
        <v>9.106475716064758E-4</v>
      </c>
      <c r="K17" s="22">
        <f t="shared" si="21"/>
        <v>4.5532378580323786E-3</v>
      </c>
      <c r="L17" s="22">
        <f t="shared" si="22"/>
        <v>9.106475716064758E-4</v>
      </c>
      <c r="M17" s="227">
        <f t="shared" si="23"/>
        <v>9.106475716064758E-4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5461.4681686658523</v>
      </c>
      <c r="S17" s="223">
        <f>IF($B$81=0,0,(SUMIF($N$6:$N$28,$U17,L$6:L$28)+SUMIF($N$91:$N$118,$U17,L$91:L$118))*$I$83*Poor!$B$81/$B$81)</f>
        <v>3398.4</v>
      </c>
      <c r="T17" s="223">
        <f>IF($B$81=0,0,(SUMIF($N$6:$N$28,$U17,M$6:M$28)+SUMIF($N$91:$N$118,$U17,M$91:M$118))*$I$83*Poor!$B$81/$B$81)</f>
        <v>3398.4</v>
      </c>
      <c r="U17" s="224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Other crop: pumpkin</v>
      </c>
      <c r="B18" s="215">
        <f>IF([1]Summ!C1056="",0,[1]Summ!C1056)</f>
        <v>1.2093399750933997E-2</v>
      </c>
      <c r="C18" s="215">
        <f>IF([1]Summ!D1056="",0,[1]Summ!D1056)</f>
        <v>0</v>
      </c>
      <c r="D18" s="24">
        <f t="shared" si="18"/>
        <v>1.2093399750933997E-2</v>
      </c>
      <c r="E18" s="75">
        <f>Poor!E18</f>
        <v>0.2</v>
      </c>
      <c r="F18" s="22"/>
      <c r="H18" s="24">
        <f t="shared" si="19"/>
        <v>0.2</v>
      </c>
      <c r="I18" s="22">
        <f t="shared" si="20"/>
        <v>2.4186799501867994E-3</v>
      </c>
      <c r="J18" s="24">
        <f t="shared" si="17"/>
        <v>2.4186799501867994E-3</v>
      </c>
      <c r="K18" s="22">
        <f t="shared" si="21"/>
        <v>1.2093399750933997E-2</v>
      </c>
      <c r="L18" s="22">
        <f t="shared" si="22"/>
        <v>2.4186799501867994E-3</v>
      </c>
      <c r="M18" s="227">
        <f t="shared" si="23"/>
        <v>2.4186799501867994E-3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1682.1562737087584</v>
      </c>
      <c r="S18" s="223">
        <f>IF($B$81=0,0,(SUMIF($N$6:$N$28,$U18,L$6:L$28)+SUMIF($N$91:$N$118,$U18,L$91:L$118))*$I$83*Poor!$B$81/$B$81)</f>
        <v>1829.5461874441194</v>
      </c>
      <c r="T18" s="223">
        <f>IF($B$81=0,0,(SUMIF($N$6:$N$28,$U18,M$6:M$28)+SUMIF($N$91:$N$118,$U18,M$91:M$118))*$I$83*Poor!$B$81/$B$81)</f>
        <v>1829.5461874441194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Other crop: Carrots</v>
      </c>
      <c r="B19" s="215">
        <f>IF([1]Summ!C1057="",0,[1]Summ!C1057)</f>
        <v>1.6064757160647572E-3</v>
      </c>
      <c r="C19" s="215">
        <f>IF([1]Summ!D1057="",0,[1]Summ!D1057)</f>
        <v>0</v>
      </c>
      <c r="D19" s="24">
        <f t="shared" si="18"/>
        <v>1.6064757160647572E-3</v>
      </c>
      <c r="E19" s="75">
        <f>Poor!E19</f>
        <v>0.2</v>
      </c>
      <c r="F19" s="22"/>
      <c r="H19" s="24">
        <f t="shared" si="19"/>
        <v>0.2</v>
      </c>
      <c r="I19" s="22">
        <f t="shared" si="20"/>
        <v>3.2129514321295146E-4</v>
      </c>
      <c r="J19" s="24">
        <f t="shared" si="17"/>
        <v>3.2129514321295146E-4</v>
      </c>
      <c r="K19" s="22">
        <f t="shared" si="21"/>
        <v>1.6064757160647572E-3</v>
      </c>
      <c r="L19" s="22">
        <f t="shared" si="22"/>
        <v>3.2129514321295146E-4</v>
      </c>
      <c r="M19" s="227">
        <f t="shared" si="23"/>
        <v>3.2129514321295146E-4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99.443087660139028</v>
      </c>
      <c r="S19" s="223">
        <f>IF($B$81=0,0,(SUMIF($N$6:$N$28,$U19,L$6:L$28)+SUMIF($N$91:$N$118,$U19,L$91:L$118))*$I$83*Poor!$B$81/$B$81)</f>
        <v>108.15625440979584</v>
      </c>
      <c r="T19" s="223">
        <f>IF($B$81=0,0,(SUMIF($N$6:$N$28,$U19,M$6:M$28)+SUMIF($N$91:$N$118,$U19,M$91:M$118))*$I$83*Poor!$B$81/$B$81)</f>
        <v>108.15625440979584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FISHING -- see worksheet Data 3</v>
      </c>
      <c r="B20" s="215">
        <f>IF([1]Summ!C1058="",0,[1]Summ!C1058)</f>
        <v>0</v>
      </c>
      <c r="C20" s="215">
        <f>IF([1]Summ!D1058="",0,[1]Summ!D1058)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7">
        <f t="shared" si="23"/>
        <v>0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23848.411003174224</v>
      </c>
      <c r="S20" s="223">
        <f>IF($B$81=0,0,(SUMIF($N$6:$N$28,$U20,L$6:L$28)+SUMIF($N$91:$N$118,$U20,L$91:L$118))*$I$83*Poor!$B$81/$B$81)</f>
        <v>18549.600000000002</v>
      </c>
      <c r="T20" s="223">
        <f>IF($B$81=0,0,(SUMIF($N$6:$N$28,$U20,M$6:M$28)+SUMIF($N$91:$N$118,$U20,M$91:M$118))*$I$83*Poor!$B$81/$B$81)</f>
        <v>18549.600000000002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WILD FOODS -- see worksheet Data 3</v>
      </c>
      <c r="B21" s="215">
        <f>IF([1]Summ!C1059="",0,[1]Summ!C1059)</f>
        <v>0.01</v>
      </c>
      <c r="C21" s="215">
        <f>IF([1]Summ!D1059="",0,[1]Summ!D1059)</f>
        <v>1.9999999999999997E-2</v>
      </c>
      <c r="D21" s="24">
        <f t="shared" si="18"/>
        <v>0.03</v>
      </c>
      <c r="E21" s="75">
        <f>Poor!E21</f>
        <v>1</v>
      </c>
      <c r="F21" s="22"/>
      <c r="H21" s="24">
        <f t="shared" si="19"/>
        <v>1</v>
      </c>
      <c r="I21" s="22">
        <f t="shared" si="20"/>
        <v>0.03</v>
      </c>
      <c r="J21" s="24">
        <f t="shared" si="17"/>
        <v>1.5605504508843217E-2</v>
      </c>
      <c r="K21" s="22">
        <f t="shared" si="21"/>
        <v>0.01</v>
      </c>
      <c r="L21" s="22">
        <f t="shared" si="22"/>
        <v>0.01</v>
      </c>
      <c r="M21" s="227">
        <f t="shared" si="23"/>
        <v>1.5605504508843217E-2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9102.4469477764196</v>
      </c>
      <c r="S21" s="223">
        <f>IF($B$81=0,0,(SUMIF($N$6:$N$28,$U21,L$6:L$28)+SUMIF($N$91:$N$118,$U21,L$91:L$118))*$I$83*Poor!$B$81/$B$81)</f>
        <v>6660</v>
      </c>
      <c r="T21" s="223">
        <f>IF($B$81=0,0,(SUMIF($N$6:$N$28,$U21,M$6:M$28)+SUMIF($N$91:$N$118,$U21,M$91:M$118))*$I$83*Poor!$B$81/$B$81)</f>
        <v>6660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Gifts/remittances: Events(Funerals, weddings)</v>
      </c>
      <c r="B22" s="215">
        <f>IF([1]Summ!C1060="",0,[1]Summ!C1060)</f>
        <v>5.6301369863013704E-3</v>
      </c>
      <c r="C22" s="215">
        <f>IF([1]Summ!D1060="",0,[1]Summ!D1060)</f>
        <v>0</v>
      </c>
      <c r="D22" s="24">
        <f t="shared" si="18"/>
        <v>5.6301369863013704E-3</v>
      </c>
      <c r="E22" s="75">
        <f>Poor!E22</f>
        <v>1</v>
      </c>
      <c r="F22" s="22"/>
      <c r="H22" s="24">
        <f t="shared" si="19"/>
        <v>1</v>
      </c>
      <c r="I22" s="22">
        <f t="shared" si="20"/>
        <v>5.6301369863013704E-3</v>
      </c>
      <c r="J22" s="24">
        <f t="shared" si="17"/>
        <v>5.6301369863013704E-3</v>
      </c>
      <c r="K22" s="22">
        <f t="shared" si="21"/>
        <v>5.6301369863013704E-3</v>
      </c>
      <c r="L22" s="22">
        <f t="shared" si="22"/>
        <v>5.6301369863013704E-3</v>
      </c>
      <c r="M22" s="227">
        <f t="shared" si="23"/>
        <v>5.6301369863013704E-3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7">
        <f t="shared" si="23"/>
        <v>0</v>
      </c>
      <c r="N23" s="230"/>
      <c r="O23" s="2"/>
      <c r="P23" s="22"/>
      <c r="Q23" s="171" t="s">
        <v>100</v>
      </c>
      <c r="R23" s="179">
        <f>SUM(R7:R22)</f>
        <v>56569.422548854098</v>
      </c>
      <c r="S23" s="179">
        <f>SUM(S7:S22)</f>
        <v>40959.61893044952</v>
      </c>
      <c r="T23" s="179">
        <f>SUM(T7:T22)</f>
        <v>41315.34556369581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7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29244.120681443648</v>
      </c>
      <c r="S24" s="41">
        <f>IF($B$81=0,0,(SUM(($B$70*$H$70))+((1-$D$29)*$I$83))*Poor!$B$81/$B$81)</f>
        <v>29244.120681443648</v>
      </c>
      <c r="T24" s="41">
        <f>IF($B$81=0,0,(SUM(($B$70*$H$70))+((1-$D$29)*$I$83))*Poor!$B$81/$B$81)</f>
        <v>29244.120681443648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7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40733.387348110315</v>
      </c>
      <c r="S25" s="41">
        <f>IF($B$81=0,0,(SUM(($B$70*$H$70),($B$71*$H$71))+((1-$D$29)*$I$83))*Poor!$B$81/$B$81)</f>
        <v>40733.387348110315</v>
      </c>
      <c r="T25" s="41">
        <f>IF($B$81=0,0,(SUM(($B$70*$H$70),($B$71*$H$71))+((1-$D$29)*$I$83))*Poor!$B$81/$B$81)</f>
        <v>40733.387348110315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9.5238095238095233E-2</v>
      </c>
      <c r="C26" s="215">
        <f>IF([1]Summ!D1064="",0,[1]Summ!D1064)</f>
        <v>0</v>
      </c>
      <c r="D26" s="24">
        <f t="shared" si="0"/>
        <v>9.5238095238095233E-2</v>
      </c>
      <c r="E26" s="75">
        <f>Poor!E26</f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61194.587348110319</v>
      </c>
      <c r="S26" s="41">
        <f>IF($B$81=0,0,(SUM(($B$70*$H$70),($B$71*$H$71),($B$72*$H$72))+((1-$D$29)*$I$83))*Poor!$B$81/$B$81)</f>
        <v>61194.587348110319</v>
      </c>
      <c r="T26" s="41">
        <f>IF($B$81=0,0,(SUM(($B$70*$H$70),($B$71*$H$71),($B$72*$H$72))+((1-$D$29)*$I$83))*Poor!$B$81/$B$81)</f>
        <v>61194.587348110319</v>
      </c>
      <c r="U26" s="56"/>
      <c r="V26" s="56"/>
      <c r="W26" s="110"/>
      <c r="X26" s="118"/>
      <c r="Y26" s="183">
        <f t="shared" si="9"/>
        <v>0.38095238095238093</v>
      </c>
      <c r="Z26" s="156">
        <f>Poor!Z26</f>
        <v>0.25</v>
      </c>
      <c r="AA26" s="121">
        <f t="shared" si="16"/>
        <v>9.5238095238095233E-2</v>
      </c>
      <c r="AB26" s="156">
        <f>Poor!AB26</f>
        <v>0.25</v>
      </c>
      <c r="AC26" s="121">
        <f t="shared" si="7"/>
        <v>9.5238095238095233E-2</v>
      </c>
      <c r="AD26" s="156">
        <f>Poor!AD26</f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1.0605169613947694E-2</v>
      </c>
      <c r="C27" s="215">
        <f>IF([1]Summ!D1065="",0,[1]Summ!D1065)</f>
        <v>-1.0605169613947694E-2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7.6328033095461496E-3</v>
      </c>
      <c r="K27" s="22">
        <f t="shared" si="4"/>
        <v>1.0605169613947694E-2</v>
      </c>
      <c r="L27" s="22">
        <f t="shared" si="5"/>
        <v>1.0605169613947694E-2</v>
      </c>
      <c r="M27" s="227">
        <f t="shared" si="6"/>
        <v>7.6328033095461496E-3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3.0531213238184599E-2</v>
      </c>
      <c r="Z27" s="156">
        <f>Poor!Z27</f>
        <v>0.25</v>
      </c>
      <c r="AA27" s="121">
        <f t="shared" si="16"/>
        <v>7.6328033095461496E-3</v>
      </c>
      <c r="AB27" s="156">
        <f>Poor!AB27</f>
        <v>0.25</v>
      </c>
      <c r="AC27" s="121">
        <f t="shared" si="7"/>
        <v>7.6328033095461496E-3</v>
      </c>
      <c r="AD27" s="156">
        <f>Poor!AD27</f>
        <v>0.25</v>
      </c>
      <c r="AE27" s="121">
        <f t="shared" si="8"/>
        <v>7.6328033095461496E-3</v>
      </c>
      <c r="AF27" s="122">
        <f t="shared" si="10"/>
        <v>0.25</v>
      </c>
      <c r="AG27" s="121">
        <f t="shared" si="11"/>
        <v>7.6328033095461496E-3</v>
      </c>
      <c r="AH27" s="123">
        <f t="shared" si="12"/>
        <v>1</v>
      </c>
      <c r="AI27" s="183">
        <f t="shared" si="13"/>
        <v>7.6328033095461496E-3</v>
      </c>
      <c r="AJ27" s="120">
        <f t="shared" si="14"/>
        <v>7.6328033095461496E-3</v>
      </c>
      <c r="AK27" s="119">
        <f t="shared" si="15"/>
        <v>7.6328033095461496E-3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0.10824155417185553</v>
      </c>
      <c r="C28" s="215">
        <f>IF([1]Summ!D1066="",0,[1]Summ!D1066)</f>
        <v>-0.10824155417185553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7.7904128174128853E-2</v>
      </c>
      <c r="K28" s="22">
        <f t="shared" si="4"/>
        <v>0.10824155417185553</v>
      </c>
      <c r="L28" s="22">
        <f t="shared" si="5"/>
        <v>0.10824155417185553</v>
      </c>
      <c r="M28" s="225">
        <f t="shared" si="6"/>
        <v>7.7904128174128853E-2</v>
      </c>
      <c r="N28" s="230"/>
      <c r="O28" s="2"/>
      <c r="P28" s="22"/>
      <c r="U28" s="56"/>
      <c r="V28" s="56"/>
      <c r="W28" s="110"/>
      <c r="X28" s="118"/>
      <c r="Y28" s="183">
        <f t="shared" si="9"/>
        <v>0.31161651269651541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0.15580825634825771</v>
      </c>
      <c r="AF28" s="122">
        <f t="shared" si="10"/>
        <v>0.5</v>
      </c>
      <c r="AG28" s="121">
        <f t="shared" si="11"/>
        <v>0.15580825634825771</v>
      </c>
      <c r="AH28" s="123">
        <f t="shared" si="12"/>
        <v>1</v>
      </c>
      <c r="AI28" s="183">
        <f t="shared" si="13"/>
        <v>7.7904128174128853E-2</v>
      </c>
      <c r="AJ28" s="120">
        <f t="shared" si="14"/>
        <v>0</v>
      </c>
      <c r="AK28" s="119">
        <f t="shared" si="15"/>
        <v>0.15580825634825771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0.22331598679950185</v>
      </c>
      <c r="C29" s="215">
        <f>IF([1]Summ!D1067="",0,[1]Summ!D1067)</f>
        <v>1.3207871424952061E-3</v>
      </c>
      <c r="D29" s="24">
        <f>(B29+C29)</f>
        <v>0.22463677394199705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0.22368617071362579</v>
      </c>
      <c r="K29" s="22">
        <f t="shared" si="4"/>
        <v>0.22331598679950185</v>
      </c>
      <c r="L29" s="22">
        <f t="shared" si="5"/>
        <v>0.22331598679950185</v>
      </c>
      <c r="M29" s="225">
        <f t="shared" si="6"/>
        <v>0.22368617071362579</v>
      </c>
      <c r="N29" s="230"/>
      <c r="P29" s="22"/>
      <c r="V29" s="56"/>
      <c r="W29" s="110"/>
      <c r="X29" s="118"/>
      <c r="Y29" s="183">
        <f t="shared" si="9"/>
        <v>0.89474468285450315</v>
      </c>
      <c r="Z29" s="156">
        <f>Poor!Z29</f>
        <v>0.25</v>
      </c>
      <c r="AA29" s="121">
        <f t="shared" si="16"/>
        <v>0.22368617071362579</v>
      </c>
      <c r="AB29" s="156">
        <f>Poor!AB29</f>
        <v>0.25</v>
      </c>
      <c r="AC29" s="121">
        <f t="shared" si="7"/>
        <v>0.22368617071362579</v>
      </c>
      <c r="AD29" s="156">
        <f>Poor!AD29</f>
        <v>0.25</v>
      </c>
      <c r="AE29" s="121">
        <f t="shared" si="8"/>
        <v>0.22368617071362579</v>
      </c>
      <c r="AF29" s="122">
        <f t="shared" si="10"/>
        <v>0.25</v>
      </c>
      <c r="AG29" s="121">
        <f t="shared" si="11"/>
        <v>0.22368617071362579</v>
      </c>
      <c r="AH29" s="123">
        <f t="shared" si="12"/>
        <v>1</v>
      </c>
      <c r="AI29" s="183">
        <f t="shared" si="13"/>
        <v>0.22368617071362579</v>
      </c>
      <c r="AJ29" s="120">
        <f t="shared" si="14"/>
        <v>0.22368617071362579</v>
      </c>
      <c r="AK29" s="119">
        <f t="shared" si="15"/>
        <v>0.22368617071362579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0.47410426400996258</v>
      </c>
      <c r="C30" s="103"/>
      <c r="D30" s="24">
        <f>(D119-B124)</f>
        <v>2.0288106859685207</v>
      </c>
      <c r="E30" s="75">
        <f>Poor!E30</f>
        <v>1</v>
      </c>
      <c r="H30" s="96">
        <f>(E30*F$7/F$9)</f>
        <v>1</v>
      </c>
      <c r="I30" s="29">
        <f>IF(E30&gt;=1,I119-I124,MIN(I119-I124,B30*H30))</f>
        <v>1.2674383794448527</v>
      </c>
      <c r="J30" s="232">
        <f>IF(I$32&lt;=1,I30,1-SUM(J6:J29))</f>
        <v>0.52132025166721774</v>
      </c>
      <c r="K30" s="22">
        <f t="shared" si="4"/>
        <v>0.47410426400996258</v>
      </c>
      <c r="L30" s="22">
        <f>IF(L124=L119,0,IF(K30="",0,(L119-L124)/(B119-B124)*K30))</f>
        <v>0.29477638323973504</v>
      </c>
      <c r="M30" s="175">
        <f t="shared" si="6"/>
        <v>0.52132025166721774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2.085281006668871</v>
      </c>
      <c r="Z30" s="122">
        <f>IF($Y30=0,0,AA30/($Y$30))</f>
        <v>0.26586077627144628</v>
      </c>
      <c r="AA30" s="187">
        <f>IF(AA79*4/$I$83+SUM(AA6:AA29)&lt;1,AA79*4/$I$83,1-SUM(AA6:AA29))</f>
        <v>0.55439442717708898</v>
      </c>
      <c r="AB30" s="122">
        <f>IF($Y30=0,0,AC30/($Y$30))</f>
        <v>0.31706059527456126</v>
      </c>
      <c r="AC30" s="187">
        <f>IF(AC79*4/$I$83+SUM(AC6:AC29)&lt;1,AC79*4/$I$83,1-SUM(AC6:AC29))</f>
        <v>0.66116043728916862</v>
      </c>
      <c r="AD30" s="122">
        <f>IF($Y30=0,0,AE30/($Y$30))</f>
        <v>0.23925919276350438</v>
      </c>
      <c r="AE30" s="187">
        <f>IF(AE79*4/$I$83+SUM(AE6:AE29)&lt;1,AE79*4/$I$83,1-SUM(AE6:AE29))</f>
        <v>0.49892265034066186</v>
      </c>
      <c r="AF30" s="122">
        <f>IF($Y30=0,0,AG30/($Y$30))</f>
        <v>0.2347327458419198</v>
      </c>
      <c r="AG30" s="187">
        <f>IF(AG79*4/$I$83+SUM(AG6:AG29)&lt;1,AG79*4/$I$83,1-SUM(AG6:AG29))</f>
        <v>0.48948373654738675</v>
      </c>
      <c r="AH30" s="123">
        <f t="shared" si="12"/>
        <v>1.0569133101514316</v>
      </c>
      <c r="AI30" s="183">
        <f t="shared" si="13"/>
        <v>0.55099031283857658</v>
      </c>
      <c r="AJ30" s="120">
        <f t="shared" si="14"/>
        <v>0.60777743223312886</v>
      </c>
      <c r="AK30" s="119">
        <f t="shared" si="15"/>
        <v>0.4942031934440243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0.19920976454832173</v>
      </c>
      <c r="M31" s="242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20">
        <f>SUM(B6:B30)</f>
        <v>1.1743060380774475</v>
      </c>
      <c r="C32" s="77">
        <f>SUM(C6:C31)</f>
        <v>-9.7525936643308025E-2</v>
      </c>
      <c r="D32" s="24">
        <f>SUM(D6:D30)</f>
        <v>2.6314865233926978</v>
      </c>
      <c r="E32" s="2"/>
      <c r="F32" s="2"/>
      <c r="H32" s="17"/>
      <c r="I32" s="22">
        <f>SUM(I6:I30)</f>
        <v>1.6759262950134879</v>
      </c>
      <c r="J32" s="17"/>
      <c r="L32" s="22">
        <f>SUM(L6:L30)</f>
        <v>0.80079023545167827</v>
      </c>
      <c r="M32" s="23"/>
      <c r="N32" s="56"/>
      <c r="O32" s="2"/>
      <c r="P32" s="22"/>
      <c r="Q32" s="235" t="s">
        <v>143</v>
      </c>
      <c r="R32" s="235">
        <f t="shared" si="24"/>
        <v>4625.1647992562212</v>
      </c>
      <c r="S32" s="235">
        <f t="shared" si="24"/>
        <v>20234.968417660799</v>
      </c>
      <c r="T32" s="235">
        <f t="shared" si="24"/>
        <v>19879.241784414509</v>
      </c>
      <c r="U32" s="56"/>
      <c r="V32" s="56"/>
      <c r="W32" s="110"/>
      <c r="X32" s="118"/>
      <c r="Y32" s="115">
        <f>SUM(Y6:Y31)</f>
        <v>3.8813197553145646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0.28027522544216088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other: Sheep hides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0.2</v>
      </c>
      <c r="F37" s="75">
        <f>Poor!F37</f>
        <v>1.18</v>
      </c>
      <c r="G37" s="75">
        <f>Poor!G37</f>
        <v>1.65</v>
      </c>
      <c r="H37" s="24">
        <f t="shared" ref="H37" si="26">(E37*F37)</f>
        <v>0.23599999999999999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Other: cattle hides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0.2</v>
      </c>
      <c r="F38" s="75">
        <f>Poor!F38</f>
        <v>1.18</v>
      </c>
      <c r="G38" s="75">
        <f>Poor!G38</f>
        <v>1.65</v>
      </c>
      <c r="H38" s="24">
        <f t="shared" ref="H38:H64" si="30">(E38*F38)</f>
        <v>0.23599999999999999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Cattle sales - local: no. sold</v>
      </c>
      <c r="B39" s="216">
        <f>IF([1]Summ!C1074="",0,[1]Summ!C1074)</f>
        <v>0</v>
      </c>
      <c r="C39" s="216">
        <f>IF([1]Summ!D1074="",0,[1]Summ!D1074)</f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1.65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Sheep sales - local: no. sold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0.5</v>
      </c>
      <c r="F40" s="75">
        <f>Poor!F40</f>
        <v>1.18</v>
      </c>
      <c r="G40" s="75">
        <f>Poor!G40</f>
        <v>1.65</v>
      </c>
      <c r="H40" s="24">
        <f t="shared" si="30"/>
        <v>0.59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1.65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Onions: kg produced</v>
      </c>
      <c r="B42" s="216">
        <f>IF([1]Summ!C1077="",0,[1]Summ!C1077)</f>
        <v>0</v>
      </c>
      <c r="C42" s="216">
        <f>IF([1]Summ!D1077="",0,[1]Summ!D1077)</f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1.65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Beans: kg produced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1.65</v>
      </c>
      <c r="H43" s="24">
        <f t="shared" si="30"/>
        <v>0.27999999999999997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 xml:space="preserve">Other root crops: Beetroot </v>
      </c>
      <c r="B44" s="216">
        <f>IF([1]Summ!C1079="",0,[1]Summ!C1079)</f>
        <v>0</v>
      </c>
      <c r="C44" s="216">
        <f>IF([1]Summ!D1079="",0,[1]Summ!D1079)</f>
        <v>0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1.65</v>
      </c>
      <c r="H44" s="24">
        <f t="shared" si="30"/>
        <v>0.27999999999999997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 xml:space="preserve">Tomato: 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1.65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Leafy green vegetables (spinach etc)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1.65</v>
      </c>
      <c r="H46" s="24">
        <f t="shared" si="30"/>
        <v>0.27999999999999997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Other crop: pumpkin</v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1.65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Other crop: Carrots</v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0.2</v>
      </c>
      <c r="F48" s="75">
        <f>Poor!F48</f>
        <v>1.4</v>
      </c>
      <c r="G48" s="75">
        <f>Poor!G48</f>
        <v>1.65</v>
      </c>
      <c r="H48" s="24">
        <f t="shared" si="30"/>
        <v>0.27999999999999997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WILD FOODS -- see worksheet Data 3</v>
      </c>
      <c r="B49" s="216">
        <f>IF([1]Summ!C1084="",0,[1]Summ!C1084)</f>
        <v>0</v>
      </c>
      <c r="C49" s="216">
        <f>IF([1]Summ!D1084="",0,[1]Summ!D1084)</f>
        <v>750</v>
      </c>
      <c r="D49" s="38">
        <f t="shared" si="25"/>
        <v>750</v>
      </c>
      <c r="E49" s="75">
        <f>Poor!E49</f>
        <v>1</v>
      </c>
      <c r="F49" s="75">
        <f>Poor!F49</f>
        <v>1.18</v>
      </c>
      <c r="G49" s="75">
        <f>Poor!G49</f>
        <v>1.65</v>
      </c>
      <c r="H49" s="24">
        <f t="shared" si="30"/>
        <v>1.18</v>
      </c>
      <c r="I49" s="39">
        <f t="shared" si="31"/>
        <v>885</v>
      </c>
      <c r="J49" s="38">
        <f t="shared" si="32"/>
        <v>248.04357451631236</v>
      </c>
      <c r="K49" s="40">
        <f t="shared" si="33"/>
        <v>0</v>
      </c>
      <c r="L49" s="22">
        <f t="shared" si="34"/>
        <v>0</v>
      </c>
      <c r="M49" s="24">
        <f t="shared" si="35"/>
        <v>7.4892383609997696E-3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62.01089362907809</v>
      </c>
      <c r="AB49" s="156">
        <f>Poor!AB49</f>
        <v>0.25</v>
      </c>
      <c r="AC49" s="147">
        <f t="shared" si="41"/>
        <v>62.01089362907809</v>
      </c>
      <c r="AD49" s="156">
        <f>Poor!AD49</f>
        <v>0.25</v>
      </c>
      <c r="AE49" s="147">
        <f t="shared" si="42"/>
        <v>62.01089362907809</v>
      </c>
      <c r="AF49" s="122">
        <f t="shared" si="29"/>
        <v>0.25</v>
      </c>
      <c r="AG49" s="147">
        <f t="shared" si="36"/>
        <v>62.01089362907809</v>
      </c>
      <c r="AH49" s="123">
        <f t="shared" si="37"/>
        <v>1</v>
      </c>
      <c r="AI49" s="112">
        <f t="shared" si="37"/>
        <v>248.04357451631236</v>
      </c>
      <c r="AJ49" s="148">
        <f t="shared" si="38"/>
        <v>124.02178725815618</v>
      </c>
      <c r="AK49" s="147">
        <f t="shared" si="39"/>
        <v>124.02178725815618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Small business -- see Data2</v>
      </c>
      <c r="B50" s="216">
        <f>IF([1]Summ!C1085="",0,[1]Summ!C1085)</f>
        <v>3600</v>
      </c>
      <c r="C50" s="216">
        <f>IF([1]Summ!D1085="",0,[1]Summ!D1085)</f>
        <v>0</v>
      </c>
      <c r="D50" s="38">
        <f t="shared" si="25"/>
        <v>3600</v>
      </c>
      <c r="E50" s="75">
        <f>Poor!E50</f>
        <v>0.8</v>
      </c>
      <c r="F50" s="75">
        <f>Poor!F50</f>
        <v>1.18</v>
      </c>
      <c r="G50" s="75">
        <f>Poor!G50</f>
        <v>1.65</v>
      </c>
      <c r="H50" s="24">
        <f t="shared" si="30"/>
        <v>0.94399999999999995</v>
      </c>
      <c r="I50" s="39">
        <f t="shared" si="31"/>
        <v>3398.3999999999996</v>
      </c>
      <c r="J50" s="38">
        <f t="shared" si="32"/>
        <v>3398.4</v>
      </c>
      <c r="K50" s="40">
        <f t="shared" si="33"/>
        <v>0.10869565217391304</v>
      </c>
      <c r="L50" s="22">
        <f t="shared" si="34"/>
        <v>0.1026086956521739</v>
      </c>
      <c r="M50" s="24">
        <f t="shared" si="35"/>
        <v>0.10260869565217391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849.6</v>
      </c>
      <c r="AB50" s="156">
        <f>Poor!AB55</f>
        <v>0.25</v>
      </c>
      <c r="AC50" s="147">
        <f t="shared" si="41"/>
        <v>849.6</v>
      </c>
      <c r="AD50" s="156">
        <f>Poor!AD55</f>
        <v>0.25</v>
      </c>
      <c r="AE50" s="147">
        <f t="shared" si="42"/>
        <v>849.6</v>
      </c>
      <c r="AF50" s="122">
        <f t="shared" si="29"/>
        <v>0.25</v>
      </c>
      <c r="AG50" s="147">
        <f t="shared" si="36"/>
        <v>849.6</v>
      </c>
      <c r="AH50" s="123">
        <f t="shared" si="37"/>
        <v>1</v>
      </c>
      <c r="AI50" s="112">
        <f t="shared" si="37"/>
        <v>3398.4</v>
      </c>
      <c r="AJ50" s="148">
        <f t="shared" si="38"/>
        <v>1699.2</v>
      </c>
      <c r="AK50" s="147">
        <f t="shared" si="39"/>
        <v>1699.2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Social development -- see Data2</v>
      </c>
      <c r="B51" s="216">
        <f>IF([1]Summ!C1086="",0,[1]Summ!C1086)</f>
        <v>15720</v>
      </c>
      <c r="C51" s="216">
        <f>IF([1]Summ!D1086="",0,[1]Summ!D1086)</f>
        <v>0</v>
      </c>
      <c r="D51" s="38">
        <f t="shared" si="25"/>
        <v>15720</v>
      </c>
      <c r="E51" s="75">
        <f>Poor!E51</f>
        <v>1</v>
      </c>
      <c r="F51" s="75">
        <f>Poor!F51</f>
        <v>1.18</v>
      </c>
      <c r="G51" s="75">
        <f>Poor!G51</f>
        <v>1.65</v>
      </c>
      <c r="H51" s="24">
        <f t="shared" si="30"/>
        <v>1.18</v>
      </c>
      <c r="I51" s="39">
        <f t="shared" si="31"/>
        <v>18549.599999999999</v>
      </c>
      <c r="J51" s="38">
        <f t="shared" si="32"/>
        <v>18549.600000000002</v>
      </c>
      <c r="K51" s="40">
        <f t="shared" si="33"/>
        <v>0.47463768115942029</v>
      </c>
      <c r="L51" s="22">
        <f t="shared" si="34"/>
        <v>0.56007246376811592</v>
      </c>
      <c r="M51" s="24">
        <f t="shared" si="35"/>
        <v>0.56007246376811604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4637.4000000000005</v>
      </c>
      <c r="AB51" s="156">
        <f>Poor!AB56</f>
        <v>0.25</v>
      </c>
      <c r="AC51" s="147">
        <f t="shared" si="41"/>
        <v>4637.4000000000005</v>
      </c>
      <c r="AD51" s="156">
        <f>Poor!AD56</f>
        <v>0.25</v>
      </c>
      <c r="AE51" s="147">
        <f t="shared" si="42"/>
        <v>4637.4000000000005</v>
      </c>
      <c r="AF51" s="122">
        <f t="shared" si="29"/>
        <v>0.25</v>
      </c>
      <c r="AG51" s="147">
        <f t="shared" si="36"/>
        <v>4637.4000000000005</v>
      </c>
      <c r="AH51" s="123">
        <f t="shared" si="37"/>
        <v>1</v>
      </c>
      <c r="AI51" s="112">
        <f t="shared" si="37"/>
        <v>18549.600000000002</v>
      </c>
      <c r="AJ51" s="148">
        <f t="shared" si="38"/>
        <v>9274.8000000000011</v>
      </c>
      <c r="AK51" s="147">
        <f t="shared" si="39"/>
        <v>9274.8000000000011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Public works -- see Data2</v>
      </c>
      <c r="B52" s="216">
        <f>IF([1]Summ!C1087="",0,[1]Summ!C1087)</f>
        <v>7800</v>
      </c>
      <c r="C52" s="216">
        <f>IF([1]Summ!D1087="",0,[1]Summ!D1087)</f>
        <v>0</v>
      </c>
      <c r="D52" s="38">
        <f t="shared" si="25"/>
        <v>7800</v>
      </c>
      <c r="E52" s="75">
        <f>Poor!E52</f>
        <v>1</v>
      </c>
      <c r="F52" s="75">
        <f>Poor!F52</f>
        <v>1.18</v>
      </c>
      <c r="G52" s="75">
        <f>Poor!G52</f>
        <v>1.65</v>
      </c>
      <c r="H52" s="24">
        <f t="shared" si="30"/>
        <v>1.18</v>
      </c>
      <c r="I52" s="39">
        <f t="shared" si="31"/>
        <v>9204</v>
      </c>
      <c r="J52" s="38">
        <f t="shared" si="32"/>
        <v>9204</v>
      </c>
      <c r="K52" s="40">
        <f t="shared" si="33"/>
        <v>0.23550724637681159</v>
      </c>
      <c r="L52" s="22">
        <f t="shared" si="34"/>
        <v>0.27789855072463765</v>
      </c>
      <c r="M52" s="24">
        <f t="shared" si="35"/>
        <v>0.27789855072463771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2301</v>
      </c>
      <c r="AB52" s="156">
        <f>Poor!AB57</f>
        <v>0.25</v>
      </c>
      <c r="AC52" s="147">
        <f t="shared" si="41"/>
        <v>2301</v>
      </c>
      <c r="AD52" s="156">
        <f>Poor!AD57</f>
        <v>0.25</v>
      </c>
      <c r="AE52" s="147">
        <f t="shared" si="42"/>
        <v>2301</v>
      </c>
      <c r="AF52" s="122">
        <f t="shared" si="29"/>
        <v>0.25</v>
      </c>
      <c r="AG52" s="147">
        <f t="shared" si="36"/>
        <v>2301</v>
      </c>
      <c r="AH52" s="123">
        <f t="shared" si="37"/>
        <v>1</v>
      </c>
      <c r="AI52" s="112">
        <f t="shared" si="37"/>
        <v>9204</v>
      </c>
      <c r="AJ52" s="148">
        <f t="shared" si="38"/>
        <v>4602</v>
      </c>
      <c r="AK52" s="147">
        <f t="shared" si="39"/>
        <v>4602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Remittances: no. times per year</v>
      </c>
      <c r="B53" s="216">
        <f>IF([1]Summ!C1088="",0,[1]Summ!C1088)</f>
        <v>6000</v>
      </c>
      <c r="C53" s="216">
        <f>IF([1]Summ!D1088="",0,[1]Summ!D1088)</f>
        <v>0</v>
      </c>
      <c r="D53" s="38">
        <f t="shared" si="25"/>
        <v>6000</v>
      </c>
      <c r="E53" s="75">
        <f>Poor!E53</f>
        <v>1</v>
      </c>
      <c r="F53" s="75">
        <f>Poor!F53</f>
        <v>1.1100000000000001</v>
      </c>
      <c r="G53" s="75">
        <f>Poor!G53</f>
        <v>1.65</v>
      </c>
      <c r="H53" s="24">
        <f t="shared" si="30"/>
        <v>1.1100000000000001</v>
      </c>
      <c r="I53" s="39">
        <f t="shared" si="31"/>
        <v>6660.0000000000009</v>
      </c>
      <c r="J53" s="38">
        <f t="shared" si="32"/>
        <v>6660</v>
      </c>
      <c r="K53" s="40">
        <f t="shared" si="33"/>
        <v>0.18115942028985507</v>
      </c>
      <c r="L53" s="22">
        <f t="shared" si="34"/>
        <v>0.20108695652173914</v>
      </c>
      <c r="M53" s="24">
        <f t="shared" si="35"/>
        <v>0.20108695652173914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6">
        <f>IF([1]Summ!C1089="",0,[1]Summ!C1089)</f>
        <v>0</v>
      </c>
      <c r="C54" s="216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6">
        <f>IF([1]Summ!C1090="",0,[1]Summ!C1090)</f>
        <v>0</v>
      </c>
      <c r="C55" s="216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6">
        <f>IF([1]Summ!C1091="",0,[1]Summ!C1091)</f>
        <v>0</v>
      </c>
      <c r="C56" s="216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6">
        <f>IF([1]Summ!C1093="",0,[1]Summ!C1093)</f>
        <v>0</v>
      </c>
      <c r="C58" s="216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6">
        <f>IF([1]Summ!C1095="",0,[1]Summ!C1095)</f>
        <v>0</v>
      </c>
      <c r="C60" s="216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1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33120</v>
      </c>
      <c r="C65" s="39">
        <f>SUM(C37:C64)</f>
        <v>750</v>
      </c>
      <c r="D65" s="42">
        <f>SUM(D37:D64)</f>
        <v>33870</v>
      </c>
      <c r="E65" s="32"/>
      <c r="F65" s="32"/>
      <c r="G65" s="32"/>
      <c r="H65" s="31"/>
      <c r="I65" s="39">
        <f>SUM(I37:I64)</f>
        <v>38697</v>
      </c>
      <c r="J65" s="39">
        <f>SUM(J37:J64)</f>
        <v>38060.043574516312</v>
      </c>
      <c r="K65" s="40">
        <f>SUM(K37:K64)</f>
        <v>1</v>
      </c>
      <c r="L65" s="22">
        <f>SUM(L37:L64)</f>
        <v>1.1416666666666666</v>
      </c>
      <c r="M65" s="24">
        <f>SUM(M37:M64)</f>
        <v>1.1491559050276665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7850.010893629079</v>
      </c>
      <c r="AB65" s="137"/>
      <c r="AC65" s="153">
        <f>SUM(AC37:AC64)</f>
        <v>7850.010893629079</v>
      </c>
      <c r="AD65" s="137"/>
      <c r="AE65" s="153">
        <f>SUM(AE37:AE64)</f>
        <v>7850.010893629079</v>
      </c>
      <c r="AF65" s="137"/>
      <c r="AG65" s="153">
        <f>SUM(AG37:AG64)</f>
        <v>7850.010893629079</v>
      </c>
      <c r="AH65" s="137"/>
      <c r="AI65" s="153">
        <f>SUM(AI37:AI64)</f>
        <v>31400.043574516316</v>
      </c>
      <c r="AJ65" s="153">
        <f>SUM(AJ37:AJ64)</f>
        <v>15700.021787258158</v>
      </c>
      <c r="AK65" s="153">
        <f>SUM(AK37:AK64)</f>
        <v>15700.021787258158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10249.436373711666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14349.210923196333</v>
      </c>
      <c r="J70" s="51">
        <f t="shared" ref="J70:J77" si="44">J124*I$83</f>
        <v>14349.210923196333</v>
      </c>
      <c r="K70" s="40">
        <f>B70/B$76</f>
        <v>0.30946365862655995</v>
      </c>
      <c r="L70" s="22">
        <f t="shared" ref="L70:L74" si="45">(L124*G$37*F$9/F$7)/B$130</f>
        <v>0.43324912207718402</v>
      </c>
      <c r="M70" s="24">
        <f>J70/B$76</f>
        <v>0.43324912207718397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3587.3027307990833</v>
      </c>
      <c r="AB70" s="156">
        <f>Poor!AB70</f>
        <v>0.25</v>
      </c>
      <c r="AC70" s="147">
        <f>$J70*AB70</f>
        <v>3587.3027307990833</v>
      </c>
      <c r="AD70" s="156">
        <f>Poor!AD70</f>
        <v>0.25</v>
      </c>
      <c r="AE70" s="147">
        <f>$J70*AD70</f>
        <v>3587.3027307990833</v>
      </c>
      <c r="AF70" s="156">
        <f>Poor!AF70</f>
        <v>0.25</v>
      </c>
      <c r="AG70" s="147">
        <f>$J70*AF70</f>
        <v>3587.3027307990833</v>
      </c>
      <c r="AH70" s="155">
        <f>SUM(Z70,AB70,AD70,AF70)</f>
        <v>1</v>
      </c>
      <c r="AI70" s="147">
        <f>SUM(AA70,AC70,AE70,AG70)</f>
        <v>14349.210923196333</v>
      </c>
      <c r="AJ70" s="148">
        <f>(AA70+AC70)</f>
        <v>7174.6054615981666</v>
      </c>
      <c r="AK70" s="147">
        <f>(AE70+AG70)</f>
        <v>7174.6054615981666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9736.6666666666679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11489.266666666666</v>
      </c>
      <c r="J71" s="51">
        <f t="shared" si="44"/>
        <v>11489.266666666666</v>
      </c>
      <c r="K71" s="40">
        <f t="shared" ref="K71:K72" si="47">B71/B$76</f>
        <v>0.29398148148148151</v>
      </c>
      <c r="L71" s="22">
        <f t="shared" si="45"/>
        <v>0.34689814814814818</v>
      </c>
      <c r="M71" s="24">
        <f t="shared" ref="M71:M72" si="48">J71/B$76</f>
        <v>0.34689814814814812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17340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2206.8814564640611</v>
      </c>
      <c r="K72" s="40">
        <f t="shared" si="47"/>
        <v>0.52355072463768115</v>
      </c>
      <c r="L72" s="22">
        <f t="shared" si="45"/>
        <v>0.19054344278491411</v>
      </c>
      <c r="M72" s="24">
        <f t="shared" si="48"/>
        <v>6.6632894216910057E-2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750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2.2644927536231884E-2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79.649999999999991</v>
      </c>
      <c r="AB73" s="156">
        <f>Poor!AB73</f>
        <v>0.09</v>
      </c>
      <c r="AC73" s="147">
        <f>$H$73*$B$73*AB73</f>
        <v>79.649999999999991</v>
      </c>
      <c r="AD73" s="156">
        <f>Poor!AD73</f>
        <v>0.23</v>
      </c>
      <c r="AE73" s="147">
        <f>$H$73*$B$73*AD73</f>
        <v>203.55</v>
      </c>
      <c r="AF73" s="156">
        <f>Poor!AF73</f>
        <v>0.59</v>
      </c>
      <c r="AG73" s="147">
        <f>$H$73*$B$73*AF73</f>
        <v>522.15</v>
      </c>
      <c r="AH73" s="155">
        <f>SUM(Z73,AB73,AD73,AF73)</f>
        <v>1</v>
      </c>
      <c r="AI73" s="147">
        <f>SUM(AA73,AC73,AE73,AG73)</f>
        <v>885</v>
      </c>
      <c r="AJ73" s="148">
        <f>(AA73+AC73)</f>
        <v>159.29999999999998</v>
      </c>
      <c r="AK73" s="147">
        <f>(AE73+AG73)</f>
        <v>725.7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5519.7904915390827</v>
      </c>
      <c r="C74" s="39"/>
      <c r="D74" s="38"/>
      <c r="E74" s="32"/>
      <c r="F74" s="32"/>
      <c r="G74" s="32"/>
      <c r="H74" s="31"/>
      <c r="I74" s="39">
        <f>I128*I$83</f>
        <v>24347.789076803674</v>
      </c>
      <c r="J74" s="51">
        <f t="shared" si="44"/>
        <v>10014.684528189253</v>
      </c>
      <c r="K74" s="40">
        <f>B74/B$76</f>
        <v>0.16666034092811241</v>
      </c>
      <c r="L74" s="22">
        <f t="shared" si="45"/>
        <v>0.1709759536564206</v>
      </c>
      <c r="M74" s="24">
        <f>J74/B$76</f>
        <v>0.30237574058542432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2662.5118027780372</v>
      </c>
      <c r="AB74" s="156"/>
      <c r="AC74" s="147">
        <f>AC30*$I$83/4</f>
        <v>3175.2618379946234</v>
      </c>
      <c r="AD74" s="156"/>
      <c r="AE74" s="147">
        <f>AE30*$I$83/4</f>
        <v>2396.1053359957173</v>
      </c>
      <c r="AF74" s="156"/>
      <c r="AG74" s="147">
        <f>AG30*$I$83/4</f>
        <v>2350.7743980424543</v>
      </c>
      <c r="AH74" s="155"/>
      <c r="AI74" s="147">
        <f>SUM(AA74,AC74,AE74,AG74)</f>
        <v>10584.653374810832</v>
      </c>
      <c r="AJ74" s="148">
        <f>(AA74+AC74)</f>
        <v>5837.7736407726607</v>
      </c>
      <c r="AK74" s="147">
        <f>(AE74+AG74)</f>
        <v>4746.8797340381716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3512.1301248394993</v>
      </c>
      <c r="AB75" s="158"/>
      <c r="AC75" s="149">
        <f>AA75+AC65-SUM(AC70,AC74)</f>
        <v>4599.5764496748707</v>
      </c>
      <c r="AD75" s="158"/>
      <c r="AE75" s="149">
        <f>AC75+AE65-SUM(AE70,AE74)</f>
        <v>6466.1792765091486</v>
      </c>
      <c r="AF75" s="158"/>
      <c r="AG75" s="149">
        <f>IF(SUM(AG6:AG29)+((AG65-AG70-$J$75)*4/I$83)&lt;1,0,AG65-AG70-$J$75-(1-SUM(AG6:AG29))*I$83/4)</f>
        <v>1911.9337647875413</v>
      </c>
      <c r="AH75" s="134"/>
      <c r="AI75" s="149">
        <f>AI76-SUM(AI70,AI74)</f>
        <v>6466.1792765091486</v>
      </c>
      <c r="AJ75" s="151">
        <f>AJ76-SUM(AJ70,AJ74)</f>
        <v>2687.6426848873307</v>
      </c>
      <c r="AK75" s="149">
        <f>AJ75+AK76-SUM(AK70,AK74)</f>
        <v>6466.1792765091486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33120</v>
      </c>
      <c r="C76" s="39"/>
      <c r="D76" s="38"/>
      <c r="E76" s="32"/>
      <c r="F76" s="32"/>
      <c r="G76" s="32"/>
      <c r="H76" s="31"/>
      <c r="I76" s="39">
        <f>I130*I$83</f>
        <v>38697.000000000007</v>
      </c>
      <c r="J76" s="51">
        <f t="shared" si="44"/>
        <v>38060.043574516312</v>
      </c>
      <c r="K76" s="40">
        <f>SUM(K70:K75)</f>
        <v>1.3163011332100669</v>
      </c>
      <c r="L76" s="22">
        <f>SUM(L70:L75)</f>
        <v>1.1416666666666671</v>
      </c>
      <c r="M76" s="24">
        <f>SUM(M70:M75)</f>
        <v>1.1491559050276665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7850.010893629079</v>
      </c>
      <c r="AB76" s="137"/>
      <c r="AC76" s="153">
        <f>AC65</f>
        <v>7850.010893629079</v>
      </c>
      <c r="AD76" s="137"/>
      <c r="AE76" s="153">
        <f>AE65</f>
        <v>7850.010893629079</v>
      </c>
      <c r="AF76" s="137"/>
      <c r="AG76" s="153">
        <f>AG65</f>
        <v>7850.010893629079</v>
      </c>
      <c r="AH76" s="137"/>
      <c r="AI76" s="153">
        <f>SUM(AA76,AC76,AE76,AG76)</f>
        <v>31400.043574516316</v>
      </c>
      <c r="AJ76" s="154">
        <f>SUM(AA76,AC76)</f>
        <v>15700.021787258158</v>
      </c>
      <c r="AK76" s="154">
        <f>SUM(AE76,AG76)</f>
        <v>15700.021787258158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44"/>
        <v>0</v>
      </c>
      <c r="K77" s="40"/>
      <c r="L77" s="22">
        <f>-(L131*G$37*F$9/F$7)/B$130</f>
        <v>-0.15635470536323404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1911.9337647875413</v>
      </c>
      <c r="AB78" s="112"/>
      <c r="AC78" s="112">
        <f>IF(AA75&lt;0,0,AA75)</f>
        <v>3512.1301248394993</v>
      </c>
      <c r="AD78" s="112"/>
      <c r="AE78" s="112">
        <f>AC75</f>
        <v>4599.5764496748707</v>
      </c>
      <c r="AF78" s="112"/>
      <c r="AG78" s="112">
        <f>AE75</f>
        <v>6466.1792765091486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6174.6419276175366</v>
      </c>
      <c r="AB79" s="112"/>
      <c r="AC79" s="112">
        <f>AA79-AA74+AC65-AC70</f>
        <v>7774.8382876694941</v>
      </c>
      <c r="AD79" s="112"/>
      <c r="AE79" s="112">
        <f>AC79-AC74+AE65-AE70</f>
        <v>8862.2846125048654</v>
      </c>
      <c r="AF79" s="112"/>
      <c r="AG79" s="112">
        <f>AE79-AE74+AG65-AG70</f>
        <v>10728.887439339143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0.67746781315776472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[1]Summ!C1039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9.4166666666666661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11642.566647371668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19210.234968163251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4802.5587420408128</v>
      </c>
      <c r="AB83" s="112"/>
      <c r="AC83" s="165">
        <f>$I$83*AB82/4</f>
        <v>4802.5587420408128</v>
      </c>
      <c r="AD83" s="112"/>
      <c r="AE83" s="165">
        <f>$I$83*AD82/4</f>
        <v>4802.5587420408128</v>
      </c>
      <c r="AF83" s="112"/>
      <c r="AG83" s="165">
        <f>$I$83*AF82/4</f>
        <v>4802.5587420408128</v>
      </c>
      <c r="AH83" s="165">
        <f>SUM(AA83,AC83,AE83,AG83)</f>
        <v>19210.234968163251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19276.65440901307</v>
      </c>
      <c r="C84" s="46"/>
      <c r="D84" s="236"/>
      <c r="E84" s="64"/>
      <c r="F84" s="64"/>
      <c r="G84" s="64"/>
      <c r="H84" s="237">
        <f>IF(B84=0,0,I84/B84)</f>
        <v>1.5170744912960701</v>
      </c>
      <c r="I84" s="235">
        <f>(B70*H70)+((1-(D29*H29))*I83)</f>
        <v>29244.120681443648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other: Sheep hides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0.14303030303030304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8">
        <f t="shared" si="49"/>
        <v>0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Other: cattle hides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0.14303030303030304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8">
        <f t="shared" si="49"/>
        <v>0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Cattle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0.3575757575757576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8">
        <f t="shared" si="49"/>
        <v>0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Sheep sales - local: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0.3575757575757576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9">
        <f t="shared" si="49"/>
        <v>0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0.25454545454545457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9">
        <f t="shared" si="49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Onions: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0.16969696969696968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9">
        <f t="shared" si="49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Beans: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0.16969696969696968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9">
        <f t="shared" si="49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 xml:space="preserve">Other root crops: Beetroot 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0.16969696969696968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9">
        <f t="shared" si="49"/>
        <v>0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 xml:space="preserve">Tomato: 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0.16969696969696968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9">
        <f t="shared" si="49"/>
        <v>0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Leafy green vegetables (spinach etc)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0.16969696969696968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9">
        <f t="shared" si="49"/>
        <v>0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Other crop: pumpkin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0.16969696969696968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8">
        <f t="shared" si="49"/>
        <v>0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Other crop: Carrots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0.16969696969696968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9">
        <f t="shared" si="49"/>
        <v>0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WILD FOODS -- see worksheet Data 3</v>
      </c>
      <c r="B103" s="75">
        <f t="shared" si="51"/>
        <v>0</v>
      </c>
      <c r="C103" s="75">
        <f t="shared" si="51"/>
        <v>6.4418785197103756E-2</v>
      </c>
      <c r="D103" s="24">
        <f t="shared" si="52"/>
        <v>6.4418785197103756E-2</v>
      </c>
      <c r="H103" s="24">
        <f t="shared" si="53"/>
        <v>0.7151515151515152</v>
      </c>
      <c r="I103" s="22">
        <f t="shared" si="54"/>
        <v>4.606919183792875E-2</v>
      </c>
      <c r="J103" s="24">
        <f>IF(I$32&lt;=1+I131,I103,L103+J$33*(I103-L103))</f>
        <v>1.2912053128313639E-2</v>
      </c>
      <c r="K103" s="22">
        <f t="shared" si="56"/>
        <v>0</v>
      </c>
      <c r="L103" s="22">
        <f t="shared" si="57"/>
        <v>0</v>
      </c>
      <c r="M103" s="229">
        <f t="shared" si="49"/>
        <v>1.2912053128313639E-2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Small business -- see Data2</v>
      </c>
      <c r="B104" s="75">
        <f t="shared" si="51"/>
        <v>0.30921016894609804</v>
      </c>
      <c r="C104" s="75">
        <f t="shared" si="51"/>
        <v>0</v>
      </c>
      <c r="D104" s="24">
        <f t="shared" si="52"/>
        <v>0.30921016894609804</v>
      </c>
      <c r="H104" s="24">
        <f t="shared" si="53"/>
        <v>0.57212121212121214</v>
      </c>
      <c r="I104" s="22">
        <f t="shared" si="54"/>
        <v>0.17690569665764641</v>
      </c>
      <c r="J104" s="24">
        <f>IF(I$32&lt;=1+I131,I104,L104+J$33*(I104-L104))</f>
        <v>0.17690569665764641</v>
      </c>
      <c r="K104" s="22">
        <f t="shared" si="56"/>
        <v>0.30921016894609804</v>
      </c>
      <c r="L104" s="22">
        <f t="shared" si="57"/>
        <v>0.17690569665764641</v>
      </c>
      <c r="M104" s="229">
        <f t="shared" si="49"/>
        <v>0.17690569665764641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Social development -- see Data2</v>
      </c>
      <c r="B105" s="75">
        <f t="shared" si="51"/>
        <v>1.3502177377312949</v>
      </c>
      <c r="C105" s="75">
        <f t="shared" si="51"/>
        <v>0</v>
      </c>
      <c r="D105" s="24">
        <f t="shared" si="52"/>
        <v>1.3502177377312949</v>
      </c>
      <c r="H105" s="24">
        <f t="shared" si="53"/>
        <v>0.7151515151515152</v>
      </c>
      <c r="I105" s="22">
        <f t="shared" si="54"/>
        <v>0.96561026092298674</v>
      </c>
      <c r="J105" s="24">
        <f>IF(I$32&lt;=1+I131,I105,L105+J$33*(I105-L105))</f>
        <v>0.96561026092298674</v>
      </c>
      <c r="K105" s="22">
        <f t="shared" si="56"/>
        <v>1.3502177377312949</v>
      </c>
      <c r="L105" s="22">
        <f t="shared" si="57"/>
        <v>0.96561026092298674</v>
      </c>
      <c r="M105" s="229">
        <f t="shared" si="49"/>
        <v>0.96561026092298674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Public works -- see Data2</v>
      </c>
      <c r="B106" s="75">
        <f t="shared" si="51"/>
        <v>0.66995536604987915</v>
      </c>
      <c r="C106" s="75">
        <f t="shared" si="51"/>
        <v>0</v>
      </c>
      <c r="D106" s="24">
        <f t="shared" si="52"/>
        <v>0.66995536604987915</v>
      </c>
      <c r="H106" s="24">
        <f t="shared" si="53"/>
        <v>0.7151515151515152</v>
      </c>
      <c r="I106" s="22">
        <f t="shared" si="54"/>
        <v>0.47911959511445906</v>
      </c>
      <c r="J106" s="24">
        <f>IF(I$32&lt;=1+I132,I106,L106+J$33*(I106-L106))</f>
        <v>0.47911959511445906</v>
      </c>
      <c r="K106" s="22">
        <f t="shared" si="56"/>
        <v>0.66995536604987915</v>
      </c>
      <c r="L106" s="22">
        <f t="shared" si="57"/>
        <v>0.47911959511445906</v>
      </c>
      <c r="M106" s="229">
        <f>(J106)</f>
        <v>0.47911959511445906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Remittances: no. times per year</v>
      </c>
      <c r="B107" s="75">
        <f t="shared" si="51"/>
        <v>0.51535028157683005</v>
      </c>
      <c r="C107" s="75">
        <f t="shared" si="51"/>
        <v>0</v>
      </c>
      <c r="D107" s="24">
        <f t="shared" ref="D107:D118" si="59">(B107+C107)</f>
        <v>0.51535028157683005</v>
      </c>
      <c r="H107" s="24">
        <f t="shared" ref="H107:H118" si="60">(E53*F53/G53*F$7/F$9)</f>
        <v>0.67272727272727284</v>
      </c>
      <c r="I107" s="22">
        <f t="shared" ref="I107:I118" si="61">(D107*H107)</f>
        <v>0.34669018942441299</v>
      </c>
      <c r="J107" s="24">
        <f t="shared" ref="J107:J118" si="62">IF(I$32&lt;=1+I133,I107,L107+J$33*(I107-L107))</f>
        <v>0.34669018942441299</v>
      </c>
      <c r="K107" s="22">
        <f t="shared" ref="K107:K118" si="63">(B107)</f>
        <v>0.51535028157683005</v>
      </c>
      <c r="L107" s="22">
        <f t="shared" ref="L107:L118" si="64">(K107*H107)</f>
        <v>0.34669018942441299</v>
      </c>
      <c r="M107" s="229">
        <f t="shared" ref="M107:M118" si="65">(J107)</f>
        <v>0.34669018942441299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/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0.60606060606060608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9">
        <f t="shared" si="65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/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0.60606060606060608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9">
        <f t="shared" si="65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/>
      </c>
      <c r="B110" s="75">
        <f t="shared" si="51"/>
        <v>0</v>
      </c>
      <c r="C110" s="75">
        <f t="shared" si="51"/>
        <v>0</v>
      </c>
      <c r="D110" s="24">
        <f t="shared" si="59"/>
        <v>0</v>
      </c>
      <c r="H110" s="24">
        <f t="shared" si="60"/>
        <v>0.60606060606060608</v>
      </c>
      <c r="I110" s="22">
        <f t="shared" si="61"/>
        <v>0</v>
      </c>
      <c r="J110" s="24">
        <f t="shared" si="62"/>
        <v>0</v>
      </c>
      <c r="K110" s="22">
        <f t="shared" si="63"/>
        <v>0</v>
      </c>
      <c r="L110" s="22">
        <f t="shared" si="64"/>
        <v>0</v>
      </c>
      <c r="M110" s="229">
        <f t="shared" si="65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/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0.60606060606060608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9">
        <f t="shared" si="65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/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0.60606060606060608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29">
        <f t="shared" si="65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/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0.60606060606060608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9">
        <f t="shared" si="65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/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0.60606060606060608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9">
        <f t="shared" si="65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/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0.60606060606060608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9">
        <f t="shared" si="65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9">
        <f t="shared" si="65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9">
        <f t="shared" si="65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9">
        <f t="shared" si="65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2.8447335543041019</v>
      </c>
      <c r="C119" s="22">
        <f>SUM(C91:C118)</f>
        <v>6.4418785197103756E-2</v>
      </c>
      <c r="D119" s="24">
        <f>SUM(D91:D118)</f>
        <v>2.909152339501206</v>
      </c>
      <c r="E119" s="22"/>
      <c r="F119" s="2"/>
      <c r="G119" s="2"/>
      <c r="H119" s="31"/>
      <c r="I119" s="22">
        <f>SUM(I91:I118)</f>
        <v>2.0143949339574343</v>
      </c>
      <c r="J119" s="24">
        <f>SUM(J91:J118)</f>
        <v>1.9812377952478188</v>
      </c>
      <c r="K119" s="22">
        <f>SUM(K91:K118)</f>
        <v>2.8447335543041019</v>
      </c>
      <c r="L119" s="22">
        <f>SUM(L91:L118)</f>
        <v>1.9683257421195053</v>
      </c>
      <c r="M119" s="57">
        <f t="shared" si="49"/>
        <v>1.9812377952478188</v>
      </c>
      <c r="N119" s="224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0.88034165353268523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0.74695655451258147</v>
      </c>
      <c r="J124" s="238">
        <f>IF(SUMPRODUCT($B$124:$B124,$H$124:$H124)&lt;J$119,($B124*$H124),J$119)</f>
        <v>0.74695655451258147</v>
      </c>
      <c r="K124" s="29">
        <f>(B124)</f>
        <v>0.88034165353268523</v>
      </c>
      <c r="L124" s="29">
        <f>IF(SUMPRODUCT($B$124:$B124,$H$124:$H124)&lt;L$119,($B124*$H124),L$119)</f>
        <v>0.74695655451258147</v>
      </c>
      <c r="M124" s="241">
        <f t="shared" si="66"/>
        <v>0.74695655451258147</v>
      </c>
      <c r="N124" s="58"/>
      <c r="O124" s="174">
        <f>B124*H124</f>
        <v>0.74695655451258147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0.83629898471440045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9">
        <f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241">
        <f t="shared" si="66"/>
        <v>0.59808048603817732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1.4893623137570389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0.11488050302984232</v>
      </c>
      <c r="K126" s="29">
        <f t="shared" ref="K126:K127" si="67">(B126)</f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0.32851231832901151</v>
      </c>
      <c r="M126" s="241">
        <f t="shared" si="66"/>
        <v>0.11488050302984232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6.4418785197103756E-2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6.4418785197103756E-2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66"/>
        <v>0</v>
      </c>
      <c r="N127" s="58"/>
      <c r="O127" s="174">
        <f>B127*H127</f>
        <v>4.606919183792875E-2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0.47410426400996258</v>
      </c>
      <c r="C128" s="2"/>
      <c r="D128" s="31"/>
      <c r="E128" s="2"/>
      <c r="F128" s="2"/>
      <c r="G128" s="2"/>
      <c r="H128" s="24"/>
      <c r="I128" s="29">
        <f>(I30)</f>
        <v>1.2674383794448527</v>
      </c>
      <c r="J128" s="229">
        <f>(J30)</f>
        <v>0.52132025166721774</v>
      </c>
      <c r="K128" s="29">
        <f>(B128)</f>
        <v>0.47410426400996258</v>
      </c>
      <c r="L128" s="29">
        <f>IF(L124=L119,0,(L119-L124)/(B119-B124)*K128)</f>
        <v>0.29477638323973504</v>
      </c>
      <c r="M128" s="241">
        <f t="shared" si="66"/>
        <v>0.52132025166721774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1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2.8447335543041019</v>
      </c>
      <c r="C130" s="2"/>
      <c r="D130" s="31"/>
      <c r="E130" s="2"/>
      <c r="F130" s="2"/>
      <c r="G130" s="2"/>
      <c r="H130" s="24"/>
      <c r="I130" s="29">
        <f>(I119)</f>
        <v>2.0143949339574343</v>
      </c>
      <c r="J130" s="229">
        <f>(J119)</f>
        <v>1.9812377952478188</v>
      </c>
      <c r="K130" s="29">
        <f>(B130)</f>
        <v>2.8447335543041019</v>
      </c>
      <c r="L130" s="29">
        <f>(L119)</f>
        <v>1.9683257421195053</v>
      </c>
      <c r="M130" s="241">
        <f t="shared" si="66"/>
        <v>1.9812377952478188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0.2695681677091657</v>
      </c>
      <c r="M131" s="238">
        <f>IF(I131&lt;SUM(M126:M127),0,I131-(SUM(M126:M127)))</f>
        <v>0.48319998300833489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71" priority="276" operator="equal">
      <formula>16</formula>
    </cfRule>
    <cfRule type="cellIs" dxfId="570" priority="277" operator="equal">
      <formula>15</formula>
    </cfRule>
    <cfRule type="cellIs" dxfId="569" priority="278" operator="equal">
      <formula>14</formula>
    </cfRule>
    <cfRule type="cellIs" dxfId="568" priority="279" operator="equal">
      <formula>13</formula>
    </cfRule>
    <cfRule type="cellIs" dxfId="567" priority="280" operator="equal">
      <formula>12</formula>
    </cfRule>
    <cfRule type="cellIs" dxfId="566" priority="281" operator="equal">
      <formula>11</formula>
    </cfRule>
    <cfRule type="cellIs" dxfId="565" priority="282" operator="equal">
      <formula>10</formula>
    </cfRule>
    <cfRule type="cellIs" dxfId="564" priority="283" operator="equal">
      <formula>9</formula>
    </cfRule>
    <cfRule type="cellIs" dxfId="563" priority="284" operator="equal">
      <formula>8</formula>
    </cfRule>
    <cfRule type="cellIs" dxfId="562" priority="285" operator="equal">
      <formula>7</formula>
    </cfRule>
    <cfRule type="cellIs" dxfId="561" priority="286" operator="equal">
      <formula>6</formula>
    </cfRule>
    <cfRule type="cellIs" dxfId="560" priority="287" operator="equal">
      <formula>5</formula>
    </cfRule>
    <cfRule type="cellIs" dxfId="559" priority="288" operator="equal">
      <formula>4</formula>
    </cfRule>
    <cfRule type="cellIs" dxfId="558" priority="289" operator="equal">
      <formula>3</formula>
    </cfRule>
    <cfRule type="cellIs" dxfId="557" priority="290" operator="equal">
      <formula>2</formula>
    </cfRule>
    <cfRule type="cellIs" dxfId="556" priority="291" operator="equal">
      <formula>1</formula>
    </cfRule>
  </conditionalFormatting>
  <conditionalFormatting sqref="N29">
    <cfRule type="cellIs" dxfId="555" priority="260" operator="equal">
      <formula>16</formula>
    </cfRule>
    <cfRule type="cellIs" dxfId="554" priority="261" operator="equal">
      <formula>15</formula>
    </cfRule>
    <cfRule type="cellIs" dxfId="553" priority="262" operator="equal">
      <formula>14</formula>
    </cfRule>
    <cfRule type="cellIs" dxfId="552" priority="263" operator="equal">
      <formula>13</formula>
    </cfRule>
    <cfRule type="cellIs" dxfId="551" priority="264" operator="equal">
      <formula>12</formula>
    </cfRule>
    <cfRule type="cellIs" dxfId="550" priority="265" operator="equal">
      <formula>11</formula>
    </cfRule>
    <cfRule type="cellIs" dxfId="549" priority="266" operator="equal">
      <formula>10</formula>
    </cfRule>
    <cfRule type="cellIs" dxfId="548" priority="267" operator="equal">
      <formula>9</formula>
    </cfRule>
    <cfRule type="cellIs" dxfId="547" priority="268" operator="equal">
      <formula>8</formula>
    </cfRule>
    <cfRule type="cellIs" dxfId="546" priority="269" operator="equal">
      <formula>7</formula>
    </cfRule>
    <cfRule type="cellIs" dxfId="545" priority="270" operator="equal">
      <formula>6</formula>
    </cfRule>
    <cfRule type="cellIs" dxfId="544" priority="271" operator="equal">
      <formula>5</formula>
    </cfRule>
    <cfRule type="cellIs" dxfId="543" priority="272" operator="equal">
      <formula>4</formula>
    </cfRule>
    <cfRule type="cellIs" dxfId="542" priority="273" operator="equal">
      <formula>3</formula>
    </cfRule>
    <cfRule type="cellIs" dxfId="541" priority="274" operator="equal">
      <formula>2</formula>
    </cfRule>
    <cfRule type="cellIs" dxfId="540" priority="275" operator="equal">
      <formula>1</formula>
    </cfRule>
  </conditionalFormatting>
  <conditionalFormatting sqref="N119">
    <cfRule type="cellIs" dxfId="539" priority="244" operator="equal">
      <formula>16</formula>
    </cfRule>
    <cfRule type="cellIs" dxfId="538" priority="245" operator="equal">
      <formula>15</formula>
    </cfRule>
    <cfRule type="cellIs" dxfId="537" priority="246" operator="equal">
      <formula>14</formula>
    </cfRule>
    <cfRule type="cellIs" dxfId="536" priority="247" operator="equal">
      <formula>13</formula>
    </cfRule>
    <cfRule type="cellIs" dxfId="535" priority="248" operator="equal">
      <formula>12</formula>
    </cfRule>
    <cfRule type="cellIs" dxfId="534" priority="249" operator="equal">
      <formula>11</formula>
    </cfRule>
    <cfRule type="cellIs" dxfId="533" priority="250" operator="equal">
      <formula>10</formula>
    </cfRule>
    <cfRule type="cellIs" dxfId="532" priority="251" operator="equal">
      <formula>9</formula>
    </cfRule>
    <cfRule type="cellIs" dxfId="531" priority="252" operator="equal">
      <formula>8</formula>
    </cfRule>
    <cfRule type="cellIs" dxfId="530" priority="253" operator="equal">
      <formula>7</formula>
    </cfRule>
    <cfRule type="cellIs" dxfId="529" priority="254" operator="equal">
      <formula>6</formula>
    </cfRule>
    <cfRule type="cellIs" dxfId="528" priority="255" operator="equal">
      <formula>5</formula>
    </cfRule>
    <cfRule type="cellIs" dxfId="527" priority="256" operator="equal">
      <formula>4</formula>
    </cfRule>
    <cfRule type="cellIs" dxfId="526" priority="257" operator="equal">
      <formula>3</formula>
    </cfRule>
    <cfRule type="cellIs" dxfId="525" priority="258" operator="equal">
      <formula>2</formula>
    </cfRule>
    <cfRule type="cellIs" dxfId="524" priority="259" operator="equal">
      <formula>1</formula>
    </cfRule>
  </conditionalFormatting>
  <conditionalFormatting sqref="N27:N28">
    <cfRule type="cellIs" dxfId="523" priority="196" operator="equal">
      <formula>16</formula>
    </cfRule>
    <cfRule type="cellIs" dxfId="522" priority="197" operator="equal">
      <formula>15</formula>
    </cfRule>
    <cfRule type="cellIs" dxfId="521" priority="198" operator="equal">
      <formula>14</formula>
    </cfRule>
    <cfRule type="cellIs" dxfId="520" priority="199" operator="equal">
      <formula>13</formula>
    </cfRule>
    <cfRule type="cellIs" dxfId="519" priority="200" operator="equal">
      <formula>12</formula>
    </cfRule>
    <cfRule type="cellIs" dxfId="518" priority="201" operator="equal">
      <formula>11</formula>
    </cfRule>
    <cfRule type="cellIs" dxfId="517" priority="202" operator="equal">
      <formula>10</formula>
    </cfRule>
    <cfRule type="cellIs" dxfId="516" priority="203" operator="equal">
      <formula>9</formula>
    </cfRule>
    <cfRule type="cellIs" dxfId="515" priority="204" operator="equal">
      <formula>8</formula>
    </cfRule>
    <cfRule type="cellIs" dxfId="514" priority="205" operator="equal">
      <formula>7</formula>
    </cfRule>
    <cfRule type="cellIs" dxfId="513" priority="206" operator="equal">
      <formula>6</formula>
    </cfRule>
    <cfRule type="cellIs" dxfId="512" priority="207" operator="equal">
      <formula>5</formula>
    </cfRule>
    <cfRule type="cellIs" dxfId="511" priority="208" operator="equal">
      <formula>4</formula>
    </cfRule>
    <cfRule type="cellIs" dxfId="510" priority="209" operator="equal">
      <formula>3</formula>
    </cfRule>
    <cfRule type="cellIs" dxfId="509" priority="210" operator="equal">
      <formula>2</formula>
    </cfRule>
    <cfRule type="cellIs" dxfId="508" priority="211" operator="equal">
      <formula>1</formula>
    </cfRule>
  </conditionalFormatting>
  <conditionalFormatting sqref="N6:N26">
    <cfRule type="cellIs" dxfId="507" priority="84" operator="equal">
      <formula>16</formula>
    </cfRule>
    <cfRule type="cellIs" dxfId="506" priority="85" operator="equal">
      <formula>15</formula>
    </cfRule>
    <cfRule type="cellIs" dxfId="505" priority="86" operator="equal">
      <formula>14</formula>
    </cfRule>
    <cfRule type="cellIs" dxfId="504" priority="87" operator="equal">
      <formula>13</formula>
    </cfRule>
    <cfRule type="cellIs" dxfId="503" priority="88" operator="equal">
      <formula>12</formula>
    </cfRule>
    <cfRule type="cellIs" dxfId="502" priority="89" operator="equal">
      <formula>11</formula>
    </cfRule>
    <cfRule type="cellIs" dxfId="501" priority="90" operator="equal">
      <formula>10</formula>
    </cfRule>
    <cfRule type="cellIs" dxfId="500" priority="91" operator="equal">
      <formula>9</formula>
    </cfRule>
    <cfRule type="cellIs" dxfId="499" priority="92" operator="equal">
      <formula>8</formula>
    </cfRule>
    <cfRule type="cellIs" dxfId="498" priority="93" operator="equal">
      <formula>7</formula>
    </cfRule>
    <cfRule type="cellIs" dxfId="497" priority="94" operator="equal">
      <formula>6</formula>
    </cfRule>
    <cfRule type="cellIs" dxfId="496" priority="95" operator="equal">
      <formula>5</formula>
    </cfRule>
    <cfRule type="cellIs" dxfId="495" priority="96" operator="equal">
      <formula>4</formula>
    </cfRule>
    <cfRule type="cellIs" dxfId="494" priority="97" operator="equal">
      <formula>3</formula>
    </cfRule>
    <cfRule type="cellIs" dxfId="493" priority="98" operator="equal">
      <formula>2</formula>
    </cfRule>
    <cfRule type="cellIs" dxfId="492" priority="99" operator="equal">
      <formula>1</formula>
    </cfRule>
  </conditionalFormatting>
  <conditionalFormatting sqref="N113:N118">
    <cfRule type="cellIs" dxfId="491" priority="68" operator="equal">
      <formula>16</formula>
    </cfRule>
    <cfRule type="cellIs" dxfId="490" priority="69" operator="equal">
      <formula>15</formula>
    </cfRule>
    <cfRule type="cellIs" dxfId="489" priority="70" operator="equal">
      <formula>14</formula>
    </cfRule>
    <cfRule type="cellIs" dxfId="488" priority="71" operator="equal">
      <formula>13</formula>
    </cfRule>
    <cfRule type="cellIs" dxfId="487" priority="72" operator="equal">
      <formula>12</formula>
    </cfRule>
    <cfRule type="cellIs" dxfId="486" priority="73" operator="equal">
      <formula>11</formula>
    </cfRule>
    <cfRule type="cellIs" dxfId="485" priority="74" operator="equal">
      <formula>10</formula>
    </cfRule>
    <cfRule type="cellIs" dxfId="484" priority="75" operator="equal">
      <formula>9</formula>
    </cfRule>
    <cfRule type="cellIs" dxfId="483" priority="76" operator="equal">
      <formula>8</formula>
    </cfRule>
    <cfRule type="cellIs" dxfId="482" priority="77" operator="equal">
      <formula>7</formula>
    </cfRule>
    <cfRule type="cellIs" dxfId="481" priority="78" operator="equal">
      <formula>6</formula>
    </cfRule>
    <cfRule type="cellIs" dxfId="480" priority="79" operator="equal">
      <formula>5</formula>
    </cfRule>
    <cfRule type="cellIs" dxfId="479" priority="80" operator="equal">
      <formula>4</formula>
    </cfRule>
    <cfRule type="cellIs" dxfId="478" priority="81" operator="equal">
      <formula>3</formula>
    </cfRule>
    <cfRule type="cellIs" dxfId="477" priority="82" operator="equal">
      <formula>2</formula>
    </cfRule>
    <cfRule type="cellIs" dxfId="476" priority="83" operator="equal">
      <formula>1</formula>
    </cfRule>
  </conditionalFormatting>
  <conditionalFormatting sqref="N112">
    <cfRule type="cellIs" dxfId="475" priority="52" operator="equal">
      <formula>16</formula>
    </cfRule>
    <cfRule type="cellIs" dxfId="474" priority="53" operator="equal">
      <formula>15</formula>
    </cfRule>
    <cfRule type="cellIs" dxfId="473" priority="54" operator="equal">
      <formula>14</formula>
    </cfRule>
    <cfRule type="cellIs" dxfId="472" priority="55" operator="equal">
      <formula>13</formula>
    </cfRule>
    <cfRule type="cellIs" dxfId="471" priority="56" operator="equal">
      <formula>12</formula>
    </cfRule>
    <cfRule type="cellIs" dxfId="470" priority="57" operator="equal">
      <formula>11</formula>
    </cfRule>
    <cfRule type="cellIs" dxfId="469" priority="58" operator="equal">
      <formula>10</formula>
    </cfRule>
    <cfRule type="cellIs" dxfId="468" priority="59" operator="equal">
      <formula>9</formula>
    </cfRule>
    <cfRule type="cellIs" dxfId="467" priority="60" operator="equal">
      <formula>8</formula>
    </cfRule>
    <cfRule type="cellIs" dxfId="466" priority="61" operator="equal">
      <formula>7</formula>
    </cfRule>
    <cfRule type="cellIs" dxfId="465" priority="62" operator="equal">
      <formula>6</formula>
    </cfRule>
    <cfRule type="cellIs" dxfId="464" priority="63" operator="equal">
      <formula>5</formula>
    </cfRule>
    <cfRule type="cellIs" dxfId="463" priority="64" operator="equal">
      <formula>4</formula>
    </cfRule>
    <cfRule type="cellIs" dxfId="462" priority="65" operator="equal">
      <formula>3</formula>
    </cfRule>
    <cfRule type="cellIs" dxfId="461" priority="66" operator="equal">
      <formula>2</formula>
    </cfRule>
    <cfRule type="cellIs" dxfId="460" priority="67" operator="equal">
      <formula>1</formula>
    </cfRule>
  </conditionalFormatting>
  <conditionalFormatting sqref="N111">
    <cfRule type="cellIs" dxfId="459" priority="36" operator="equal">
      <formula>16</formula>
    </cfRule>
    <cfRule type="cellIs" dxfId="458" priority="37" operator="equal">
      <formula>15</formula>
    </cfRule>
    <cfRule type="cellIs" dxfId="457" priority="38" operator="equal">
      <formula>14</formula>
    </cfRule>
    <cfRule type="cellIs" dxfId="456" priority="39" operator="equal">
      <formula>13</formula>
    </cfRule>
    <cfRule type="cellIs" dxfId="455" priority="40" operator="equal">
      <formula>12</formula>
    </cfRule>
    <cfRule type="cellIs" dxfId="454" priority="41" operator="equal">
      <formula>11</formula>
    </cfRule>
    <cfRule type="cellIs" dxfId="453" priority="42" operator="equal">
      <formula>10</formula>
    </cfRule>
    <cfRule type="cellIs" dxfId="452" priority="43" operator="equal">
      <formula>9</formula>
    </cfRule>
    <cfRule type="cellIs" dxfId="451" priority="44" operator="equal">
      <formula>8</formula>
    </cfRule>
    <cfRule type="cellIs" dxfId="450" priority="45" operator="equal">
      <formula>7</formula>
    </cfRule>
    <cfRule type="cellIs" dxfId="449" priority="46" operator="equal">
      <formula>6</formula>
    </cfRule>
    <cfRule type="cellIs" dxfId="448" priority="47" operator="equal">
      <formula>5</formula>
    </cfRule>
    <cfRule type="cellIs" dxfId="447" priority="48" operator="equal">
      <formula>4</formula>
    </cfRule>
    <cfRule type="cellIs" dxfId="446" priority="49" operator="equal">
      <formula>3</formula>
    </cfRule>
    <cfRule type="cellIs" dxfId="445" priority="50" operator="equal">
      <formula>2</formula>
    </cfRule>
    <cfRule type="cellIs" dxfId="444" priority="51" operator="equal">
      <formula>1</formula>
    </cfRule>
  </conditionalFormatting>
  <conditionalFormatting sqref="N91:N104">
    <cfRule type="cellIs" dxfId="443" priority="20" operator="equal">
      <formula>16</formula>
    </cfRule>
    <cfRule type="cellIs" dxfId="442" priority="21" operator="equal">
      <formula>15</formula>
    </cfRule>
    <cfRule type="cellIs" dxfId="441" priority="22" operator="equal">
      <formula>14</formula>
    </cfRule>
    <cfRule type="cellIs" dxfId="440" priority="23" operator="equal">
      <formula>13</formula>
    </cfRule>
    <cfRule type="cellIs" dxfId="439" priority="24" operator="equal">
      <formula>12</formula>
    </cfRule>
    <cfRule type="cellIs" dxfId="438" priority="25" operator="equal">
      <formula>11</formula>
    </cfRule>
    <cfRule type="cellIs" dxfId="437" priority="26" operator="equal">
      <formula>10</formula>
    </cfRule>
    <cfRule type="cellIs" dxfId="436" priority="27" operator="equal">
      <formula>9</formula>
    </cfRule>
    <cfRule type="cellIs" dxfId="435" priority="28" operator="equal">
      <formula>8</formula>
    </cfRule>
    <cfRule type="cellIs" dxfId="434" priority="29" operator="equal">
      <formula>7</formula>
    </cfRule>
    <cfRule type="cellIs" dxfId="433" priority="30" operator="equal">
      <formula>6</formula>
    </cfRule>
    <cfRule type="cellIs" dxfId="432" priority="31" operator="equal">
      <formula>5</formula>
    </cfRule>
    <cfRule type="cellIs" dxfId="431" priority="32" operator="equal">
      <formula>4</formula>
    </cfRule>
    <cfRule type="cellIs" dxfId="430" priority="33" operator="equal">
      <formula>3</formula>
    </cfRule>
    <cfRule type="cellIs" dxfId="429" priority="34" operator="equal">
      <formula>2</formula>
    </cfRule>
    <cfRule type="cellIs" dxfId="428" priority="35" operator="equal">
      <formula>1</formula>
    </cfRule>
  </conditionalFormatting>
  <conditionalFormatting sqref="N105:N110">
    <cfRule type="cellIs" dxfId="427" priority="4" operator="equal">
      <formula>16</formula>
    </cfRule>
    <cfRule type="cellIs" dxfId="426" priority="5" operator="equal">
      <formula>15</formula>
    </cfRule>
    <cfRule type="cellIs" dxfId="425" priority="6" operator="equal">
      <formula>14</formula>
    </cfRule>
    <cfRule type="cellIs" dxfId="424" priority="7" operator="equal">
      <formula>13</formula>
    </cfRule>
    <cfRule type="cellIs" dxfId="423" priority="8" operator="equal">
      <formula>12</formula>
    </cfRule>
    <cfRule type="cellIs" dxfId="422" priority="9" operator="equal">
      <formula>11</formula>
    </cfRule>
    <cfRule type="cellIs" dxfId="421" priority="10" operator="equal">
      <formula>10</formula>
    </cfRule>
    <cfRule type="cellIs" dxfId="420" priority="11" operator="equal">
      <formula>9</formula>
    </cfRule>
    <cfRule type="cellIs" dxfId="419" priority="12" operator="equal">
      <formula>8</formula>
    </cfRule>
    <cfRule type="cellIs" dxfId="418" priority="13" operator="equal">
      <formula>7</formula>
    </cfRule>
    <cfRule type="cellIs" dxfId="417" priority="14" operator="equal">
      <formula>6</formula>
    </cfRule>
    <cfRule type="cellIs" dxfId="416" priority="15" operator="equal">
      <formula>5</formula>
    </cfRule>
    <cfRule type="cellIs" dxfId="415" priority="16" operator="equal">
      <formula>4</formula>
    </cfRule>
    <cfRule type="cellIs" dxfId="414" priority="17" operator="equal">
      <formula>3</formula>
    </cfRule>
    <cfRule type="cellIs" dxfId="413" priority="18" operator="equal">
      <formula>2</formula>
    </cfRule>
    <cfRule type="cellIs" dxfId="412" priority="19" operator="equal">
      <formula>1</formula>
    </cfRule>
  </conditionalFormatting>
  <conditionalFormatting sqref="R31:T31">
    <cfRule type="cellIs" dxfId="411" priority="3" operator="greaterThan">
      <formula>0</formula>
    </cfRule>
  </conditionalFormatting>
  <conditionalFormatting sqref="R32:T32">
    <cfRule type="cellIs" dxfId="410" priority="2" operator="greaterThan">
      <formula>0</formula>
    </cfRule>
  </conditionalFormatting>
  <conditionalFormatting sqref="R30:T30">
    <cfRule type="cellIs" dxfId="409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E53" sqref="E53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ZAOCC: 59209</v>
      </c>
      <c r="B1" s="244" t="str">
        <f>[1]WB!$A$2</f>
        <v>Free State Open Access Cattle and Crops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6" t="s">
        <v>105</v>
      </c>
      <c r="AA1" s="257"/>
      <c r="AB1" s="256" t="s">
        <v>106</v>
      </c>
      <c r="AC1" s="257"/>
      <c r="AD1" s="256" t="s">
        <v>107</v>
      </c>
      <c r="AE1" s="257"/>
      <c r="AF1" s="256" t="s">
        <v>108</v>
      </c>
      <c r="AG1" s="257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4" t="s">
        <v>109</v>
      </c>
      <c r="AA2" s="258"/>
      <c r="AB2" s="254" t="s">
        <v>110</v>
      </c>
      <c r="AC2" s="258"/>
      <c r="AD2" s="254" t="s">
        <v>111</v>
      </c>
      <c r="AE2" s="258"/>
      <c r="AF2" s="254" t="s">
        <v>112</v>
      </c>
      <c r="AG2" s="258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0.10344472229140719</v>
      </c>
      <c r="C6" s="215">
        <f>IF([1]Summ!F1044="",0,[1]Summ!F1044)</f>
        <v>0</v>
      </c>
      <c r="D6" s="24">
        <f t="shared" ref="D6:D16" si="0">SUM(B6,C6)</f>
        <v>0.10344472229140719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2.0688944458281441E-2</v>
      </c>
      <c r="J6" s="24">
        <f t="shared" ref="J6:J13" si="3">IF(I$32&lt;=1+I$131,I6,B6*H6+J$33*(I6-B6*H6))</f>
        <v>2.0688944458281441E-2</v>
      </c>
      <c r="K6" s="22">
        <f t="shared" ref="K6:K31" si="4">B6</f>
        <v>0.10344472229140719</v>
      </c>
      <c r="L6" s="22">
        <f t="shared" ref="L6:L29" si="5">IF(K6="","",K6*H6)</f>
        <v>2.0688944458281441E-2</v>
      </c>
      <c r="M6" s="225">
        <f t="shared" ref="M6:M31" si="6">J6</f>
        <v>2.0688944458281441E-2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8.2755777833125765E-2</v>
      </c>
      <c r="Z6" s="116">
        <v>0.17</v>
      </c>
      <c r="AA6" s="121">
        <f>$M6*Z6*4</f>
        <v>1.4068482231631381E-2</v>
      </c>
      <c r="AB6" s="116">
        <v>0.17</v>
      </c>
      <c r="AC6" s="121">
        <f t="shared" ref="AC6:AC29" si="7">$M6*AB6*4</f>
        <v>1.4068482231631381E-2</v>
      </c>
      <c r="AD6" s="116">
        <v>0.33</v>
      </c>
      <c r="AE6" s="121">
        <f t="shared" ref="AE6:AE29" si="8">$M6*AD6*4</f>
        <v>2.7309406684931505E-2</v>
      </c>
      <c r="AF6" s="122">
        <f>1-SUM(Z6,AB6,AD6)</f>
        <v>0.32999999999999996</v>
      </c>
      <c r="AG6" s="121">
        <f>$M6*AF6*4</f>
        <v>2.7309406684931498E-2</v>
      </c>
      <c r="AH6" s="123">
        <f>SUM(Z6,AB6,AD6,AF6)</f>
        <v>1</v>
      </c>
      <c r="AI6" s="183">
        <f>SUM(AA6,AC6,AE6,AG6)/4</f>
        <v>2.0688944458281441E-2</v>
      </c>
      <c r="AJ6" s="120">
        <f>(AA6+AC6)/2</f>
        <v>1.4068482231631381E-2</v>
      </c>
      <c r="AK6" s="119">
        <f>(AE6+AG6)/2</f>
        <v>2.7309406684931502E-2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Cows' milk - season 2</v>
      </c>
      <c r="B7" s="215">
        <f>IF([1]Summ!E1045="",0,[1]Summ!E1045)</f>
        <v>6.0064677459526775E-2</v>
      </c>
      <c r="C7" s="215">
        <f>IF([1]Summ!F1045="",0,[1]Summ!F1045)</f>
        <v>0</v>
      </c>
      <c r="D7" s="24">
        <f t="shared" si="0"/>
        <v>6.0064677459526775E-2</v>
      </c>
      <c r="E7" s="26">
        <v>0.2</v>
      </c>
      <c r="F7" s="27">
        <f>[1]Summ!$P$1</f>
        <v>8800</v>
      </c>
      <c r="H7" s="24">
        <f t="shared" si="1"/>
        <v>0.2</v>
      </c>
      <c r="I7" s="22">
        <f t="shared" si="2"/>
        <v>1.2012935491905356E-2</v>
      </c>
      <c r="J7" s="24">
        <f t="shared" si="3"/>
        <v>1.2012935491905356E-2</v>
      </c>
      <c r="K7" s="22">
        <f t="shared" si="4"/>
        <v>6.0064677459526775E-2</v>
      </c>
      <c r="L7" s="22">
        <f t="shared" si="5"/>
        <v>1.2012935491905356E-2</v>
      </c>
      <c r="M7" s="225">
        <f t="shared" si="6"/>
        <v>1.2012935491905356E-2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2601.7421940384984</v>
      </c>
      <c r="S7" s="223">
        <f>IF($B$81=0,0,(SUMIF($N$6:$N$28,$U7,L$6:L$28)+SUMIF($N$91:$N$118,$U7,L$91:L$118))*$I$83*Poor!$B$81/$B$81)</f>
        <v>638.65817996578323</v>
      </c>
      <c r="T7" s="223">
        <f>IF($B$81=0,0,(SUMIF($N$6:$N$28,$U7,M$6:M$28)+SUMIF($N$91:$N$118,$U7,M$91:M$118))*$I$83*Poor!$B$81/$B$81)</f>
        <v>638.85066989736129</v>
      </c>
      <c r="U7" s="224">
        <v>1</v>
      </c>
      <c r="V7" s="56"/>
      <c r="W7" s="115"/>
      <c r="X7" s="124">
        <v>4</v>
      </c>
      <c r="Y7" s="183">
        <f t="shared" ref="Y7:Y29" si="9">M7*4</f>
        <v>4.8051741967621422E-2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4.8051741967621422E-2</v>
      </c>
      <c r="AH7" s="123">
        <f t="shared" ref="AH7:AH30" si="12">SUM(Z7,AB7,AD7,AF7)</f>
        <v>1</v>
      </c>
      <c r="AI7" s="183">
        <f t="shared" ref="AI7:AI30" si="13">SUM(AA7,AC7,AE7,AG7)/4</f>
        <v>1.2012935491905356E-2</v>
      </c>
      <c r="AJ7" s="120">
        <f t="shared" ref="AJ7:AJ31" si="14">(AA7+AC7)/2</f>
        <v>0</v>
      </c>
      <c r="AK7" s="119">
        <f t="shared" ref="AK7:AK31" si="15">(AE7+AG7)/2</f>
        <v>2.4025870983810711E-2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Own meat</v>
      </c>
      <c r="B8" s="215">
        <f>IF([1]Summ!E1046="",0,[1]Summ!E1046)</f>
        <v>4.7251400996264009E-3</v>
      </c>
      <c r="C8" s="215">
        <f>IF([1]Summ!F1046="",0,[1]Summ!F1046)</f>
        <v>0</v>
      </c>
      <c r="D8" s="24">
        <f t="shared" si="0"/>
        <v>4.7251400996264009E-3</v>
      </c>
      <c r="E8" s="26">
        <v>0.2</v>
      </c>
      <c r="F8" s="22" t="s">
        <v>23</v>
      </c>
      <c r="H8" s="24">
        <f t="shared" si="1"/>
        <v>0.2</v>
      </c>
      <c r="I8" s="22">
        <f t="shared" si="2"/>
        <v>9.4502801992528028E-4</v>
      </c>
      <c r="J8" s="24">
        <f t="shared" si="3"/>
        <v>9.4502801992528028E-4</v>
      </c>
      <c r="K8" s="22">
        <f t="shared" si="4"/>
        <v>4.7251400996264009E-3</v>
      </c>
      <c r="L8" s="22">
        <f t="shared" si="5"/>
        <v>9.4502801992528028E-4</v>
      </c>
      <c r="M8" s="225">
        <f t="shared" si="6"/>
        <v>9.4502801992528028E-4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53.097607195362443</v>
      </c>
      <c r="S8" s="223">
        <f>IF($B$81=0,0,(SUMIF($N$6:$N$28,$U8,L$6:L$28)+SUMIF($N$91:$N$118,$U8,L$91:L$118))*$I$83*Poor!$B$81/$B$81)</f>
        <v>9.7999999999999972</v>
      </c>
      <c r="T8" s="223">
        <f>IF($B$81=0,0,(SUMIF($N$6:$N$28,$U8,M$6:M$28)+SUMIF($N$91:$N$118,$U8,M$91:M$118))*$I$83*Poor!$B$81/$B$81)</f>
        <v>8.4520893768218919</v>
      </c>
      <c r="U8" s="224">
        <v>2</v>
      </c>
      <c r="V8" s="184"/>
      <c r="W8" s="115"/>
      <c r="X8" s="124">
        <v>1</v>
      </c>
      <c r="Y8" s="183">
        <f t="shared" si="9"/>
        <v>3.7801120797011211E-3</v>
      </c>
      <c r="Z8" s="125">
        <f>IF($Y8=0,0,AA8/$Y8)</f>
        <v>0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1</v>
      </c>
      <c r="AG8" s="121">
        <f t="shared" si="11"/>
        <v>3.7801120797011211E-3</v>
      </c>
      <c r="AH8" s="123">
        <f t="shared" si="12"/>
        <v>1</v>
      </c>
      <c r="AI8" s="183">
        <f t="shared" si="13"/>
        <v>9.4502801992528028E-4</v>
      </c>
      <c r="AJ8" s="120">
        <f t="shared" si="14"/>
        <v>0</v>
      </c>
      <c r="AK8" s="119">
        <f t="shared" si="15"/>
        <v>1.8900560398505606E-3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Maize: kg produced</v>
      </c>
      <c r="B9" s="215">
        <f>IF([1]Summ!E1047="",0,[1]Summ!E1047)</f>
        <v>3.7853260273972601E-2</v>
      </c>
      <c r="C9" s="215">
        <f>IF([1]Summ!F1047="",0,[1]Summ!F1047)</f>
        <v>0</v>
      </c>
      <c r="D9" s="24">
        <f t="shared" si="0"/>
        <v>3.7853260273972601E-2</v>
      </c>
      <c r="E9" s="26">
        <v>0.3</v>
      </c>
      <c r="F9" s="28">
        <v>8800</v>
      </c>
      <c r="H9" s="24">
        <f t="shared" si="1"/>
        <v>0.3</v>
      </c>
      <c r="I9" s="22">
        <f t="shared" si="2"/>
        <v>1.135597808219178E-2</v>
      </c>
      <c r="J9" s="24">
        <f t="shared" si="3"/>
        <v>1.135597808219178E-2</v>
      </c>
      <c r="K9" s="22">
        <f t="shared" si="4"/>
        <v>3.7853260273972601E-2</v>
      </c>
      <c r="L9" s="22">
        <f t="shared" si="5"/>
        <v>1.135597808219178E-2</v>
      </c>
      <c r="M9" s="225">
        <f t="shared" si="6"/>
        <v>1.135597808219178E-2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2971.466259973326</v>
      </c>
      <c r="S9" s="223">
        <f>IF($B$81=0,0,(SUMIF($N$6:$N$28,$U9,L$6:L$28)+SUMIF($N$91:$N$118,$U9,L$91:L$118))*$I$83*Poor!$B$81/$B$81)</f>
        <v>646.36500805801768</v>
      </c>
      <c r="T9" s="223">
        <f>IF($B$81=0,0,(SUMIF($N$6:$N$28,$U9,M$6:M$28)+SUMIF($N$91:$N$118,$U9,M$91:M$118))*$I$83*Poor!$B$81/$B$81)</f>
        <v>646.36500805801768</v>
      </c>
      <c r="U9" s="224">
        <v>3</v>
      </c>
      <c r="V9" s="56"/>
      <c r="W9" s="115"/>
      <c r="X9" s="124">
        <v>1</v>
      </c>
      <c r="Y9" s="183">
        <f t="shared" si="9"/>
        <v>4.5423912328767121E-2</v>
      </c>
      <c r="Z9" s="125">
        <f>IF($Y9=0,0,AA9/$Y9)</f>
        <v>0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1</v>
      </c>
      <c r="AG9" s="121">
        <f t="shared" si="11"/>
        <v>4.5423912328767121E-2</v>
      </c>
      <c r="AH9" s="123">
        <f t="shared" si="12"/>
        <v>1</v>
      </c>
      <c r="AI9" s="183">
        <f t="shared" si="13"/>
        <v>1.135597808219178E-2</v>
      </c>
      <c r="AJ9" s="120">
        <f t="shared" si="14"/>
        <v>0</v>
      </c>
      <c r="AK9" s="119">
        <f t="shared" si="15"/>
        <v>2.2711956164383561E-2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Onions: kg produced</v>
      </c>
      <c r="B10" s="215">
        <f>IF([1]Summ!E1048="",0,[1]Summ!E1048)</f>
        <v>3.5454844333748438E-2</v>
      </c>
      <c r="C10" s="215">
        <f>IF([1]Summ!F1048="",0,[1]Summ!F1048)</f>
        <v>0</v>
      </c>
      <c r="D10" s="24">
        <f t="shared" si="0"/>
        <v>3.5454844333748438E-2</v>
      </c>
      <c r="E10" s="26">
        <v>0.2</v>
      </c>
      <c r="H10" s="24">
        <f t="shared" si="1"/>
        <v>0.2</v>
      </c>
      <c r="I10" s="22">
        <f t="shared" si="2"/>
        <v>7.0909688667496881E-3</v>
      </c>
      <c r="J10" s="24">
        <f t="shared" si="3"/>
        <v>7.0909688667496881E-3</v>
      </c>
      <c r="K10" s="22">
        <f t="shared" si="4"/>
        <v>3.5454844333748438E-2</v>
      </c>
      <c r="L10" s="22">
        <f t="shared" si="5"/>
        <v>7.0909688667496881E-3</v>
      </c>
      <c r="M10" s="225">
        <f t="shared" si="6"/>
        <v>7.0909688667496881E-3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15.170744912960696</v>
      </c>
      <c r="S10" s="223">
        <f>IF($B$81=0,0,(SUMIF($N$6:$N$28,$U10,L$6:L$28)+SUMIF($N$91:$N$118,$U10,L$91:L$118))*$I$83*Poor!$B$81/$B$81)</f>
        <v>2.36</v>
      </c>
      <c r="T10" s="223">
        <f>IF($B$81=0,0,(SUMIF($N$6:$N$28,$U10,M$6:M$28)+SUMIF($N$91:$N$118,$U10,M$91:M$118))*$I$83*Poor!$B$81/$B$81)</f>
        <v>2.36</v>
      </c>
      <c r="U10" s="224">
        <v>4</v>
      </c>
      <c r="V10" s="56"/>
      <c r="W10" s="115"/>
      <c r="X10" s="124">
        <v>1</v>
      </c>
      <c r="Y10" s="183">
        <f t="shared" si="9"/>
        <v>2.8363875466998752E-2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2.8363875466998752E-2</v>
      </c>
      <c r="AH10" s="123">
        <f t="shared" si="12"/>
        <v>1</v>
      </c>
      <c r="AI10" s="183">
        <f t="shared" si="13"/>
        <v>7.0909688667496881E-3</v>
      </c>
      <c r="AJ10" s="120">
        <f t="shared" si="14"/>
        <v>0</v>
      </c>
      <c r="AK10" s="119">
        <f t="shared" si="15"/>
        <v>1.4181937733499376E-2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Beans: kg produced</v>
      </c>
      <c r="B11" s="215">
        <f>IF([1]Summ!E1049="",0,[1]Summ!E1049)</f>
        <v>1.2372697882938977E-2</v>
      </c>
      <c r="C11" s="215">
        <f>IF([1]Summ!F1049="",0,[1]Summ!F1049)</f>
        <v>0</v>
      </c>
      <c r="D11" s="24">
        <f t="shared" si="0"/>
        <v>1.2372697882938977E-2</v>
      </c>
      <c r="E11" s="26">
        <v>0.2</v>
      </c>
      <c r="H11" s="24">
        <f t="shared" si="1"/>
        <v>0.2</v>
      </c>
      <c r="I11" s="22">
        <f t="shared" si="2"/>
        <v>2.4745395765877957E-3</v>
      </c>
      <c r="J11" s="24">
        <f t="shared" si="3"/>
        <v>2.4745395765877957E-3</v>
      </c>
      <c r="K11" s="22">
        <f t="shared" si="4"/>
        <v>1.2372697882938977E-2</v>
      </c>
      <c r="L11" s="22">
        <f t="shared" si="5"/>
        <v>2.4745395765877957E-3</v>
      </c>
      <c r="M11" s="225">
        <f t="shared" si="6"/>
        <v>2.4745395765877957E-3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3034.1489825921394</v>
      </c>
      <c r="S11" s="223">
        <f>IF($B$81=0,0,(SUMIF($N$6:$N$28,$U11,L$6:L$28)+SUMIF($N$91:$N$118,$U11,L$91:L$118))*$I$83*Poor!$B$81/$B$81)</f>
        <v>1180</v>
      </c>
      <c r="T11" s="223">
        <f>IF($B$81=0,0,(SUMIF($N$6:$N$28,$U11,M$6:M$28)+SUMIF($N$91:$N$118,$U11,M$91:M$118))*$I$83*Poor!$B$81/$B$81)</f>
        <v>1180</v>
      </c>
      <c r="U11" s="224">
        <v>5</v>
      </c>
      <c r="V11" s="56"/>
      <c r="W11" s="115"/>
      <c r="X11" s="124">
        <v>1</v>
      </c>
      <c r="Y11" s="183">
        <f t="shared" si="9"/>
        <v>9.8981583063511829E-3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9.8981583063511829E-3</v>
      </c>
      <c r="AH11" s="123">
        <f t="shared" si="12"/>
        <v>1</v>
      </c>
      <c r="AI11" s="183">
        <f t="shared" si="13"/>
        <v>2.4745395765877957E-3</v>
      </c>
      <c r="AJ11" s="120">
        <f t="shared" si="14"/>
        <v>0</v>
      </c>
      <c r="AK11" s="119">
        <f t="shared" si="15"/>
        <v>4.9490791531755915E-3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Cabbage: kg produced</v>
      </c>
      <c r="B12" s="215">
        <f>IF([1]Summ!E1050="",0,[1]Summ!E1050)</f>
        <v>4.7316575342465752E-3</v>
      </c>
      <c r="C12" s="215">
        <f>IF([1]Summ!F1050="",0,[1]Summ!F1050)</f>
        <v>0</v>
      </c>
      <c r="D12" s="24">
        <f t="shared" si="0"/>
        <v>4.7316575342465752E-3</v>
      </c>
      <c r="E12" s="26">
        <v>0.2</v>
      </c>
      <c r="H12" s="24">
        <f t="shared" si="1"/>
        <v>0.2</v>
      </c>
      <c r="I12" s="22">
        <f t="shared" si="2"/>
        <v>9.4633150684931503E-4</v>
      </c>
      <c r="J12" s="24">
        <f t="shared" si="3"/>
        <v>9.4633150684931503E-4</v>
      </c>
      <c r="K12" s="22">
        <f t="shared" si="4"/>
        <v>4.7316575342465752E-3</v>
      </c>
      <c r="L12" s="22">
        <f t="shared" si="5"/>
        <v>9.4633150684931503E-4</v>
      </c>
      <c r="M12" s="225">
        <f t="shared" si="6"/>
        <v>9.4633150684931503E-4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615.71526170226105</v>
      </c>
      <c r="S12" s="223">
        <f>IF($B$81=0,0,(SUMIF($N$6:$N$28,$U12,L$6:L$28)+SUMIF($N$91:$N$118,$U12,L$91:L$118))*$I$83*Poor!$B$81/$B$81)</f>
        <v>669.66400637374056</v>
      </c>
      <c r="T12" s="223">
        <f>IF($B$81=0,0,(SUMIF($N$6:$N$28,$U12,M$6:M$28)+SUMIF($N$91:$N$118,$U12,M$91:M$118))*$I$83*Poor!$B$81/$B$81)</f>
        <v>831.39233930518799</v>
      </c>
      <c r="U12" s="224">
        <v>6</v>
      </c>
      <c r="V12" s="56"/>
      <c r="W12" s="117"/>
      <c r="X12" s="118"/>
      <c r="Y12" s="183">
        <f t="shared" si="9"/>
        <v>3.7853260273972601E-3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2.5361684383561644E-3</v>
      </c>
      <c r="AF12" s="122">
        <f>1-SUM(Z12,AB12,AD12)</f>
        <v>0.32999999999999996</v>
      </c>
      <c r="AG12" s="121">
        <f>$M12*AF12*4</f>
        <v>1.2491575890410957E-3</v>
      </c>
      <c r="AH12" s="123">
        <f t="shared" si="12"/>
        <v>1</v>
      </c>
      <c r="AI12" s="183">
        <f t="shared" si="13"/>
        <v>9.4633150684931503E-4</v>
      </c>
      <c r="AJ12" s="120">
        <f t="shared" si="14"/>
        <v>0</v>
      </c>
      <c r="AK12" s="119">
        <f t="shared" si="15"/>
        <v>1.8926630136986301E-3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Green beans /peas</v>
      </c>
      <c r="B13" s="215">
        <f>IF([1]Summ!E1051="",0,[1]Summ!E1051)</f>
        <v>0</v>
      </c>
      <c r="C13" s="215">
        <f>IF([1]Summ!F1051="",0,[1]Summ!F1051)</f>
        <v>0</v>
      </c>
      <c r="D13" s="24">
        <f t="shared" si="0"/>
        <v>0</v>
      </c>
      <c r="E13" s="26"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6">
        <f t="shared" si="6"/>
        <v>0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0</v>
      </c>
      <c r="Z13" s="116">
        <v>1</v>
      </c>
      <c r="AA13" s="121">
        <f>$M13*Z13*4</f>
        <v>0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 xml:space="preserve">Other root crops: Beetroot </v>
      </c>
      <c r="B14" s="215">
        <f>IF([1]Summ!E1052="",0,[1]Summ!E1052)</f>
        <v>1.8212951432129514E-3</v>
      </c>
      <c r="C14" s="215">
        <f>IF([1]Summ!F1052="",0,[1]Summ!F1052)</f>
        <v>0</v>
      </c>
      <c r="D14" s="24">
        <f t="shared" si="0"/>
        <v>1.8212951432129514E-3</v>
      </c>
      <c r="E14" s="26">
        <v>0.2</v>
      </c>
      <c r="F14" s="22"/>
      <c r="H14" s="24">
        <f t="shared" si="1"/>
        <v>0.2</v>
      </c>
      <c r="I14" s="22">
        <f t="shared" si="2"/>
        <v>3.6425902864259028E-4</v>
      </c>
      <c r="J14" s="24">
        <f>IF(I$32&lt;=1+I131,I14,B14*H14+J$33*(I14-B14*H14))</f>
        <v>3.6425902864259028E-4</v>
      </c>
      <c r="K14" s="22">
        <f t="shared" si="4"/>
        <v>1.8212951432129514E-3</v>
      </c>
      <c r="L14" s="22">
        <f t="shared" si="5"/>
        <v>3.6425902864259028E-4</v>
      </c>
      <c r="M14" s="226">
        <f t="shared" si="6"/>
        <v>3.6425902864259028E-4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1.4570361145703611E-3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1.4570361145703611E-3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3.6425902864259028E-4</v>
      </c>
      <c r="AJ14" s="120">
        <f t="shared" si="14"/>
        <v>7.2851805728518055E-4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 xml:space="preserve">Tomato: </v>
      </c>
      <c r="B15" s="215">
        <f>IF([1]Summ!E1053="",0,[1]Summ!E1053)</f>
        <v>3.0188757160647575E-2</v>
      </c>
      <c r="C15" s="215">
        <f>IF([1]Summ!F1053="",0,[1]Summ!F1053)</f>
        <v>0</v>
      </c>
      <c r="D15" s="24">
        <f t="shared" si="0"/>
        <v>3.0188757160647575E-2</v>
      </c>
      <c r="E15" s="26">
        <v>0.2</v>
      </c>
      <c r="F15" s="22"/>
      <c r="H15" s="24">
        <f t="shared" si="1"/>
        <v>0.2</v>
      </c>
      <c r="I15" s="22">
        <f t="shared" si="2"/>
        <v>6.0377514321295154E-3</v>
      </c>
      <c r="J15" s="24">
        <f>IF(I$32&lt;=1+I131,I15,B15*H15+J$33*(I15-B15*H15))</f>
        <v>6.0377514321295154E-3</v>
      </c>
      <c r="K15" s="22">
        <f t="shared" si="4"/>
        <v>3.0188757160647575E-2</v>
      </c>
      <c r="L15" s="22">
        <f t="shared" si="5"/>
        <v>6.0377514321295154E-3</v>
      </c>
      <c r="M15" s="227">
        <f t="shared" si="6"/>
        <v>6.0377514321295154E-3</v>
      </c>
      <c r="N15" s="230">
        <v>1</v>
      </c>
      <c r="O15" s="2"/>
      <c r="P15" s="22"/>
      <c r="Q15" s="59" t="s">
        <v>127</v>
      </c>
      <c r="R15" s="223">
        <f>IF($B$81=0,0,(SUMIF($N$6:$N$28,$U15,K$6:K$28)+SUMIF($N$91:$N$118,$U15,K$91:K$118))*$B$83*$H$84*Poor!$B$81/$B$81)</f>
        <v>11833.181032109345</v>
      </c>
      <c r="S15" s="223">
        <f>IF($B$81=0,0,(SUMIF($N$6:$N$28,$U15,L$6:L$28)+SUMIF($N$91:$N$118,$U15,L$91:L$118))*$I$83*Poor!$B$81/$B$81)</f>
        <v>9204</v>
      </c>
      <c r="T15" s="223">
        <f>IF($B$81=0,0,(SUMIF($N$6:$N$28,$U15,M$6:M$28)+SUMIF($N$91:$N$118,$U15,M$91:M$118))*$I$83*Poor!$B$81/$B$81)</f>
        <v>9204</v>
      </c>
      <c r="U15" s="224">
        <v>9</v>
      </c>
      <c r="V15" s="56"/>
      <c r="W15" s="110"/>
      <c r="X15" s="118"/>
      <c r="Y15" s="183">
        <f t="shared" si="9"/>
        <v>2.4151005728518062E-2</v>
      </c>
      <c r="Z15" s="116">
        <v>0.25</v>
      </c>
      <c r="AA15" s="121">
        <f t="shared" si="16"/>
        <v>6.0377514321295154E-3</v>
      </c>
      <c r="AB15" s="116">
        <v>0.25</v>
      </c>
      <c r="AC15" s="121">
        <f t="shared" si="7"/>
        <v>6.0377514321295154E-3</v>
      </c>
      <c r="AD15" s="116">
        <v>0.25</v>
      </c>
      <c r="AE15" s="121">
        <f t="shared" si="8"/>
        <v>6.0377514321295154E-3</v>
      </c>
      <c r="AF15" s="122">
        <f t="shared" si="10"/>
        <v>0.25</v>
      </c>
      <c r="AG15" s="121">
        <f t="shared" si="11"/>
        <v>6.0377514321295154E-3</v>
      </c>
      <c r="AH15" s="123">
        <f t="shared" si="12"/>
        <v>1</v>
      </c>
      <c r="AI15" s="183">
        <f t="shared" si="13"/>
        <v>6.0377514321295154E-3</v>
      </c>
      <c r="AJ15" s="120">
        <f t="shared" si="14"/>
        <v>6.0377514321295154E-3</v>
      </c>
      <c r="AK15" s="119">
        <f t="shared" si="15"/>
        <v>6.0377514321295154E-3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Potato's: no. local meas</v>
      </c>
      <c r="B16" s="215">
        <f>IF([1]Summ!E1054="",0,[1]Summ!E1054)</f>
        <v>1.6264909838107095E-2</v>
      </c>
      <c r="C16" s="215">
        <f>IF([1]Summ!F1054="",0,[1]Summ!F1054)</f>
        <v>0</v>
      </c>
      <c r="D16" s="24">
        <f t="shared" si="0"/>
        <v>1.6264909838107095E-2</v>
      </c>
      <c r="E16" s="26">
        <v>0.2</v>
      </c>
      <c r="F16" s="22"/>
      <c r="H16" s="24">
        <f t="shared" si="1"/>
        <v>0.2</v>
      </c>
      <c r="I16" s="22">
        <f t="shared" si="2"/>
        <v>3.252981967621419E-3</v>
      </c>
      <c r="J16" s="24">
        <f>IF(I$32&lt;=1+I131,I16,B16*H16+J$33*(I16-B16*H16))</f>
        <v>3.252981967621419E-3</v>
      </c>
      <c r="K16" s="22">
        <f t="shared" si="4"/>
        <v>1.6264909838107095E-2</v>
      </c>
      <c r="L16" s="22">
        <f t="shared" si="5"/>
        <v>3.252981967621419E-3</v>
      </c>
      <c r="M16" s="225">
        <f t="shared" si="6"/>
        <v>3.252981967621419E-3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9"/>
        <v>1.3011927870485676E-2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1.3011927870485676E-2</v>
      </c>
      <c r="AH16" s="123">
        <f t="shared" si="12"/>
        <v>1</v>
      </c>
      <c r="AI16" s="183">
        <f t="shared" si="13"/>
        <v>3.252981967621419E-3</v>
      </c>
      <c r="AJ16" s="120">
        <f t="shared" si="14"/>
        <v>0</v>
      </c>
      <c r="AK16" s="119">
        <f t="shared" si="15"/>
        <v>6.5059639352428381E-3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>Leafy green vegetables (spinach etc)</v>
      </c>
      <c r="B17" s="215">
        <f>IF([1]Summ!E1055="",0,[1]Summ!E1055)</f>
        <v>1.8212951432129514E-3</v>
      </c>
      <c r="C17" s="215">
        <f>IF([1]Summ!F1055="",0,[1]Summ!F1055)</f>
        <v>3.6425902864259028E-4</v>
      </c>
      <c r="D17" s="24">
        <f>SUM(B17,C17)</f>
        <v>2.1855541718555417E-3</v>
      </c>
      <c r="E17" s="26">
        <v>0.2</v>
      </c>
      <c r="F17" s="22"/>
      <c r="H17" s="24">
        <f t="shared" si="1"/>
        <v>0.2</v>
      </c>
      <c r="I17" s="22">
        <f t="shared" si="2"/>
        <v>4.3711083437110833E-4</v>
      </c>
      <c r="J17" s="24">
        <f t="shared" ref="J17:J25" si="17">IF(I$32&lt;=1+I131,I17,B17*H17+J$33*(I17-B17*H17))</f>
        <v>3.7427920444454711E-4</v>
      </c>
      <c r="K17" s="22">
        <f t="shared" si="4"/>
        <v>1.8212951432129514E-3</v>
      </c>
      <c r="L17" s="22">
        <f t="shared" si="5"/>
        <v>3.6425902864259028E-4</v>
      </c>
      <c r="M17" s="226">
        <f t="shared" si="6"/>
        <v>3.7427920444454711E-4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14563.915116442271</v>
      </c>
      <c r="S17" s="223">
        <f>IF($B$81=0,0,(SUMIF($N$6:$N$28,$U17,L$6:L$28)+SUMIF($N$91:$N$118,$U17,L$91:L$118))*$I$83*Poor!$B$81/$B$81)</f>
        <v>9062.4</v>
      </c>
      <c r="T17" s="223">
        <f>IF($B$81=0,0,(SUMIF($N$6:$N$28,$U17,M$6:M$28)+SUMIF($N$91:$N$118,$U17,M$91:M$118))*$I$83*Poor!$B$81/$B$81)</f>
        <v>9062.4</v>
      </c>
      <c r="U17" s="224">
        <v>11</v>
      </c>
      <c r="V17" s="56"/>
      <c r="W17" s="110"/>
      <c r="X17" s="118"/>
      <c r="Y17" s="183">
        <f t="shared" si="9"/>
        <v>1.4971168177781884E-3</v>
      </c>
      <c r="Z17" s="116">
        <v>0.29409999999999997</v>
      </c>
      <c r="AA17" s="121">
        <f t="shared" si="16"/>
        <v>4.4030205610856517E-4</v>
      </c>
      <c r="AB17" s="116">
        <v>0.17649999999999999</v>
      </c>
      <c r="AC17" s="121">
        <f t="shared" si="7"/>
        <v>2.6424111833785023E-4</v>
      </c>
      <c r="AD17" s="116">
        <v>0.23530000000000001</v>
      </c>
      <c r="AE17" s="121">
        <f t="shared" si="8"/>
        <v>3.5227158722320775E-4</v>
      </c>
      <c r="AF17" s="122">
        <f t="shared" si="10"/>
        <v>0.29410000000000003</v>
      </c>
      <c r="AG17" s="121">
        <f t="shared" si="11"/>
        <v>4.4030205610856528E-4</v>
      </c>
      <c r="AH17" s="123">
        <f t="shared" si="12"/>
        <v>1</v>
      </c>
      <c r="AI17" s="183">
        <f t="shared" si="13"/>
        <v>3.7427920444454711E-4</v>
      </c>
      <c r="AJ17" s="120">
        <f t="shared" si="14"/>
        <v>3.522715872232077E-4</v>
      </c>
      <c r="AK17" s="119">
        <f t="shared" si="15"/>
        <v>3.9628682166588651E-4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>Other crop: pumpkin</v>
      </c>
      <c r="B18" s="215">
        <f>IF([1]Summ!E1056="",0,[1]Summ!E1056)</f>
        <v>4.6513075965130763E-3</v>
      </c>
      <c r="C18" s="215">
        <f>IF([1]Summ!F1056="",0,[1]Summ!F1056)</f>
        <v>0</v>
      </c>
      <c r="D18" s="24">
        <f t="shared" ref="D18:D20" si="18">SUM(B18,C18)</f>
        <v>4.6513075965130763E-3</v>
      </c>
      <c r="E18" s="26">
        <v>0.2</v>
      </c>
      <c r="F18" s="22"/>
      <c r="H18" s="24">
        <f t="shared" ref="H18:H20" si="19">(E18*F$7/F$9)</f>
        <v>0.2</v>
      </c>
      <c r="I18" s="22">
        <f t="shared" ref="I18:I20" si="20">(D18*H18)</f>
        <v>9.3026151930261528E-4</v>
      </c>
      <c r="J18" s="24">
        <f t="shared" si="17"/>
        <v>9.3026151930261528E-4</v>
      </c>
      <c r="K18" s="22">
        <f t="shared" ref="K18:K20" si="21">B18</f>
        <v>4.6513075965130763E-3</v>
      </c>
      <c r="L18" s="22">
        <f t="shared" ref="L18:L20" si="22">IF(K18="","",K18*H18)</f>
        <v>9.3026151930261528E-4</v>
      </c>
      <c r="M18" s="226">
        <f t="shared" ref="M18:M20" si="23">J18</f>
        <v>9.3026151930261528E-4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1682.1562737087584</v>
      </c>
      <c r="S18" s="223">
        <f>IF($B$81=0,0,(SUMIF($N$6:$N$28,$U18,L$6:L$28)+SUMIF($N$91:$N$118,$U18,L$91:L$118))*$I$83*Poor!$B$81/$B$81)</f>
        <v>1829.5461874441194</v>
      </c>
      <c r="T18" s="223">
        <f>IF($B$81=0,0,(SUMIF($N$6:$N$28,$U18,M$6:M$28)+SUMIF($N$91:$N$118,$U18,M$91:M$118))*$I$83*Poor!$B$81/$B$81)</f>
        <v>1829.5461874441194</v>
      </c>
      <c r="U18" s="224">
        <v>12</v>
      </c>
      <c r="V18" s="56"/>
      <c r="W18" s="110"/>
      <c r="X18" s="118"/>
      <c r="Y18" s="183">
        <f t="shared" ref="Y18:Y20" si="24">M18*4</f>
        <v>3.7210460772104611E-3</v>
      </c>
      <c r="Z18" s="116">
        <v>1.2941</v>
      </c>
      <c r="AA18" s="121">
        <f t="shared" ref="AA18:AA20" si="25">$M18*Z18*4</f>
        <v>4.8154057285180575E-3</v>
      </c>
      <c r="AB18" s="116">
        <v>1.1765000000000001</v>
      </c>
      <c r="AC18" s="121">
        <f t="shared" ref="AC18:AC20" si="26">$M18*AB18*4</f>
        <v>4.3778107098381078E-3</v>
      </c>
      <c r="AD18" s="116">
        <v>1.2353000000000001</v>
      </c>
      <c r="AE18" s="121">
        <f t="shared" ref="AE18:AE20" si="27">$M18*AD18*4</f>
        <v>4.5966082191780831E-3</v>
      </c>
      <c r="AF18" s="122">
        <f t="shared" ref="AF18:AF20" si="28">1-SUM(Z18,AB18,AD18)</f>
        <v>-2.7059000000000002</v>
      </c>
      <c r="AG18" s="121">
        <f t="shared" ref="AG18:AG20" si="29">$M18*AF18*4</f>
        <v>-1.0068778580323788E-2</v>
      </c>
      <c r="AH18" s="123">
        <f t="shared" ref="AH18:AH20" si="30">SUM(Z18,AB18,AD18,AF18)</f>
        <v>1</v>
      </c>
      <c r="AI18" s="183">
        <f t="shared" ref="AI18:AI20" si="31">SUM(AA18,AC18,AE18,AG18)/4</f>
        <v>9.3026151930261517E-4</v>
      </c>
      <c r="AJ18" s="120">
        <f t="shared" ref="AJ18:AJ20" si="32">(AA18+AC18)/2</f>
        <v>4.5966082191780822E-3</v>
      </c>
      <c r="AK18" s="119">
        <f t="shared" ref="AK18:AK20" si="33">(AE18+AG18)/2</f>
        <v>-2.7360851805728523E-3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>Other crop: Carrots</v>
      </c>
      <c r="B19" s="215">
        <f>IF([1]Summ!E1057="",0,[1]Summ!E1057)</f>
        <v>2.1419676214196764E-3</v>
      </c>
      <c r="C19" s="215">
        <f>IF([1]Summ!F1057="",0,[1]Summ!F1057)</f>
        <v>0</v>
      </c>
      <c r="D19" s="24">
        <f t="shared" si="18"/>
        <v>2.1419676214196764E-3</v>
      </c>
      <c r="E19" s="26">
        <v>0.2</v>
      </c>
      <c r="F19" s="22"/>
      <c r="H19" s="24">
        <f t="shared" si="19"/>
        <v>0.2</v>
      </c>
      <c r="I19" s="22">
        <f t="shared" si="20"/>
        <v>4.2839352428393528E-4</v>
      </c>
      <c r="J19" s="24">
        <f t="shared" si="17"/>
        <v>4.2839352428393528E-4</v>
      </c>
      <c r="K19" s="22">
        <f t="shared" si="21"/>
        <v>2.1419676214196764E-3</v>
      </c>
      <c r="L19" s="22">
        <f t="shared" si="22"/>
        <v>4.2839352428393528E-4</v>
      </c>
      <c r="M19" s="226">
        <f t="shared" si="23"/>
        <v>4.2839352428393528E-4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99.443087660139014</v>
      </c>
      <c r="S19" s="223">
        <f>IF($B$81=0,0,(SUMIF($N$6:$N$28,$U19,L$6:L$28)+SUMIF($N$91:$N$118,$U19,L$91:L$118))*$I$83*Poor!$B$81/$B$81)</f>
        <v>108.15625440979584</v>
      </c>
      <c r="T19" s="223">
        <f>IF($B$81=0,0,(SUMIF($N$6:$N$28,$U19,M$6:M$28)+SUMIF($N$91:$N$118,$U19,M$91:M$118))*$I$83*Poor!$B$81/$B$81)</f>
        <v>108.15625440979584</v>
      </c>
      <c r="U19" s="224">
        <v>13</v>
      </c>
      <c r="V19" s="56"/>
      <c r="W19" s="110"/>
      <c r="X19" s="118"/>
      <c r="Y19" s="183">
        <f t="shared" si="24"/>
        <v>1.7135740971357411E-3</v>
      </c>
      <c r="Z19" s="116">
        <v>2.2940999999999998</v>
      </c>
      <c r="AA19" s="121">
        <f t="shared" si="25"/>
        <v>3.9311103362391032E-3</v>
      </c>
      <c r="AB19" s="116">
        <v>2.1764999999999999</v>
      </c>
      <c r="AC19" s="121">
        <f t="shared" si="26"/>
        <v>3.7295940224159403E-3</v>
      </c>
      <c r="AD19" s="116">
        <v>2.2353000000000001</v>
      </c>
      <c r="AE19" s="121">
        <f t="shared" si="27"/>
        <v>3.8303521793275224E-3</v>
      </c>
      <c r="AF19" s="122">
        <f t="shared" si="28"/>
        <v>-5.7058999999999997</v>
      </c>
      <c r="AG19" s="121">
        <f t="shared" si="29"/>
        <v>-9.7774824408468249E-3</v>
      </c>
      <c r="AH19" s="123">
        <f t="shared" si="30"/>
        <v>1</v>
      </c>
      <c r="AI19" s="183">
        <f t="shared" si="31"/>
        <v>4.2839352428393528E-4</v>
      </c>
      <c r="AJ19" s="120">
        <f t="shared" si="32"/>
        <v>3.830352179327522E-3</v>
      </c>
      <c r="AK19" s="119">
        <f t="shared" si="33"/>
        <v>-2.9735651307596514E-3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>FISHING -- see worksheet Data 3</v>
      </c>
      <c r="B20" s="215">
        <f>IF([1]Summ!E1058="",0,[1]Summ!E1058)</f>
        <v>1.4859750933997511E-2</v>
      </c>
      <c r="C20" s="215">
        <f>IF([1]Summ!F1058="",0,[1]Summ!F1058)</f>
        <v>-1.4859750933997511E-2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1.2815912552189754E-2</v>
      </c>
      <c r="K20" s="22">
        <f t="shared" si="21"/>
        <v>1.4859750933997511E-2</v>
      </c>
      <c r="L20" s="22">
        <f t="shared" si="22"/>
        <v>1.4859750933997511E-2</v>
      </c>
      <c r="M20" s="226">
        <f t="shared" si="23"/>
        <v>1.2815912552189754E-2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23848.41100317422</v>
      </c>
      <c r="S20" s="223">
        <f>IF($B$81=0,0,(SUMIF($N$6:$N$28,$U20,L$6:L$28)+SUMIF($N$91:$N$118,$U20,L$91:L$118))*$I$83*Poor!$B$81/$B$81)</f>
        <v>18549.600000000002</v>
      </c>
      <c r="T20" s="223">
        <f>IF($B$81=0,0,(SUMIF($N$6:$N$28,$U20,M$6:M$28)+SUMIF($N$91:$N$118,$U20,M$91:M$118))*$I$83*Poor!$B$81/$B$81)</f>
        <v>18549.600000000002</v>
      </c>
      <c r="U20" s="224">
        <v>14</v>
      </c>
      <c r="V20" s="56"/>
      <c r="W20" s="110"/>
      <c r="X20" s="118"/>
      <c r="Y20" s="183">
        <f t="shared" si="24"/>
        <v>5.1263650208759018E-2</v>
      </c>
      <c r="Z20" s="116">
        <v>3.2940999999999998</v>
      </c>
      <c r="AA20" s="121">
        <f t="shared" si="25"/>
        <v>0.16886759015267308</v>
      </c>
      <c r="AB20" s="116">
        <v>3.1764999999999999</v>
      </c>
      <c r="AC20" s="121">
        <f t="shared" si="26"/>
        <v>0.16283898488812301</v>
      </c>
      <c r="AD20" s="116">
        <v>3.2353000000000001</v>
      </c>
      <c r="AE20" s="121">
        <f t="shared" si="27"/>
        <v>0.16585328752039805</v>
      </c>
      <c r="AF20" s="122">
        <f t="shared" si="28"/>
        <v>-8.7058999999999997</v>
      </c>
      <c r="AG20" s="121">
        <f t="shared" si="29"/>
        <v>-0.44629621235243511</v>
      </c>
      <c r="AH20" s="123">
        <f t="shared" si="30"/>
        <v>1</v>
      </c>
      <c r="AI20" s="183">
        <f t="shared" si="31"/>
        <v>1.2815912552189751E-2</v>
      </c>
      <c r="AJ20" s="120">
        <f t="shared" si="32"/>
        <v>0.16585328752039805</v>
      </c>
      <c r="AK20" s="119">
        <f t="shared" si="33"/>
        <v>-0.14022146241601852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>WILD FOODS -- see worksheet Data 3</v>
      </c>
      <c r="B21" s="215">
        <f>IF([1]Summ!E1059="",0,[1]Summ!E1059)</f>
        <v>0.02</v>
      </c>
      <c r="C21" s="215">
        <f>IF([1]Summ!F1059="",0,[1]Summ!F1059)</f>
        <v>3.0000000000000002E-2</v>
      </c>
      <c r="D21" s="24">
        <f t="shared" ref="D21:D25" si="34">SUM(B21,C21)</f>
        <v>0.05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0.05</v>
      </c>
      <c r="J21" s="24">
        <f t="shared" si="17"/>
        <v>2.4126257009728896E-2</v>
      </c>
      <c r="K21" s="22">
        <f t="shared" ref="K21:K25" si="37">B21</f>
        <v>0.02</v>
      </c>
      <c r="L21" s="22">
        <f t="shared" ref="L21:L25" si="38">IF(K21="","",K21*H21)</f>
        <v>0.02</v>
      </c>
      <c r="M21" s="226">
        <f t="shared" ref="M21:M25" si="39">J21</f>
        <v>2.4126257009728896E-2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11833.181032109345</v>
      </c>
      <c r="S21" s="223">
        <f>IF($B$81=0,0,(SUMIF($N$6:$N$28,$U21,L$6:L$28)+SUMIF($N$91:$N$118,$U21,L$91:L$118))*$I$83*Poor!$B$81/$B$81)</f>
        <v>8658.0000000000018</v>
      </c>
      <c r="T21" s="223">
        <f>IF($B$81=0,0,(SUMIF($N$6:$N$28,$U21,M$6:M$28)+SUMIF($N$91:$N$118,$U21,M$91:M$118))*$I$83*Poor!$B$81/$B$81)</f>
        <v>8658.0000000000018</v>
      </c>
      <c r="U21" s="224">
        <v>15</v>
      </c>
      <c r="V21" s="56"/>
      <c r="W21" s="110"/>
      <c r="X21" s="118"/>
      <c r="Y21" s="183">
        <f t="shared" ref="Y21:Y25" si="40">M21*4</f>
        <v>9.6505028038915586E-2</v>
      </c>
      <c r="Z21" s="116">
        <v>4.2941000000000003</v>
      </c>
      <c r="AA21" s="121">
        <f t="shared" ref="AA21:AA25" si="41">$M21*Z21*4</f>
        <v>0.41440224090190741</v>
      </c>
      <c r="AB21" s="116">
        <v>4.1764999999999999</v>
      </c>
      <c r="AC21" s="121">
        <f t="shared" ref="AC21:AC25" si="42">$M21*AB21*4</f>
        <v>0.40305324960453093</v>
      </c>
      <c r="AD21" s="116">
        <v>4.2352999999999996</v>
      </c>
      <c r="AE21" s="121">
        <f t="shared" ref="AE21:AE25" si="43">$M21*AD21*4</f>
        <v>0.40872774525321914</v>
      </c>
      <c r="AF21" s="122">
        <f t="shared" ref="AF21:AF25" si="44">1-SUM(Z21,AB21,AD21)</f>
        <v>-11.7059</v>
      </c>
      <c r="AG21" s="121">
        <f t="shared" ref="AG21:AG25" si="45">$M21*AF21*4</f>
        <v>-1.1296782077207419</v>
      </c>
      <c r="AH21" s="123">
        <f t="shared" ref="AH21:AH25" si="46">SUM(Z21,AB21,AD21,AF21)</f>
        <v>1</v>
      </c>
      <c r="AI21" s="183">
        <f t="shared" ref="AI21:AI25" si="47">SUM(AA21,AC21,AE21,AG21)/4</f>
        <v>2.4126257009728924E-2</v>
      </c>
      <c r="AJ21" s="120">
        <f t="shared" ref="AJ21:AJ25" si="48">(AA21+AC21)/2</f>
        <v>0.4087277452532192</v>
      </c>
      <c r="AK21" s="119">
        <f t="shared" ref="AK21:AK25" si="49">(AE21+AG21)/2</f>
        <v>-0.36047523123376135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>Gifts/remittances: Events(Funerals, weddings)</v>
      </c>
      <c r="B22" s="215">
        <f>IF([1]Summ!E1060="",0,[1]Summ!E1060)</f>
        <v>5.6301369863013704E-3</v>
      </c>
      <c r="C22" s="215">
        <f>IF([1]Summ!F1060="",0,[1]Summ!F1060)</f>
        <v>0</v>
      </c>
      <c r="D22" s="24">
        <f t="shared" si="34"/>
        <v>5.6301369863013704E-3</v>
      </c>
      <c r="E22" s="26">
        <v>1</v>
      </c>
      <c r="F22" s="22"/>
      <c r="H22" s="24">
        <f t="shared" si="35"/>
        <v>1</v>
      </c>
      <c r="I22" s="22">
        <f t="shared" si="36"/>
        <v>5.6301369863013704E-3</v>
      </c>
      <c r="J22" s="24">
        <f t="shared" si="17"/>
        <v>5.6301369863013704E-3</v>
      </c>
      <c r="K22" s="22">
        <f t="shared" si="37"/>
        <v>5.6301369863013704E-3</v>
      </c>
      <c r="L22" s="22">
        <f t="shared" si="38"/>
        <v>5.6301369863013704E-3</v>
      </c>
      <c r="M22" s="226">
        <f t="shared" si="39"/>
        <v>5.6301369863013704E-3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>
        <f t="shared" si="40"/>
        <v>2.2520547945205482E-2</v>
      </c>
      <c r="Z22" s="116">
        <v>5.2941000000000003</v>
      </c>
      <c r="AA22" s="121">
        <f t="shared" si="41"/>
        <v>0.11922603287671235</v>
      </c>
      <c r="AB22" s="116">
        <v>5.1764999999999999</v>
      </c>
      <c r="AC22" s="121">
        <f t="shared" si="42"/>
        <v>0.11657761643835618</v>
      </c>
      <c r="AD22" s="116">
        <v>5.2352999999999996</v>
      </c>
      <c r="AE22" s="121">
        <f t="shared" si="43"/>
        <v>0.11790182465753425</v>
      </c>
      <c r="AF22" s="122">
        <f t="shared" si="44"/>
        <v>-14.7059</v>
      </c>
      <c r="AG22" s="121">
        <f t="shared" si="45"/>
        <v>-0.3311849260273973</v>
      </c>
      <c r="AH22" s="123">
        <f t="shared" si="46"/>
        <v>1</v>
      </c>
      <c r="AI22" s="183">
        <f t="shared" si="47"/>
        <v>5.6301369863013678E-3</v>
      </c>
      <c r="AJ22" s="120">
        <f t="shared" si="48"/>
        <v>0.11790182465753427</v>
      </c>
      <c r="AK22" s="119">
        <f t="shared" si="49"/>
        <v>-0.10664155068493153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6">
        <f t="shared" si="39"/>
        <v>0</v>
      </c>
      <c r="N23" s="230"/>
      <c r="O23" s="2"/>
      <c r="P23" s="22"/>
      <c r="Q23" s="171" t="s">
        <v>100</v>
      </c>
      <c r="R23" s="179">
        <f>SUM(R7:R22)</f>
        <v>73151.628595618633</v>
      </c>
      <c r="S23" s="179">
        <f>SUM(S7:S22)</f>
        <v>50558.549636251453</v>
      </c>
      <c r="T23" s="179">
        <f>SUM(T7:T22)</f>
        <v>50719.122548491301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6">
        <f t="shared" si="39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29244.120681443648</v>
      </c>
      <c r="S24" s="41">
        <f>IF($B$81=0,0,(SUM(($B$70*$H$70))+((1-$D$29)*$I$83))*Poor!$B$81/$B$81)</f>
        <v>29244.120681443648</v>
      </c>
      <c r="T24" s="41">
        <f>IF($B$81=0,0,(SUM(($B$70*$H$70))+((1-$D$29)*$I$83))*Poor!$B$81/$B$81)</f>
        <v>29244.120681443648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6">
        <f t="shared" si="39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40733.387348110315</v>
      </c>
      <c r="S25" s="41">
        <f>IF($B$81=0,0,(SUM(($B$70*$H$70),($B$71*$H$71))+((1-$D$29)*$I$83))*Poor!$B$81/$B$81)</f>
        <v>40733.387348110315</v>
      </c>
      <c r="T25" s="41">
        <f>IF($B$81=0,0,(SUM(($B$70*$H$70),($B$71*$H$71))+((1-$D$29)*$I$83))*Poor!$B$81/$B$81)</f>
        <v>40733.387348110315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9.5238095238095233E-2</v>
      </c>
      <c r="C26" s="215">
        <f>IF([1]Summ!F1064="",0,[1]Summ!F1064)</f>
        <v>0</v>
      </c>
      <c r="D26" s="24">
        <f>SUM(B26,C26)</f>
        <v>9.5238095238095233E-2</v>
      </c>
      <c r="E26" s="26"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61194.587348110319</v>
      </c>
      <c r="S26" s="41">
        <f>IF($B$81=0,0,(SUM(($B$70*$H$70),($B$71*$H$71),($B$72*$H$72))+((1-$D$29)*$I$83))*Poor!$B$81/$B$81)</f>
        <v>61194.587348110319</v>
      </c>
      <c r="T26" s="41">
        <f>IF($B$81=0,0,(SUM(($B$70*$H$70),($B$71*$H$71),($B$72*$H$72))+((1-$D$29)*$I$83))*Poor!$B$81/$B$81)</f>
        <v>61194.587348110319</v>
      </c>
      <c r="U26" s="56"/>
      <c r="V26" s="56"/>
      <c r="W26" s="110"/>
      <c r="X26" s="118"/>
      <c r="Y26" s="183">
        <f t="shared" si="9"/>
        <v>0.38095238095238093</v>
      </c>
      <c r="Z26" s="116">
        <v>0.25</v>
      </c>
      <c r="AA26" s="121">
        <f t="shared" si="16"/>
        <v>9.5238095238095233E-2</v>
      </c>
      <c r="AB26" s="116">
        <v>0.25</v>
      </c>
      <c r="AC26" s="121">
        <f t="shared" si="7"/>
        <v>9.5238095238095233E-2</v>
      </c>
      <c r="AD26" s="116"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1.0605169613947694E-2</v>
      </c>
      <c r="C27" s="215">
        <f>IF([1]Summ!F1065="",0,[1]Summ!F1065)</f>
        <v>-1.0605169613947694E-2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9.1465144319838425E-3</v>
      </c>
      <c r="K27" s="22">
        <f t="shared" si="4"/>
        <v>1.0605169613947694E-2</v>
      </c>
      <c r="L27" s="22">
        <f t="shared" si="5"/>
        <v>1.0605169613947694E-2</v>
      </c>
      <c r="M27" s="227">
        <f t="shared" si="6"/>
        <v>9.1465144319838425E-3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3.658605772793537E-2</v>
      </c>
      <c r="Z27" s="116">
        <v>0.25</v>
      </c>
      <c r="AA27" s="121">
        <f t="shared" si="16"/>
        <v>9.1465144319838425E-3</v>
      </c>
      <c r="AB27" s="116">
        <v>0.25</v>
      </c>
      <c r="AC27" s="121">
        <f t="shared" si="7"/>
        <v>9.1465144319838425E-3</v>
      </c>
      <c r="AD27" s="116">
        <v>0.25</v>
      </c>
      <c r="AE27" s="121">
        <f t="shared" si="8"/>
        <v>9.1465144319838425E-3</v>
      </c>
      <c r="AF27" s="122">
        <f t="shared" si="10"/>
        <v>0.25</v>
      </c>
      <c r="AG27" s="121">
        <f t="shared" si="11"/>
        <v>9.1465144319838425E-3</v>
      </c>
      <c r="AH27" s="123">
        <f t="shared" si="12"/>
        <v>1</v>
      </c>
      <c r="AI27" s="183">
        <f t="shared" si="13"/>
        <v>9.1465144319838425E-3</v>
      </c>
      <c r="AJ27" s="120">
        <f t="shared" si="14"/>
        <v>9.1465144319838425E-3</v>
      </c>
      <c r="AK27" s="119">
        <f t="shared" si="15"/>
        <v>9.1465144319838425E-3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0.10824155417185553</v>
      </c>
      <c r="C28" s="215">
        <f>IF([1]Summ!F1066="",0,[1]Summ!F1066)</f>
        <v>-0.10824155417185553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9.3353805117003238E-2</v>
      </c>
      <c r="K28" s="22">
        <f t="shared" si="4"/>
        <v>0.10824155417185553</v>
      </c>
      <c r="L28" s="22">
        <f t="shared" si="5"/>
        <v>0.10824155417185553</v>
      </c>
      <c r="M28" s="225">
        <f t="shared" si="6"/>
        <v>9.3353805117003238E-2</v>
      </c>
      <c r="N28" s="230"/>
      <c r="O28" s="2"/>
      <c r="P28" s="22"/>
      <c r="U28" s="56"/>
      <c r="V28" s="56"/>
      <c r="W28" s="110"/>
      <c r="X28" s="118"/>
      <c r="Y28" s="183">
        <f t="shared" si="9"/>
        <v>0.37341522046801295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0.18670761023400648</v>
      </c>
      <c r="AF28" s="122">
        <f t="shared" si="10"/>
        <v>0.5</v>
      </c>
      <c r="AG28" s="121">
        <f t="shared" si="11"/>
        <v>0.18670761023400648</v>
      </c>
      <c r="AH28" s="123">
        <f t="shared" si="12"/>
        <v>1</v>
      </c>
      <c r="AI28" s="183">
        <f t="shared" si="13"/>
        <v>9.3353805117003238E-2</v>
      </c>
      <c r="AJ28" s="120">
        <f t="shared" si="14"/>
        <v>0</v>
      </c>
      <c r="AK28" s="119">
        <f t="shared" si="15"/>
        <v>0.18670761023400648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0.27258779252801996</v>
      </c>
      <c r="C29" s="215">
        <f>IF([1]Summ!F1067="",0,[1]Summ!F1067)</f>
        <v>-4.7951018586022839E-2</v>
      </c>
      <c r="D29" s="24">
        <f>SUM(B29,C29)</f>
        <v>0.2246367739419971</v>
      </c>
      <c r="E29" s="26"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0.26599251830921272</v>
      </c>
      <c r="K29" s="22">
        <f t="shared" si="4"/>
        <v>0.27258779252801996</v>
      </c>
      <c r="L29" s="22">
        <f t="shared" si="5"/>
        <v>0.27258779252801996</v>
      </c>
      <c r="M29" s="225">
        <f t="shared" si="6"/>
        <v>0.26599251830921272</v>
      </c>
      <c r="N29" s="230"/>
      <c r="P29" s="22"/>
      <c r="V29" s="56"/>
      <c r="W29" s="110"/>
      <c r="X29" s="118"/>
      <c r="Y29" s="183">
        <f t="shared" si="9"/>
        <v>1.0639700732368509</v>
      </c>
      <c r="Z29" s="116">
        <v>0.25</v>
      </c>
      <c r="AA29" s="121">
        <f t="shared" si="16"/>
        <v>0.26599251830921272</v>
      </c>
      <c r="AB29" s="116">
        <v>0.25</v>
      </c>
      <c r="AC29" s="121">
        <f t="shared" si="7"/>
        <v>0.26599251830921272</v>
      </c>
      <c r="AD29" s="116">
        <v>0.25</v>
      </c>
      <c r="AE29" s="121">
        <f t="shared" si="8"/>
        <v>0.26599251830921272</v>
      </c>
      <c r="AF29" s="122">
        <f t="shared" si="10"/>
        <v>0.25</v>
      </c>
      <c r="AG29" s="121">
        <f t="shared" si="11"/>
        <v>0.26599251830921272</v>
      </c>
      <c r="AH29" s="123">
        <f t="shared" si="12"/>
        <v>1</v>
      </c>
      <c r="AI29" s="183">
        <f t="shared" si="13"/>
        <v>0.26599251830921272</v>
      </c>
      <c r="AJ29" s="120">
        <f t="shared" si="14"/>
        <v>0.26599251830921272</v>
      </c>
      <c r="AK29" s="119">
        <f t="shared" si="15"/>
        <v>0.26599251830921272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0.47410426400996258</v>
      </c>
      <c r="C30" s="103"/>
      <c r="D30" s="24">
        <f>(D119-B124)</f>
        <v>2.8714083963466379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1.727836704330393</v>
      </c>
      <c r="J30" s="232">
        <f>IF(I$32&lt;=1,I30,1-SUM(J6:J29))</f>
        <v>0.42679410767656967</v>
      </c>
      <c r="K30" s="22">
        <f t="shared" si="4"/>
        <v>0.47410426400996258</v>
      </c>
      <c r="L30" s="22">
        <f>IF(L124=L119,0,IF(K30="",0,(L119-L124)/(B119-B124)*K30))</f>
        <v>0.28383494542536303</v>
      </c>
      <c r="M30" s="175">
        <f t="shared" si="6"/>
        <v>0.42679410767656967</v>
      </c>
      <c r="N30" s="166" t="s">
        <v>86</v>
      </c>
      <c r="O30" s="2"/>
      <c r="P30" s="22"/>
      <c r="Q30" s="235" t="s">
        <v>141</v>
      </c>
      <c r="R30" s="235">
        <f t="shared" ref="R30:T32" si="50">IF(R24&gt;R$23,R24-R$23,0)</f>
        <v>0</v>
      </c>
      <c r="S30" s="235">
        <f t="shared" si="50"/>
        <v>0</v>
      </c>
      <c r="T30" s="235">
        <f t="shared" si="50"/>
        <v>0</v>
      </c>
      <c r="U30" s="56"/>
      <c r="V30" s="56"/>
      <c r="W30" s="110"/>
      <c r="X30" s="118"/>
      <c r="Y30" s="183">
        <f>M30*4</f>
        <v>1.7071764307062787</v>
      </c>
      <c r="Z30" s="122">
        <f>IF($Y30=0,0,AA30/($Y$30))</f>
        <v>-0.43328194664292652</v>
      </c>
      <c r="AA30" s="187">
        <f>IF(AA79*4/$I$83+SUM(AA6:AA29)&lt;1,AA79*4/$I$83,1-SUM(AA6:AA29))</f>
        <v>-0.73968872715933953</v>
      </c>
      <c r="AB30" s="122">
        <f>IF($Y30=0,0,AC30/($Y$30))</f>
        <v>-0.43356979311508898</v>
      </c>
      <c r="AC30" s="187">
        <f>IF(AC79*4/$I$83+SUM(AC6:AC29)&lt;1,AC79*4/$I$83,1-SUM(AC6:AC29))</f>
        <v>-0.74018013187227727</v>
      </c>
      <c r="AD30" s="122">
        <f>IF($Y30=0,0,AE30/($Y$30))</f>
        <v>-0.43356979311508898</v>
      </c>
      <c r="AE30" s="187">
        <f>IF(AE79*4/$I$83+SUM(AE6:AE29)&lt;1,AE79*4/$I$83,1-SUM(AE6:AE29))</f>
        <v>-0.74018013187227727</v>
      </c>
      <c r="AF30" s="122">
        <f>IF($Y30=0,0,AG30/($Y$30))</f>
        <v>-0.28964655703379927</v>
      </c>
      <c r="AG30" s="187">
        <f>IF(AG79*4/$I$83+SUM(AG6:AG29)&lt;1,AG79*4/$I$83,1-SUM(AG6:AG29))</f>
        <v>-0.49447777540332405</v>
      </c>
      <c r="AH30" s="123">
        <f t="shared" si="12"/>
        <v>-1.5900680899069037</v>
      </c>
      <c r="AI30" s="183">
        <f t="shared" si="13"/>
        <v>-0.67863169157680447</v>
      </c>
      <c r="AJ30" s="120">
        <f t="shared" si="14"/>
        <v>-0.73993442951580835</v>
      </c>
      <c r="AK30" s="119">
        <f t="shared" si="15"/>
        <v>-0.6173289536378006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0.12210992259930631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50"/>
        <v>0</v>
      </c>
      <c r="S31" s="235">
        <f t="shared" si="50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0.63752268346412833</v>
      </c>
      <c r="AB31" s="131"/>
      <c r="AC31" s="133">
        <f>1-AC32+IF($Y32&lt;0,$Y32/4,0)</f>
        <v>0.65739823733305214</v>
      </c>
      <c r="AD31" s="134"/>
      <c r="AE31" s="133">
        <f>1-AE32+IF($Y32&lt;0,$Y32/4,0)</f>
        <v>0.44594997768668165</v>
      </c>
      <c r="AF31" s="134"/>
      <c r="AG31" s="133">
        <f>1-AG32+IF($Y32&lt;0,$Y32/4,0)</f>
        <v>2.6808322985296349</v>
      </c>
      <c r="AH31" s="123"/>
      <c r="AI31" s="182">
        <f>SUM(AA31,AC31,AE31,AG31)/4</f>
        <v>1.1054257992533743</v>
      </c>
      <c r="AJ31" s="135">
        <f t="shared" si="14"/>
        <v>0.64746046039859029</v>
      </c>
      <c r="AK31" s="136">
        <f t="shared" si="15"/>
        <v>1.5633911381081582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1.3168032958607601</v>
      </c>
      <c r="C32" s="29">
        <f>SUM(C6:C31)</f>
        <v>-0.151293234277181</v>
      </c>
      <c r="D32" s="24">
        <f>SUM(D6:D30)</f>
        <v>3.5628141939202544</v>
      </c>
      <c r="E32" s="2"/>
      <c r="F32" s="2"/>
      <c r="H32" s="17"/>
      <c r="I32" s="22">
        <f>SUM(I6:I30)</f>
        <v>2.1703071948056287</v>
      </c>
      <c r="J32" s="17"/>
      <c r="L32" s="22">
        <f>SUM(L6:L30)</f>
        <v>0.87789007740069369</v>
      </c>
      <c r="M32" s="23"/>
      <c r="N32" s="56"/>
      <c r="O32" s="2"/>
      <c r="P32" s="22"/>
      <c r="Q32" s="235" t="s">
        <v>143</v>
      </c>
      <c r="R32" s="235">
        <f t="shared" si="50"/>
        <v>0</v>
      </c>
      <c r="S32" s="235">
        <f t="shared" si="50"/>
        <v>10636.037711858866</v>
      </c>
      <c r="T32" s="235">
        <f t="shared" si="50"/>
        <v>10475.464799619018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0.36247731653587167</v>
      </c>
      <c r="AB32" s="137"/>
      <c r="AC32" s="139">
        <f>SUM(AC6:AC30)</f>
        <v>0.34260176266694786</v>
      </c>
      <c r="AD32" s="137"/>
      <c r="AE32" s="139">
        <f>SUM(AE6:AE30)</f>
        <v>0.55405002231331835</v>
      </c>
      <c r="AF32" s="137"/>
      <c r="AG32" s="139">
        <f>SUM(AG6:AG30)</f>
        <v>-1.6808322985296349</v>
      </c>
      <c r="AH32" s="127"/>
      <c r="AI32" s="110"/>
      <c r="AJ32" s="140">
        <f>SUM(AJ6:AJ31)</f>
        <v>1.0000000000000002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0.13754190032429647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other: Sheep hides</v>
      </c>
      <c r="B37" s="216">
        <f>IF([1]Summ!E1072="",0,[1]Summ!E1072)</f>
        <v>0</v>
      </c>
      <c r="C37" s="216">
        <f>IF([1]Summ!F1072="",0,[1]Summ!F1072)</f>
        <v>0</v>
      </c>
      <c r="D37" s="38">
        <f>SUM(B37,C37)</f>
        <v>0</v>
      </c>
      <c r="E37" s="234">
        <v>0.2</v>
      </c>
      <c r="F37" s="26">
        <v>1.18</v>
      </c>
      <c r="G37" s="26">
        <v>1.65</v>
      </c>
      <c r="H37" s="24">
        <f t="shared" ref="H37:H49" si="51">(E37*F37)</f>
        <v>0.23599999999999999</v>
      </c>
      <c r="I37" s="39">
        <f t="shared" ref="I37:I49" si="52">D37*H37</f>
        <v>0</v>
      </c>
      <c r="J37" s="38">
        <f t="shared" ref="J37:J49" si="53">J91*I$83</f>
        <v>0</v>
      </c>
      <c r="K37" s="40">
        <f t="shared" ref="K37:K49" si="54">(B37/B$65)</f>
        <v>0</v>
      </c>
      <c r="L37" s="22">
        <f t="shared" ref="L37:L49" si="55">(K37*H37)</f>
        <v>0</v>
      </c>
      <c r="M37" s="24">
        <f t="shared" ref="M37:M49" si="56">J37/B$65</f>
        <v>0</v>
      </c>
      <c r="N37" s="2"/>
      <c r="O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Other: cattle hides</v>
      </c>
      <c r="B38" s="216">
        <f>IF([1]Summ!E1073="",0,[1]Summ!E1073)</f>
        <v>10</v>
      </c>
      <c r="C38" s="216">
        <f>IF([1]Summ!F1073="",0,[1]Summ!F1073)</f>
        <v>0</v>
      </c>
      <c r="D38" s="38">
        <f t="shared" ref="D38:D47" si="58">SUM(B38,C38)</f>
        <v>10</v>
      </c>
      <c r="E38" s="26">
        <v>0.2</v>
      </c>
      <c r="F38" s="26">
        <v>1.18</v>
      </c>
      <c r="G38" s="22">
        <f t="shared" ref="G38:G64" si="59">(G$37)</f>
        <v>1.65</v>
      </c>
      <c r="H38" s="24">
        <f t="shared" si="51"/>
        <v>0.23599999999999999</v>
      </c>
      <c r="I38" s="39">
        <f t="shared" si="52"/>
        <v>2.36</v>
      </c>
      <c r="J38" s="38">
        <f t="shared" si="53"/>
        <v>2.36</v>
      </c>
      <c r="K38" s="40">
        <f t="shared" si="54"/>
        <v>2.327475852438031E-4</v>
      </c>
      <c r="L38" s="22">
        <f t="shared" si="55"/>
        <v>5.4928430117537527E-5</v>
      </c>
      <c r="M38" s="24">
        <f t="shared" si="56"/>
        <v>5.4928430117537527E-5</v>
      </c>
      <c r="N38" s="2"/>
      <c r="O38" s="2"/>
      <c r="P38" s="2"/>
      <c r="V38" s="56"/>
      <c r="W38" s="115"/>
      <c r="X38" s="118"/>
      <c r="Y38" s="110"/>
      <c r="Z38" s="122">
        <f>IF($J38=0,0,AA38/($J38))</f>
        <v>1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2.36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0</v>
      </c>
      <c r="AG38" s="147">
        <f t="shared" ref="AG38:AG64" si="60">$J38*AF38</f>
        <v>0</v>
      </c>
      <c r="AH38" s="123">
        <f t="shared" ref="AH38:AI58" si="61">SUM(Z38,AB38,AD38,AF38)</f>
        <v>1</v>
      </c>
      <c r="AI38" s="112">
        <f t="shared" si="61"/>
        <v>2.36</v>
      </c>
      <c r="AJ38" s="148">
        <f t="shared" ref="AJ38:AJ64" si="62">(AA38+AC38)</f>
        <v>2.36</v>
      </c>
      <c r="AK38" s="147">
        <f t="shared" ref="AK38:AK64" si="63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Cattle sales - local: no. sold</v>
      </c>
      <c r="B39" s="216">
        <f>IF([1]Summ!E1074="",0,[1]Summ!E1074)</f>
        <v>1250</v>
      </c>
      <c r="C39" s="216">
        <f>IF([1]Summ!F1074="",0,[1]Summ!F1074)</f>
        <v>0</v>
      </c>
      <c r="D39" s="38">
        <f t="shared" si="58"/>
        <v>1250</v>
      </c>
      <c r="E39" s="26">
        <v>0.5</v>
      </c>
      <c r="F39" s="26">
        <v>1.18</v>
      </c>
      <c r="G39" s="22">
        <f t="shared" si="59"/>
        <v>1.65</v>
      </c>
      <c r="H39" s="24">
        <f t="shared" si="51"/>
        <v>0.59</v>
      </c>
      <c r="I39" s="39">
        <f t="shared" si="52"/>
        <v>737.5</v>
      </c>
      <c r="J39" s="38">
        <f t="shared" si="53"/>
        <v>737.50000000000011</v>
      </c>
      <c r="K39" s="40">
        <f t="shared" si="54"/>
        <v>2.9093448155475387E-2</v>
      </c>
      <c r="L39" s="22">
        <f t="shared" si="55"/>
        <v>1.7165134411730478E-2</v>
      </c>
      <c r="M39" s="24">
        <f t="shared" si="56"/>
        <v>1.7165134411730482E-2</v>
      </c>
      <c r="N39" s="2"/>
      <c r="O39" s="2"/>
      <c r="P39" s="2"/>
      <c r="V39" s="56"/>
      <c r="W39" s="115"/>
      <c r="X39" s="118">
        <v>1</v>
      </c>
      <c r="Y39" s="110"/>
      <c r="Z39" s="122">
        <f>Z8</f>
        <v>0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1</v>
      </c>
      <c r="AG39" s="147">
        <f t="shared" si="60"/>
        <v>737.50000000000011</v>
      </c>
      <c r="AH39" s="123">
        <f t="shared" si="61"/>
        <v>1</v>
      </c>
      <c r="AI39" s="112">
        <f t="shared" si="61"/>
        <v>737.50000000000011</v>
      </c>
      <c r="AJ39" s="148">
        <f t="shared" si="62"/>
        <v>0</v>
      </c>
      <c r="AK39" s="147">
        <f t="shared" si="63"/>
        <v>737.50000000000011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Sheep sales - local: no. sold</v>
      </c>
      <c r="B40" s="216">
        <f>IF([1]Summ!E1075="",0,[1]Summ!E1075)</f>
        <v>750</v>
      </c>
      <c r="C40" s="216">
        <f>IF([1]Summ!F1075="",0,[1]Summ!F1075)</f>
        <v>0</v>
      </c>
      <c r="D40" s="38">
        <f t="shared" si="58"/>
        <v>750</v>
      </c>
      <c r="E40" s="26">
        <v>0.5</v>
      </c>
      <c r="F40" s="26">
        <v>1.18</v>
      </c>
      <c r="G40" s="22">
        <f t="shared" si="59"/>
        <v>1.65</v>
      </c>
      <c r="H40" s="24">
        <f t="shared" si="51"/>
        <v>0.59</v>
      </c>
      <c r="I40" s="39">
        <f t="shared" si="52"/>
        <v>442.5</v>
      </c>
      <c r="J40" s="38">
        <f t="shared" si="53"/>
        <v>442.49999999999994</v>
      </c>
      <c r="K40" s="40">
        <f t="shared" si="54"/>
        <v>1.7456068893285232E-2</v>
      </c>
      <c r="L40" s="22">
        <f t="shared" si="55"/>
        <v>1.0299080647038286E-2</v>
      </c>
      <c r="M40" s="24">
        <f t="shared" si="56"/>
        <v>1.0299080647038286E-2</v>
      </c>
      <c r="N40" s="2"/>
      <c r="O40" s="2"/>
      <c r="P40" s="2"/>
      <c r="V40" s="56"/>
      <c r="W40" s="115"/>
      <c r="X40" s="118">
        <v>1</v>
      </c>
      <c r="Y40" s="110"/>
      <c r="Z40" s="122">
        <f>Z9</f>
        <v>0</v>
      </c>
      <c r="AA40" s="147">
        <f t="shared" si="64"/>
        <v>0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1</v>
      </c>
      <c r="AG40" s="147">
        <f t="shared" si="60"/>
        <v>442.49999999999994</v>
      </c>
      <c r="AH40" s="123">
        <f t="shared" si="61"/>
        <v>1</v>
      </c>
      <c r="AI40" s="112">
        <f t="shared" si="61"/>
        <v>442.49999999999994</v>
      </c>
      <c r="AJ40" s="148">
        <f t="shared" si="62"/>
        <v>0</v>
      </c>
      <c r="AK40" s="147">
        <f t="shared" si="63"/>
        <v>442.49999999999994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Maize: kg produced</v>
      </c>
      <c r="B41" s="216">
        <f>IF([1]Summ!E1076="",0,[1]Summ!E1076)</f>
        <v>0</v>
      </c>
      <c r="C41" s="216">
        <f>IF([1]Summ!F1076="",0,[1]Summ!F1076)</f>
        <v>0</v>
      </c>
      <c r="D41" s="38">
        <f t="shared" si="58"/>
        <v>0</v>
      </c>
      <c r="E41" s="75">
        <f>E9</f>
        <v>0.3</v>
      </c>
      <c r="F41" s="26">
        <v>1.4</v>
      </c>
      <c r="G41" s="22">
        <f t="shared" si="59"/>
        <v>1.65</v>
      </c>
      <c r="H41" s="24">
        <f t="shared" si="51"/>
        <v>0.42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V41" s="56"/>
      <c r="W41" s="115"/>
      <c r="X41" s="118">
        <v>1</v>
      </c>
      <c r="Y41" s="110"/>
      <c r="Z41" s="122">
        <f>Z11</f>
        <v>0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1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Onions: kg produced</v>
      </c>
      <c r="B42" s="216">
        <f>IF([1]Summ!E1077="",0,[1]Summ!E1077)</f>
        <v>0</v>
      </c>
      <c r="C42" s="216">
        <f>IF([1]Summ!F1077="",0,[1]Summ!F1077)</f>
        <v>0</v>
      </c>
      <c r="D42" s="38">
        <f t="shared" si="58"/>
        <v>0</v>
      </c>
      <c r="E42" s="75">
        <f>E10</f>
        <v>0.2</v>
      </c>
      <c r="F42" s="26">
        <v>1.4</v>
      </c>
      <c r="G42" s="22">
        <f t="shared" si="59"/>
        <v>1.65</v>
      </c>
      <c r="H42" s="24">
        <f t="shared" si="51"/>
        <v>0.27999999999999997</v>
      </c>
      <c r="I42" s="39">
        <f t="shared" si="52"/>
        <v>0</v>
      </c>
      <c r="J42" s="38">
        <f t="shared" si="53"/>
        <v>0</v>
      </c>
      <c r="K42" s="40">
        <f t="shared" si="54"/>
        <v>0</v>
      </c>
      <c r="L42" s="22">
        <f t="shared" si="55"/>
        <v>0</v>
      </c>
      <c r="M42" s="24">
        <f t="shared" si="56"/>
        <v>0</v>
      </c>
      <c r="N42" s="2"/>
      <c r="O42" s="2"/>
      <c r="P42" s="56"/>
      <c r="V42" s="56"/>
      <c r="W42" s="115"/>
      <c r="X42" s="118"/>
      <c r="Y42" s="110"/>
      <c r="Z42" s="116">
        <v>0.25</v>
      </c>
      <c r="AA42" s="147">
        <f t="shared" si="64"/>
        <v>0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0</v>
      </c>
      <c r="AF42" s="122">
        <f t="shared" si="57"/>
        <v>0.25</v>
      </c>
      <c r="AG42" s="147">
        <f t="shared" si="60"/>
        <v>0</v>
      </c>
      <c r="AH42" s="123">
        <f t="shared" si="61"/>
        <v>1</v>
      </c>
      <c r="AI42" s="112">
        <f t="shared" si="61"/>
        <v>0</v>
      </c>
      <c r="AJ42" s="148">
        <f t="shared" si="62"/>
        <v>0</v>
      </c>
      <c r="AK42" s="147">
        <f t="shared" si="63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Beans: kg produced</v>
      </c>
      <c r="B43" s="216">
        <f>IF([1]Summ!E1078="",0,[1]Summ!E1078)</f>
        <v>0</v>
      </c>
      <c r="C43" s="216">
        <f>IF([1]Summ!F1078="",0,[1]Summ!F1078)</f>
        <v>0</v>
      </c>
      <c r="D43" s="38">
        <f t="shared" si="58"/>
        <v>0</v>
      </c>
      <c r="E43" s="75">
        <f>E11</f>
        <v>0.2</v>
      </c>
      <c r="F43" s="26">
        <v>1.4</v>
      </c>
      <c r="G43" s="22">
        <f t="shared" si="59"/>
        <v>1.65</v>
      </c>
      <c r="H43" s="24">
        <f t="shared" si="51"/>
        <v>0.27999999999999997</v>
      </c>
      <c r="I43" s="39">
        <f t="shared" si="52"/>
        <v>0</v>
      </c>
      <c r="J43" s="38">
        <f t="shared" si="53"/>
        <v>0</v>
      </c>
      <c r="K43" s="40">
        <f t="shared" si="54"/>
        <v>0</v>
      </c>
      <c r="L43" s="22">
        <f t="shared" si="55"/>
        <v>0</v>
      </c>
      <c r="M43" s="24">
        <f t="shared" si="56"/>
        <v>0</v>
      </c>
      <c r="N43" s="2"/>
      <c r="O43" s="2"/>
      <c r="P43" s="59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 xml:space="preserve">Other root crops: Beetroot </v>
      </c>
      <c r="B44" s="216">
        <f>IF([1]Summ!E1079="",0,[1]Summ!E1079)</f>
        <v>0</v>
      </c>
      <c r="C44" s="216">
        <f>IF([1]Summ!F1079="",0,[1]Summ!F1079)</f>
        <v>0</v>
      </c>
      <c r="D44" s="38">
        <f t="shared" si="58"/>
        <v>0</v>
      </c>
      <c r="E44" s="75">
        <f>E14</f>
        <v>0.2</v>
      </c>
      <c r="F44" s="26">
        <v>1.4</v>
      </c>
      <c r="G44" s="22">
        <f t="shared" si="59"/>
        <v>1.65</v>
      </c>
      <c r="H44" s="24">
        <f t="shared" si="51"/>
        <v>0.27999999999999997</v>
      </c>
      <c r="I44" s="39">
        <f t="shared" si="52"/>
        <v>0</v>
      </c>
      <c r="J44" s="38">
        <f t="shared" si="53"/>
        <v>0</v>
      </c>
      <c r="K44" s="40">
        <f t="shared" si="54"/>
        <v>0</v>
      </c>
      <c r="L44" s="22">
        <f t="shared" si="55"/>
        <v>0</v>
      </c>
      <c r="M44" s="24">
        <f t="shared" si="56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16">
        <v>0.25</v>
      </c>
      <c r="AA44" s="147">
        <f t="shared" si="64"/>
        <v>0</v>
      </c>
      <c r="AB44" s="116">
        <v>0.25</v>
      </c>
      <c r="AC44" s="147">
        <f t="shared" si="65"/>
        <v>0</v>
      </c>
      <c r="AD44" s="116">
        <v>0.25</v>
      </c>
      <c r="AE44" s="147">
        <f t="shared" si="66"/>
        <v>0</v>
      </c>
      <c r="AF44" s="122">
        <f t="shared" si="57"/>
        <v>0.25</v>
      </c>
      <c r="AG44" s="147">
        <f t="shared" si="60"/>
        <v>0</v>
      </c>
      <c r="AH44" s="123">
        <f t="shared" si="61"/>
        <v>1</v>
      </c>
      <c r="AI44" s="112">
        <f t="shared" si="61"/>
        <v>0</v>
      </c>
      <c r="AJ44" s="148">
        <f t="shared" si="62"/>
        <v>0</v>
      </c>
      <c r="AK44" s="147">
        <f t="shared" si="63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 xml:space="preserve">Tomato: </v>
      </c>
      <c r="B45" s="216">
        <f>IF([1]Summ!E1080="",0,[1]Summ!E1080)</f>
        <v>0</v>
      </c>
      <c r="C45" s="216">
        <f>IF([1]Summ!F1080="",0,[1]Summ!F1080)</f>
        <v>0</v>
      </c>
      <c r="D45" s="38">
        <f t="shared" si="58"/>
        <v>0</v>
      </c>
      <c r="E45" s="75">
        <f>E15</f>
        <v>0.2</v>
      </c>
      <c r="F45" s="26">
        <v>1.4</v>
      </c>
      <c r="G45" s="22">
        <f t="shared" si="59"/>
        <v>1.65</v>
      </c>
      <c r="H45" s="24">
        <f t="shared" si="51"/>
        <v>0.27999999999999997</v>
      </c>
      <c r="I45" s="39">
        <f t="shared" si="52"/>
        <v>0</v>
      </c>
      <c r="J45" s="38">
        <f t="shared" si="53"/>
        <v>0</v>
      </c>
      <c r="K45" s="40">
        <f t="shared" si="54"/>
        <v>0</v>
      </c>
      <c r="L45" s="22">
        <f t="shared" si="55"/>
        <v>0</v>
      </c>
      <c r="M45" s="24">
        <f t="shared" si="56"/>
        <v>0</v>
      </c>
      <c r="N45" s="2"/>
      <c r="O45" s="2"/>
      <c r="P45" s="56"/>
      <c r="V45" s="56"/>
      <c r="W45" s="110"/>
      <c r="X45" s="118"/>
      <c r="Y45" s="110"/>
      <c r="Z45" s="116">
        <v>0.25</v>
      </c>
      <c r="AA45" s="147">
        <f t="shared" si="64"/>
        <v>0</v>
      </c>
      <c r="AB45" s="116">
        <v>0.25</v>
      </c>
      <c r="AC45" s="147">
        <f t="shared" si="65"/>
        <v>0</v>
      </c>
      <c r="AD45" s="116">
        <v>0.25</v>
      </c>
      <c r="AE45" s="147">
        <f t="shared" si="66"/>
        <v>0</v>
      </c>
      <c r="AF45" s="122">
        <f t="shared" si="57"/>
        <v>0.25</v>
      </c>
      <c r="AG45" s="147">
        <f t="shared" si="60"/>
        <v>0</v>
      </c>
      <c r="AH45" s="123">
        <f t="shared" si="61"/>
        <v>1</v>
      </c>
      <c r="AI45" s="112">
        <f t="shared" si="61"/>
        <v>0</v>
      </c>
      <c r="AJ45" s="148">
        <f t="shared" si="62"/>
        <v>0</v>
      </c>
      <c r="AK45" s="147">
        <f t="shared" si="63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Leafy green vegetables (spinach etc)</v>
      </c>
      <c r="B46" s="216">
        <f>IF([1]Summ!E1081="",0,[1]Summ!E1081)</f>
        <v>35</v>
      </c>
      <c r="C46" s="216">
        <f>IF([1]Summ!F1081="",0,[1]Summ!F1081)</f>
        <v>-35</v>
      </c>
      <c r="D46" s="38">
        <f t="shared" si="58"/>
        <v>0</v>
      </c>
      <c r="E46" s="75">
        <f>E17</f>
        <v>0.2</v>
      </c>
      <c r="F46" s="26">
        <v>1.4</v>
      </c>
      <c r="G46" s="22">
        <f t="shared" si="59"/>
        <v>1.65</v>
      </c>
      <c r="H46" s="24">
        <f t="shared" si="51"/>
        <v>0.27999999999999997</v>
      </c>
      <c r="I46" s="39">
        <f t="shared" si="52"/>
        <v>0</v>
      </c>
      <c r="J46" s="38">
        <f t="shared" si="53"/>
        <v>8.4520893768218919</v>
      </c>
      <c r="K46" s="40">
        <f t="shared" si="54"/>
        <v>8.1461654835331089E-4</v>
      </c>
      <c r="L46" s="22">
        <f t="shared" si="55"/>
        <v>2.2809263353892702E-4</v>
      </c>
      <c r="M46" s="24">
        <f t="shared" si="56"/>
        <v>1.9672033927200958E-4</v>
      </c>
      <c r="N46" s="2"/>
      <c r="O46" s="2"/>
      <c r="P46" s="2"/>
      <c r="V46" s="56"/>
      <c r="W46" s="110"/>
      <c r="X46" s="118"/>
      <c r="Y46" s="110"/>
      <c r="Z46" s="116">
        <v>0.25</v>
      </c>
      <c r="AA46" s="147">
        <f t="shared" si="64"/>
        <v>2.113022344205473</v>
      </c>
      <c r="AB46" s="116">
        <v>0.25</v>
      </c>
      <c r="AC46" s="147">
        <f t="shared" si="65"/>
        <v>2.113022344205473</v>
      </c>
      <c r="AD46" s="116">
        <v>0.25</v>
      </c>
      <c r="AE46" s="147">
        <f t="shared" si="66"/>
        <v>2.113022344205473</v>
      </c>
      <c r="AF46" s="122">
        <f t="shared" si="57"/>
        <v>0.25</v>
      </c>
      <c r="AG46" s="147">
        <f t="shared" si="60"/>
        <v>2.113022344205473</v>
      </c>
      <c r="AH46" s="123">
        <f t="shared" si="61"/>
        <v>1</v>
      </c>
      <c r="AI46" s="112">
        <f t="shared" si="61"/>
        <v>8.4520893768218919</v>
      </c>
      <c r="AJ46" s="148">
        <f t="shared" si="62"/>
        <v>4.2260446884109459</v>
      </c>
      <c r="AK46" s="147">
        <f t="shared" si="63"/>
        <v>4.2260446884109459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Other crop: pumpkin</v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75">
        <f t="shared" ref="E47:E48" si="67">E18</f>
        <v>0.2</v>
      </c>
      <c r="F47" s="26">
        <v>1.4</v>
      </c>
      <c r="G47" s="22">
        <f t="shared" si="59"/>
        <v>1.65</v>
      </c>
      <c r="H47" s="24">
        <f t="shared" si="51"/>
        <v>0.27999999999999997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Other crop: Carrots</v>
      </c>
      <c r="B48" s="216">
        <f>IF([1]Summ!E1083="",0,[1]Summ!E1083)</f>
        <v>0</v>
      </c>
      <c r="C48" s="216">
        <f>IF([1]Summ!F1083="",0,[1]Summ!F1083)</f>
        <v>0</v>
      </c>
      <c r="D48" s="38">
        <f>SUM(B48,C48)</f>
        <v>0</v>
      </c>
      <c r="E48" s="75">
        <f t="shared" si="67"/>
        <v>0.2</v>
      </c>
      <c r="F48" s="26">
        <v>1.4</v>
      </c>
      <c r="G48" s="22">
        <f t="shared" si="59"/>
        <v>1.65</v>
      </c>
      <c r="H48" s="24">
        <f t="shared" si="51"/>
        <v>0.27999999999999997</v>
      </c>
      <c r="I48" s="39">
        <f t="shared" si="52"/>
        <v>0</v>
      </c>
      <c r="J48" s="38">
        <f t="shared" si="53"/>
        <v>0</v>
      </c>
      <c r="K48" s="40">
        <f t="shared" si="54"/>
        <v>0</v>
      </c>
      <c r="L48" s="22">
        <f t="shared" si="55"/>
        <v>0</v>
      </c>
      <c r="M48" s="24">
        <f t="shared" si="56"/>
        <v>0</v>
      </c>
      <c r="N48" s="2"/>
      <c r="O48" s="2"/>
      <c r="P48" s="59"/>
      <c r="V48" s="56"/>
      <c r="W48" s="110"/>
      <c r="X48" s="118"/>
      <c r="Y48" s="110"/>
      <c r="Z48" s="116">
        <v>0.25</v>
      </c>
      <c r="AA48" s="147">
        <f t="shared" si="64"/>
        <v>0</v>
      </c>
      <c r="AB48" s="116">
        <v>0.25</v>
      </c>
      <c r="AC48" s="147">
        <f t="shared" si="65"/>
        <v>0</v>
      </c>
      <c r="AD48" s="116">
        <v>0.25</v>
      </c>
      <c r="AE48" s="147">
        <f t="shared" si="66"/>
        <v>0</v>
      </c>
      <c r="AF48" s="122">
        <f t="shared" si="57"/>
        <v>0.25</v>
      </c>
      <c r="AG48" s="147">
        <f t="shared" si="60"/>
        <v>0</v>
      </c>
      <c r="AH48" s="123">
        <f t="shared" si="61"/>
        <v>1</v>
      </c>
      <c r="AI48" s="112">
        <f t="shared" si="61"/>
        <v>0</v>
      </c>
      <c r="AJ48" s="148">
        <f t="shared" si="62"/>
        <v>0</v>
      </c>
      <c r="AK48" s="147">
        <f t="shared" si="63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WILD FOODS -- see worksheet Data 3</v>
      </c>
      <c r="B49" s="216">
        <f>IF([1]Summ!E1084="",0,[1]Summ!E1084)</f>
        <v>0</v>
      </c>
      <c r="C49" s="216">
        <f>IF([1]Summ!F1084="",0,[1]Summ!F1084)</f>
        <v>750</v>
      </c>
      <c r="D49" s="38">
        <f t="shared" ref="D49:D64" si="68">SUM(B49,C49)</f>
        <v>750</v>
      </c>
      <c r="E49" s="26">
        <v>1</v>
      </c>
      <c r="F49" s="26">
        <v>1.18</v>
      </c>
      <c r="G49" s="22">
        <f t="shared" si="59"/>
        <v>1.65</v>
      </c>
      <c r="H49" s="24">
        <f t="shared" si="51"/>
        <v>1.18</v>
      </c>
      <c r="I49" s="39">
        <f t="shared" si="52"/>
        <v>885</v>
      </c>
      <c r="J49" s="38">
        <f t="shared" si="53"/>
        <v>121.72458178700236</v>
      </c>
      <c r="K49" s="40">
        <f t="shared" si="54"/>
        <v>0</v>
      </c>
      <c r="L49" s="22">
        <f t="shared" si="55"/>
        <v>0</v>
      </c>
      <c r="M49" s="24">
        <f t="shared" si="56"/>
        <v>2.8331102475736615E-3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30.431145446750591</v>
      </c>
      <c r="AB49" s="116">
        <v>0.25</v>
      </c>
      <c r="AC49" s="147">
        <f t="shared" si="65"/>
        <v>30.431145446750591</v>
      </c>
      <c r="AD49" s="116">
        <v>0.25</v>
      </c>
      <c r="AE49" s="147">
        <f t="shared" si="66"/>
        <v>30.431145446750591</v>
      </c>
      <c r="AF49" s="122">
        <f t="shared" si="57"/>
        <v>0.25</v>
      </c>
      <c r="AG49" s="147">
        <f t="shared" si="60"/>
        <v>30.431145446750591</v>
      </c>
      <c r="AH49" s="123">
        <f t="shared" si="61"/>
        <v>1</v>
      </c>
      <c r="AI49" s="112">
        <f t="shared" si="61"/>
        <v>121.72458178700236</v>
      </c>
      <c r="AJ49" s="148">
        <f t="shared" si="62"/>
        <v>60.862290893501182</v>
      </c>
      <c r="AK49" s="147">
        <f t="shared" si="63"/>
        <v>60.862290893501182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Small business -- see Data2</v>
      </c>
      <c r="B50" s="216">
        <f>IF([1]Summ!E1085="",0,[1]Summ!E1085)</f>
        <v>9600</v>
      </c>
      <c r="C50" s="216">
        <f>IF([1]Summ!F1085="",0,[1]Summ!F1085)</f>
        <v>0</v>
      </c>
      <c r="D50" s="38">
        <f t="shared" si="68"/>
        <v>9600</v>
      </c>
      <c r="E50" s="26">
        <v>0.8</v>
      </c>
      <c r="F50" s="26">
        <v>1.18</v>
      </c>
      <c r="G50" s="22">
        <f t="shared" si="59"/>
        <v>1.65</v>
      </c>
      <c r="H50" s="24">
        <f t="shared" ref="H50:H64" si="69">(E50*F50)</f>
        <v>0.94399999999999995</v>
      </c>
      <c r="I50" s="39">
        <f t="shared" ref="I50:I64" si="70">D50*H50</f>
        <v>9062.4</v>
      </c>
      <c r="J50" s="38">
        <f t="shared" ref="J50:J64" si="71">J104*I$83</f>
        <v>9062.4</v>
      </c>
      <c r="K50" s="40">
        <f t="shared" ref="K50:K64" si="72">(B50/B$65)</f>
        <v>0.22343768183405097</v>
      </c>
      <c r="L50" s="22">
        <f t="shared" ref="L50:L64" si="73">(K50*H50)</f>
        <v>0.21092517165134411</v>
      </c>
      <c r="M50" s="24">
        <f t="shared" ref="M50:M64" si="74">J50/B$65</f>
        <v>0.21092517165134411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Social development -- see Data2</v>
      </c>
      <c r="B51" s="216">
        <f>IF([1]Summ!E1086="",0,[1]Summ!E1086)</f>
        <v>15720</v>
      </c>
      <c r="C51" s="216">
        <f>IF([1]Summ!F1086="",0,[1]Summ!F1086)</f>
        <v>0</v>
      </c>
      <c r="D51" s="38">
        <f t="shared" si="68"/>
        <v>15720</v>
      </c>
      <c r="E51" s="26">
        <v>1</v>
      </c>
      <c r="F51" s="26">
        <v>1.18</v>
      </c>
      <c r="G51" s="22">
        <f t="shared" si="59"/>
        <v>1.65</v>
      </c>
      <c r="H51" s="24">
        <f t="shared" si="69"/>
        <v>1.18</v>
      </c>
      <c r="I51" s="39">
        <f t="shared" si="70"/>
        <v>18549.599999999999</v>
      </c>
      <c r="J51" s="38">
        <f t="shared" si="71"/>
        <v>18549.600000000002</v>
      </c>
      <c r="K51" s="40">
        <f t="shared" si="72"/>
        <v>0.36587920400325846</v>
      </c>
      <c r="L51" s="22">
        <f t="shared" si="73"/>
        <v>0.43173746072384495</v>
      </c>
      <c r="M51" s="24">
        <f t="shared" si="74"/>
        <v>0.43173746072384506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>Public works -- see Data2</v>
      </c>
      <c r="B52" s="216">
        <f>IF([1]Summ!E1087="",0,[1]Summ!E1087)</f>
        <v>7800</v>
      </c>
      <c r="C52" s="216">
        <f>IF([1]Summ!F1087="",0,[1]Summ!F1087)</f>
        <v>0</v>
      </c>
      <c r="D52" s="38">
        <f t="shared" si="68"/>
        <v>7800</v>
      </c>
      <c r="E52" s="26">
        <v>1</v>
      </c>
      <c r="F52" s="26">
        <v>1.18</v>
      </c>
      <c r="G52" s="22">
        <f t="shared" si="59"/>
        <v>1.65</v>
      </c>
      <c r="H52" s="24">
        <f t="shared" si="69"/>
        <v>1.18</v>
      </c>
      <c r="I52" s="39">
        <f t="shared" si="70"/>
        <v>9204</v>
      </c>
      <c r="J52" s="38">
        <f t="shared" si="71"/>
        <v>9204</v>
      </c>
      <c r="K52" s="40">
        <f t="shared" si="72"/>
        <v>0.18154311649016641</v>
      </c>
      <c r="L52" s="22">
        <f t="shared" si="73"/>
        <v>0.21422087745839635</v>
      </c>
      <c r="M52" s="24">
        <f t="shared" si="74"/>
        <v>0.21422087745839638</v>
      </c>
      <c r="N52" s="2"/>
      <c r="O52" s="2"/>
      <c r="P52" s="59"/>
      <c r="Q52" s="2"/>
      <c r="R52" s="219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>Remittances: no. times per year</v>
      </c>
      <c r="B53" s="216">
        <f>IF([1]Summ!E1088="",0,[1]Summ!E1088)</f>
        <v>7800</v>
      </c>
      <c r="C53" s="216">
        <f>IF([1]Summ!F1088="",0,[1]Summ!F1088)</f>
        <v>0</v>
      </c>
      <c r="D53" s="38">
        <f t="shared" si="68"/>
        <v>7800</v>
      </c>
      <c r="E53" s="26">
        <v>1</v>
      </c>
      <c r="F53" s="26">
        <v>1.1100000000000001</v>
      </c>
      <c r="G53" s="22">
        <f t="shared" si="59"/>
        <v>1.65</v>
      </c>
      <c r="H53" s="24">
        <f t="shared" si="69"/>
        <v>1.1100000000000001</v>
      </c>
      <c r="I53" s="39">
        <f t="shared" si="70"/>
        <v>8658</v>
      </c>
      <c r="J53" s="38">
        <f t="shared" si="71"/>
        <v>8658.0000000000018</v>
      </c>
      <c r="K53" s="40">
        <f t="shared" si="72"/>
        <v>0.18154311649016641</v>
      </c>
      <c r="L53" s="22">
        <f t="shared" si="73"/>
        <v>0.20151285930408475</v>
      </c>
      <c r="M53" s="24">
        <f t="shared" si="74"/>
        <v>0.20151285930408477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6">
        <f>IF([1]Summ!E1089="",0,[1]Summ!E1089)</f>
        <v>0</v>
      </c>
      <c r="C54" s="216">
        <f>IF([1]Summ!F1089="",0,[1]Summ!F1089)</f>
        <v>0</v>
      </c>
      <c r="D54" s="38">
        <f t="shared" si="68"/>
        <v>0</v>
      </c>
      <c r="E54" s="26">
        <v>1</v>
      </c>
      <c r="F54" s="26">
        <v>1</v>
      </c>
      <c r="G54" s="22">
        <f t="shared" si="59"/>
        <v>1.65</v>
      </c>
      <c r="H54" s="24">
        <f t="shared" si="69"/>
        <v>1</v>
      </c>
      <c r="I54" s="39">
        <f t="shared" si="70"/>
        <v>0</v>
      </c>
      <c r="J54" s="38">
        <f t="shared" si="71"/>
        <v>0</v>
      </c>
      <c r="K54" s="40">
        <f t="shared" si="72"/>
        <v>0</v>
      </c>
      <c r="L54" s="22">
        <f t="shared" si="73"/>
        <v>0</v>
      </c>
      <c r="M54" s="24">
        <f t="shared" si="74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6">
        <f>IF([1]Summ!E1090="",0,[1]Summ!E1090)</f>
        <v>0</v>
      </c>
      <c r="C55" s="216">
        <f>IF([1]Summ!F1090="",0,[1]Summ!F1090)</f>
        <v>0</v>
      </c>
      <c r="D55" s="38">
        <f t="shared" si="68"/>
        <v>0</v>
      </c>
      <c r="E55" s="26">
        <v>1</v>
      </c>
      <c r="F55" s="26">
        <v>1</v>
      </c>
      <c r="G55" s="22">
        <f t="shared" si="59"/>
        <v>1.65</v>
      </c>
      <c r="H55" s="24">
        <f t="shared" si="69"/>
        <v>1</v>
      </c>
      <c r="I55" s="39">
        <f t="shared" si="70"/>
        <v>0</v>
      </c>
      <c r="J55" s="38">
        <f t="shared" si="71"/>
        <v>0</v>
      </c>
      <c r="K55" s="40">
        <f t="shared" si="72"/>
        <v>0</v>
      </c>
      <c r="L55" s="22">
        <f t="shared" si="73"/>
        <v>0</v>
      </c>
      <c r="M55" s="24">
        <f t="shared" si="74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6">
        <f>IF([1]Summ!E1091="",0,[1]Summ!E1091)</f>
        <v>0</v>
      </c>
      <c r="C56" s="216">
        <f>IF([1]Summ!F1091="",0,[1]Summ!F1091)</f>
        <v>0</v>
      </c>
      <c r="D56" s="38">
        <f t="shared" si="68"/>
        <v>0</v>
      </c>
      <c r="E56" s="26">
        <v>1</v>
      </c>
      <c r="F56" s="26">
        <v>1</v>
      </c>
      <c r="G56" s="22">
        <f t="shared" si="59"/>
        <v>1.65</v>
      </c>
      <c r="H56" s="24">
        <f t="shared" si="69"/>
        <v>1</v>
      </c>
      <c r="I56" s="39">
        <f t="shared" si="70"/>
        <v>0</v>
      </c>
      <c r="J56" s="38">
        <f t="shared" si="71"/>
        <v>0</v>
      </c>
      <c r="K56" s="40">
        <f t="shared" si="72"/>
        <v>0</v>
      </c>
      <c r="L56" s="22">
        <f t="shared" si="73"/>
        <v>0</v>
      </c>
      <c r="M56" s="24">
        <f t="shared" si="74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6">
        <f>IF([1]Summ!E1092="",0,[1]Summ!E1092)</f>
        <v>0</v>
      </c>
      <c r="C57" s="216">
        <f>IF([1]Summ!F1092="",0,[1]Summ!F1092)</f>
        <v>0</v>
      </c>
      <c r="D57" s="38">
        <f t="shared" si="68"/>
        <v>0</v>
      </c>
      <c r="E57" s="26">
        <v>1</v>
      </c>
      <c r="F57" s="26">
        <v>1</v>
      </c>
      <c r="G57" s="22">
        <f t="shared" si="59"/>
        <v>1.65</v>
      </c>
      <c r="H57" s="24">
        <f t="shared" si="69"/>
        <v>1</v>
      </c>
      <c r="I57" s="39">
        <f t="shared" si="70"/>
        <v>0</v>
      </c>
      <c r="J57" s="38">
        <f t="shared" si="71"/>
        <v>0</v>
      </c>
      <c r="K57" s="40">
        <f t="shared" si="72"/>
        <v>0</v>
      </c>
      <c r="L57" s="22">
        <f t="shared" si="73"/>
        <v>0</v>
      </c>
      <c r="M57" s="24">
        <f t="shared" si="74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6">
        <f>IF([1]Summ!E1093="",0,[1]Summ!E1093)</f>
        <v>0</v>
      </c>
      <c r="C58" s="216">
        <f>IF([1]Summ!F1093="",0,[1]Summ!F1093)</f>
        <v>0</v>
      </c>
      <c r="D58" s="38">
        <f t="shared" si="68"/>
        <v>0</v>
      </c>
      <c r="E58" s="26">
        <v>1</v>
      </c>
      <c r="F58" s="26">
        <v>1</v>
      </c>
      <c r="G58" s="22">
        <f t="shared" si="59"/>
        <v>1.65</v>
      </c>
      <c r="H58" s="24">
        <f t="shared" si="69"/>
        <v>1</v>
      </c>
      <c r="I58" s="39">
        <f t="shared" si="70"/>
        <v>0</v>
      </c>
      <c r="J58" s="38">
        <f t="shared" si="71"/>
        <v>0</v>
      </c>
      <c r="K58" s="40">
        <f t="shared" si="72"/>
        <v>0</v>
      </c>
      <c r="L58" s="22">
        <f t="shared" si="73"/>
        <v>0</v>
      </c>
      <c r="M58" s="24">
        <f t="shared" si="74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0</v>
      </c>
      <c r="AB58" s="116">
        <v>0.25</v>
      </c>
      <c r="AC58" s="147">
        <f t="shared" si="65"/>
        <v>0</v>
      </c>
      <c r="AD58" s="116">
        <v>0.25</v>
      </c>
      <c r="AE58" s="147">
        <f t="shared" si="66"/>
        <v>0</v>
      </c>
      <c r="AF58" s="122">
        <f t="shared" si="57"/>
        <v>0.25</v>
      </c>
      <c r="AG58" s="147">
        <f t="shared" si="60"/>
        <v>0</v>
      </c>
      <c r="AH58" s="123">
        <f t="shared" si="61"/>
        <v>1</v>
      </c>
      <c r="AI58" s="112">
        <f t="shared" si="61"/>
        <v>0</v>
      </c>
      <c r="AJ58" s="148">
        <f t="shared" si="62"/>
        <v>0</v>
      </c>
      <c r="AK58" s="147">
        <f t="shared" si="63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6">
        <f>IF([1]Summ!E1094="",0,[1]Summ!E1094)</f>
        <v>0</v>
      </c>
      <c r="C59" s="216">
        <f>IF([1]Summ!F1094="",0,[1]Summ!F1094)</f>
        <v>0</v>
      </c>
      <c r="D59" s="38">
        <f t="shared" si="68"/>
        <v>0</v>
      </c>
      <c r="E59" s="26">
        <v>1</v>
      </c>
      <c r="F59" s="26">
        <v>1</v>
      </c>
      <c r="G59" s="22">
        <f t="shared" si="59"/>
        <v>1.65</v>
      </c>
      <c r="H59" s="24">
        <f t="shared" si="69"/>
        <v>1</v>
      </c>
      <c r="I59" s="39">
        <f t="shared" si="70"/>
        <v>0</v>
      </c>
      <c r="J59" s="38">
        <f t="shared" si="71"/>
        <v>0</v>
      </c>
      <c r="K59" s="40">
        <f t="shared" si="72"/>
        <v>0</v>
      </c>
      <c r="L59" s="22">
        <f t="shared" si="73"/>
        <v>0</v>
      </c>
      <c r="M59" s="24">
        <f t="shared" si="74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5">SUM(Z59,AB59,AD59,AF59)</f>
        <v>1</v>
      </c>
      <c r="AI59" s="112">
        <f t="shared" si="75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6">
        <f>IF([1]Summ!E1095="",0,[1]Summ!E1095)</f>
        <v>0</v>
      </c>
      <c r="C60" s="216">
        <f>IF([1]Summ!F1095="",0,[1]Summ!F1095)</f>
        <v>0</v>
      </c>
      <c r="D60" s="38">
        <f t="shared" si="68"/>
        <v>0</v>
      </c>
      <c r="E60" s="26">
        <v>1</v>
      </c>
      <c r="F60" s="26">
        <v>1</v>
      </c>
      <c r="G60" s="22">
        <f t="shared" si="59"/>
        <v>1.65</v>
      </c>
      <c r="H60" s="24">
        <f t="shared" si="69"/>
        <v>1</v>
      </c>
      <c r="I60" s="39">
        <f t="shared" si="70"/>
        <v>0</v>
      </c>
      <c r="J60" s="38">
        <f t="shared" si="71"/>
        <v>0</v>
      </c>
      <c r="K60" s="40">
        <f t="shared" si="72"/>
        <v>0</v>
      </c>
      <c r="L60" s="22">
        <f t="shared" si="73"/>
        <v>0</v>
      </c>
      <c r="M60" s="24">
        <f t="shared" si="74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0</v>
      </c>
      <c r="AB60" s="116">
        <v>0.25</v>
      </c>
      <c r="AC60" s="147">
        <f t="shared" si="65"/>
        <v>0</v>
      </c>
      <c r="AD60" s="116">
        <v>0.25</v>
      </c>
      <c r="AE60" s="147">
        <f t="shared" si="66"/>
        <v>0</v>
      </c>
      <c r="AF60" s="122">
        <f t="shared" si="57"/>
        <v>0.25</v>
      </c>
      <c r="AG60" s="147">
        <f t="shared" si="60"/>
        <v>0</v>
      </c>
      <c r="AH60" s="123">
        <f t="shared" si="75"/>
        <v>1</v>
      </c>
      <c r="AI60" s="112">
        <f t="shared" si="75"/>
        <v>0</v>
      </c>
      <c r="AJ60" s="148">
        <f t="shared" si="62"/>
        <v>0</v>
      </c>
      <c r="AK60" s="147">
        <f t="shared" si="63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6">
        <f>IF([1]Summ!E1096="",0,[1]Summ!E1096)</f>
        <v>0</v>
      </c>
      <c r="C61" s="216">
        <f>IF([1]Summ!F1096="",0,[1]Summ!F1096)</f>
        <v>0</v>
      </c>
      <c r="D61" s="38">
        <f t="shared" si="68"/>
        <v>0</v>
      </c>
      <c r="E61" s="26">
        <v>1</v>
      </c>
      <c r="F61" s="26">
        <v>1</v>
      </c>
      <c r="G61" s="22">
        <f t="shared" si="59"/>
        <v>1.65</v>
      </c>
      <c r="H61" s="24">
        <f t="shared" si="69"/>
        <v>1</v>
      </c>
      <c r="I61" s="39">
        <f t="shared" si="70"/>
        <v>0</v>
      </c>
      <c r="J61" s="38">
        <f t="shared" si="71"/>
        <v>0</v>
      </c>
      <c r="K61" s="40">
        <f t="shared" si="72"/>
        <v>0</v>
      </c>
      <c r="L61" s="22">
        <f t="shared" si="73"/>
        <v>0</v>
      </c>
      <c r="M61" s="24">
        <f t="shared" si="74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0</v>
      </c>
      <c r="AB61" s="116">
        <v>0.25</v>
      </c>
      <c r="AC61" s="147">
        <f t="shared" si="65"/>
        <v>0</v>
      </c>
      <c r="AD61" s="116">
        <v>0.25</v>
      </c>
      <c r="AE61" s="147">
        <f t="shared" si="66"/>
        <v>0</v>
      </c>
      <c r="AF61" s="122">
        <f t="shared" si="57"/>
        <v>0.25</v>
      </c>
      <c r="AG61" s="147">
        <f t="shared" si="60"/>
        <v>0</v>
      </c>
      <c r="AH61" s="123">
        <f t="shared" si="75"/>
        <v>1</v>
      </c>
      <c r="AI61" s="112">
        <f t="shared" si="75"/>
        <v>0</v>
      </c>
      <c r="AJ61" s="148">
        <f t="shared" si="62"/>
        <v>0</v>
      </c>
      <c r="AK61" s="147">
        <f t="shared" si="63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8"/>
        <v>0</v>
      </c>
      <c r="E62" s="26">
        <v>1</v>
      </c>
      <c r="F62" s="26">
        <v>1</v>
      </c>
      <c r="G62" s="22">
        <f t="shared" si="59"/>
        <v>1.65</v>
      </c>
      <c r="H62" s="24">
        <f t="shared" si="69"/>
        <v>1</v>
      </c>
      <c r="I62" s="39">
        <f t="shared" si="70"/>
        <v>0</v>
      </c>
      <c r="J62" s="38">
        <f t="shared" si="71"/>
        <v>0</v>
      </c>
      <c r="K62" s="40">
        <f t="shared" si="72"/>
        <v>0</v>
      </c>
      <c r="L62" s="22">
        <f t="shared" si="73"/>
        <v>0</v>
      </c>
      <c r="M62" s="24">
        <f t="shared" si="74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5"/>
        <v>1</v>
      </c>
      <c r="AI62" s="112">
        <f t="shared" si="75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8"/>
        <v>0</v>
      </c>
      <c r="E63" s="26">
        <v>1</v>
      </c>
      <c r="F63" s="26">
        <v>1</v>
      </c>
      <c r="G63" s="22">
        <f t="shared" si="59"/>
        <v>1.65</v>
      </c>
      <c r="H63" s="24">
        <f t="shared" si="69"/>
        <v>1</v>
      </c>
      <c r="I63" s="39">
        <f t="shared" si="70"/>
        <v>0</v>
      </c>
      <c r="J63" s="38">
        <f t="shared" si="71"/>
        <v>0</v>
      </c>
      <c r="K63" s="40">
        <f t="shared" si="72"/>
        <v>0</v>
      </c>
      <c r="L63" s="22">
        <f t="shared" si="73"/>
        <v>0</v>
      </c>
      <c r="M63" s="24">
        <f t="shared" si="74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5"/>
        <v>1</v>
      </c>
      <c r="AI63" s="112">
        <f t="shared" si="75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8"/>
        <v>0</v>
      </c>
      <c r="E64" s="26">
        <v>1</v>
      </c>
      <c r="F64" s="26">
        <v>1</v>
      </c>
      <c r="G64" s="22">
        <f t="shared" si="59"/>
        <v>1.65</v>
      </c>
      <c r="H64" s="24">
        <f t="shared" si="69"/>
        <v>1</v>
      </c>
      <c r="I64" s="39">
        <f t="shared" si="70"/>
        <v>0</v>
      </c>
      <c r="J64" s="38">
        <f t="shared" si="71"/>
        <v>0</v>
      </c>
      <c r="K64" s="40">
        <f t="shared" si="72"/>
        <v>0</v>
      </c>
      <c r="L64" s="22">
        <f t="shared" si="73"/>
        <v>0</v>
      </c>
      <c r="M64" s="24">
        <f t="shared" si="74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5"/>
        <v>1</v>
      </c>
      <c r="AI64" s="112">
        <f t="shared" si="75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42965</v>
      </c>
      <c r="C65" s="41">
        <f>SUM(C37:C64)</f>
        <v>715</v>
      </c>
      <c r="D65" s="42">
        <f>SUM(D37:D64)</f>
        <v>43680</v>
      </c>
      <c r="E65" s="32"/>
      <c r="F65" s="32"/>
      <c r="G65" s="32"/>
      <c r="H65" s="31"/>
      <c r="I65" s="39">
        <f>SUM(I37:I64)</f>
        <v>47541.36</v>
      </c>
      <c r="J65" s="39">
        <f>SUM(J37:J64)</f>
        <v>46786.536671163827</v>
      </c>
      <c r="K65" s="40">
        <f>SUM(K37:K64)</f>
        <v>1</v>
      </c>
      <c r="L65" s="22">
        <f>SUM(L37:L64)</f>
        <v>1.0861436052600955</v>
      </c>
      <c r="M65" s="24">
        <f>SUM(M37:M64)</f>
        <v>1.0889453432134022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34.904167790956066</v>
      </c>
      <c r="AB65" s="137"/>
      <c r="AC65" s="153">
        <f>SUM(AC37:AC64)</f>
        <v>32.544167790956067</v>
      </c>
      <c r="AD65" s="137"/>
      <c r="AE65" s="153">
        <f>SUM(AE37:AE64)</f>
        <v>32.544167790956067</v>
      </c>
      <c r="AF65" s="137"/>
      <c r="AG65" s="153">
        <f>SUM(AG37:AG64)</f>
        <v>1212.5441677909562</v>
      </c>
      <c r="AH65" s="137"/>
      <c r="AI65" s="153">
        <f>SUM(AI37:AI64)</f>
        <v>1312.5366711638244</v>
      </c>
      <c r="AJ65" s="153">
        <f>SUM(AJ37:AJ64)</f>
        <v>67.448335581912133</v>
      </c>
      <c r="AK65" s="153">
        <f>SUM(AK37:AK64)</f>
        <v>1245.0883355819121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10249.436373711666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14349.210923196333</v>
      </c>
      <c r="J70" s="51">
        <f t="shared" ref="J70:J77" si="76">J124*I$83</f>
        <v>14349.210923196333</v>
      </c>
      <c r="K70" s="40">
        <f>B70/B$76</f>
        <v>0.2385531566091392</v>
      </c>
      <c r="L70" s="22">
        <f t="shared" ref="L70:L75" si="77">(L124*G$37*F$9/F$7)/B$130</f>
        <v>0.33397441925279492</v>
      </c>
      <c r="M70" s="24">
        <f>J70/B$76</f>
        <v>0.33397441925279492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3587.3027307990833</v>
      </c>
      <c r="AB70" s="116">
        <v>0.25</v>
      </c>
      <c r="AC70" s="147">
        <f>$J70*AB70</f>
        <v>3587.3027307990833</v>
      </c>
      <c r="AD70" s="116">
        <v>0.25</v>
      </c>
      <c r="AE70" s="147">
        <f>$J70*AD70</f>
        <v>3587.3027307990833</v>
      </c>
      <c r="AF70" s="122">
        <f>1-SUM(Z70,AB70,AD70)</f>
        <v>0.25</v>
      </c>
      <c r="AG70" s="147">
        <f>$J70*AF70</f>
        <v>3587.3027307990833</v>
      </c>
      <c r="AH70" s="155">
        <f>SUM(Z70,AB70,AD70,AF70)</f>
        <v>1</v>
      </c>
      <c r="AI70" s="147">
        <f>SUM(AA70,AC70,AE70,AG70)</f>
        <v>14349.210923196333</v>
      </c>
      <c r="AJ70" s="148">
        <f>(AA70+AC70)</f>
        <v>7174.6054615981666</v>
      </c>
      <c r="AK70" s="147">
        <f>(AE70+AG70)</f>
        <v>7174.6054615981666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9736.6666666666679</v>
      </c>
      <c r="C71" s="46"/>
      <c r="D71" s="38"/>
      <c r="E71" s="26">
        <v>1</v>
      </c>
      <c r="F71" s="26">
        <v>1.18</v>
      </c>
      <c r="G71" s="22"/>
      <c r="H71" s="24">
        <f t="shared" ref="H71:H72" si="78">(E71*F71)</f>
        <v>1.18</v>
      </c>
      <c r="I71" s="39">
        <f>I125*I$83</f>
        <v>11489.266666666666</v>
      </c>
      <c r="J71" s="51">
        <f t="shared" si="76"/>
        <v>11489.266666666666</v>
      </c>
      <c r="K71" s="40">
        <f t="shared" ref="K71:K72" si="79">B71/B$76</f>
        <v>0.22661856549904963</v>
      </c>
      <c r="L71" s="22">
        <f t="shared" si="77"/>
        <v>0.26740990728887853</v>
      </c>
      <c r="M71" s="24">
        <f t="shared" ref="M71:M72" si="80">J71/B$76</f>
        <v>0.26740990728887853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17340</v>
      </c>
      <c r="C72" s="46"/>
      <c r="D72" s="38"/>
      <c r="E72" s="26">
        <v>1</v>
      </c>
      <c r="F72" s="26">
        <v>1.18</v>
      </c>
      <c r="G72" s="22"/>
      <c r="H72" s="24">
        <f t="shared" si="78"/>
        <v>1.18</v>
      </c>
      <c r="I72" s="39">
        <f>I126*I$83</f>
        <v>0</v>
      </c>
      <c r="J72" s="51">
        <f t="shared" si="76"/>
        <v>12749.24398980636</v>
      </c>
      <c r="K72" s="40">
        <f t="shared" si="79"/>
        <v>0.40358431281275459</v>
      </c>
      <c r="L72" s="22">
        <f t="shared" si="77"/>
        <v>0.3578528201173044</v>
      </c>
      <c r="M72" s="24">
        <f t="shared" si="80"/>
        <v>0.29673557523115002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906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6"/>
        <v>0</v>
      </c>
      <c r="K73" s="40">
        <f>B73/B$76</f>
        <v>2.1086931223088561E-2</v>
      </c>
      <c r="L73" s="22">
        <f t="shared" si="77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96.217199999999991</v>
      </c>
      <c r="AB73" s="116">
        <v>0.09</v>
      </c>
      <c r="AC73" s="147">
        <f>$H$73*$B$73*AB73</f>
        <v>96.217199999999991</v>
      </c>
      <c r="AD73" s="116">
        <v>0.23</v>
      </c>
      <c r="AE73" s="147">
        <f>$H$73*$B$73*AD73</f>
        <v>245.88839999999999</v>
      </c>
      <c r="AF73" s="122">
        <f>1-SUM(Z73,AB73,AD73)</f>
        <v>0.59</v>
      </c>
      <c r="AG73" s="147">
        <f>$H$73*$B$73*AF73</f>
        <v>630.7571999999999</v>
      </c>
      <c r="AH73" s="155">
        <f>SUM(Z73,AB73,AD73,AF73)</f>
        <v>1</v>
      </c>
      <c r="AI73" s="147">
        <f>SUM(AA73,AC73,AE73,AG73)</f>
        <v>1069.08</v>
      </c>
      <c r="AJ73" s="148">
        <f>(AA73+AC73)</f>
        <v>192.43439999999998</v>
      </c>
      <c r="AK73" s="147">
        <f>(AE73+AG73)</f>
        <v>876.64559999999983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5519.7904915390827</v>
      </c>
      <c r="C74" s="46"/>
      <c r="D74" s="38"/>
      <c r="E74" s="32"/>
      <c r="F74" s="32"/>
      <c r="G74" s="32"/>
      <c r="H74" s="31"/>
      <c r="I74" s="39">
        <f>I128*I$83</f>
        <v>33192.149076803667</v>
      </c>
      <c r="J74" s="51">
        <f t="shared" si="76"/>
        <v>8198.8150914944708</v>
      </c>
      <c r="K74" s="40">
        <f>B74/B$76</f>
        <v>0.12847179079574264</v>
      </c>
      <c r="L74" s="22">
        <f t="shared" si="77"/>
        <v>0.12690645860111757</v>
      </c>
      <c r="M74" s="24">
        <f>J74/B$76</f>
        <v>0.19082544144057886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-3552.3985630081279</v>
      </c>
      <c r="AB74" s="156"/>
      <c r="AC74" s="147">
        <f>AC30*$I$83/4</f>
        <v>-3554.7585630081267</v>
      </c>
      <c r="AD74" s="156"/>
      <c r="AE74" s="147">
        <f>AE30*$I$83/4</f>
        <v>-3554.7585630081267</v>
      </c>
      <c r="AF74" s="156"/>
      <c r="AG74" s="147">
        <f>AG30*$I$83/4</f>
        <v>-2374.7585630081276</v>
      </c>
      <c r="AH74" s="155"/>
      <c r="AI74" s="147">
        <f>SUM(AA74,AC74,AE74,AG74)</f>
        <v>-13036.67425203251</v>
      </c>
      <c r="AJ74" s="148">
        <f>(AA74+AC74)</f>
        <v>-7107.1571260162546</v>
      </c>
      <c r="AK74" s="147">
        <f>(AE74+AG74)</f>
        <v>-5929.5171260162542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6"/>
        <v>0</v>
      </c>
      <c r="K75" s="40">
        <f>B75/B$76</f>
        <v>0</v>
      </c>
      <c r="L75" s="22">
        <f t="shared" si="77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-5.6843418860808015E-13</v>
      </c>
      <c r="AD75" s="158"/>
      <c r="AE75" s="149">
        <f>AC75+AE65-SUM(AE70,AE74)</f>
        <v>-1.1368683772161603E-12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42965</v>
      </c>
      <c r="C76" s="46"/>
      <c r="D76" s="38"/>
      <c r="E76" s="32"/>
      <c r="F76" s="32"/>
      <c r="G76" s="32"/>
      <c r="H76" s="31"/>
      <c r="I76" s="39">
        <f>I130*I$83</f>
        <v>47541.36</v>
      </c>
      <c r="J76" s="51">
        <f t="shared" si="76"/>
        <v>46786.536671163827</v>
      </c>
      <c r="K76" s="40">
        <f>SUM(K70:K75)</f>
        <v>1.0183147569397746</v>
      </c>
      <c r="L76" s="22">
        <f>SUM(L70:L75)</f>
        <v>1.0861436052600952</v>
      </c>
      <c r="M76" s="24">
        <f>SUM(M70:M75)</f>
        <v>1.0889453432134022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34.904167790956066</v>
      </c>
      <c r="AB76" s="137"/>
      <c r="AC76" s="153">
        <f>AC65</f>
        <v>32.544167790956067</v>
      </c>
      <c r="AD76" s="137"/>
      <c r="AE76" s="153">
        <f>AE65</f>
        <v>32.544167790956067</v>
      </c>
      <c r="AF76" s="137"/>
      <c r="AG76" s="153">
        <f>AG65</f>
        <v>1212.5441677909562</v>
      </c>
      <c r="AH76" s="137"/>
      <c r="AI76" s="153">
        <f>SUM(AA76,AC76,AE76,AG76)</f>
        <v>1312.5366711638244</v>
      </c>
      <c r="AJ76" s="154">
        <f>SUM(AA76,AC76)</f>
        <v>67.448335581912133</v>
      </c>
      <c r="AK76" s="154">
        <f>SUM(AE76,AG76)</f>
        <v>1245.0883355819124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76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3061.7401367199673</v>
      </c>
      <c r="AB77" s="112"/>
      <c r="AC77" s="111">
        <f>AC31*$I$83/4</f>
        <v>3157.1936517060708</v>
      </c>
      <c r="AD77" s="112"/>
      <c r="AE77" s="111">
        <f>AE31*$I$83/4</f>
        <v>2141.7009638520785</v>
      </c>
      <c r="AF77" s="112"/>
      <c r="AG77" s="111">
        <f>AG31*$I$83/4</f>
        <v>12874.854591248864</v>
      </c>
      <c r="AH77" s="110"/>
      <c r="AI77" s="154">
        <f>SUM(AA77,AC77,AE77,AG77)</f>
        <v>21235.489343526984</v>
      </c>
      <c r="AJ77" s="153">
        <f>SUM(AA77,AC77)</f>
        <v>6218.9337884260385</v>
      </c>
      <c r="AK77" s="160">
        <f>SUM(AE77,AG77)</f>
        <v>15016.555555100942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-5.6843418860808015E-13</v>
      </c>
      <c r="AF78" s="112"/>
      <c r="AG78" s="112">
        <f>AE75</f>
        <v>-1.1368683772161603E-12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1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-3552.3985630081274</v>
      </c>
      <c r="AB79" s="112"/>
      <c r="AC79" s="112">
        <f>AA79-AA74+AC65-AC70</f>
        <v>-3554.7585630081267</v>
      </c>
      <c r="AD79" s="112"/>
      <c r="AE79" s="112">
        <f>AC79-AC74+AE65-AE70</f>
        <v>-3554.7585630081271</v>
      </c>
      <c r="AF79" s="112"/>
      <c r="AG79" s="112">
        <f>AE79-AE74+AG65-AG70</f>
        <v>-2374.7585630081276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0.67746781315776472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1">
        <f>[1]Summ!E1039</f>
        <v>5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9.4166666666666661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11642.566647371668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19210.234968163251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4802.5587420408128</v>
      </c>
      <c r="AB83" s="112"/>
      <c r="AC83" s="165">
        <f>$I$83*AB82/4</f>
        <v>4802.5587420408128</v>
      </c>
      <c r="AD83" s="112"/>
      <c r="AE83" s="165">
        <f>$I$83*AD82/4</f>
        <v>4802.5587420408128</v>
      </c>
      <c r="AF83" s="112"/>
      <c r="AG83" s="165">
        <f>$I$83*AF82/4</f>
        <v>4802.5587420408128</v>
      </c>
      <c r="AH83" s="165">
        <f>SUM(AA83,AC83,AE83,AG83)</f>
        <v>19210.234968163251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19276.65440901307</v>
      </c>
      <c r="C84" s="46"/>
      <c r="D84" s="236"/>
      <c r="E84" s="64"/>
      <c r="F84" s="64"/>
      <c r="G84" s="64"/>
      <c r="H84" s="237">
        <f>IF(B84=0,0,I84/B84)</f>
        <v>1.5170744912960699</v>
      </c>
      <c r="I84" s="235">
        <f>(B70*H70)+((1-(D29*H29))*I83)</f>
        <v>29244.120681443645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1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1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other: Sheep hides</v>
      </c>
      <c r="B91" s="60">
        <f t="shared" ref="B91:C118" si="82">IF(B37="","",(B37/$B$83))</f>
        <v>0</v>
      </c>
      <c r="C91" s="60">
        <f t="shared" si="82"/>
        <v>0</v>
      </c>
      <c r="D91" s="24">
        <f>SUM(B91,C91)</f>
        <v>0</v>
      </c>
      <c r="H91" s="24">
        <f>(E37*F37/G37*F$7/F$9)</f>
        <v>0.14303030303030304</v>
      </c>
      <c r="I91" s="22">
        <f t="shared" ref="I91" si="83">(D91*H91)</f>
        <v>0</v>
      </c>
      <c r="J91" s="24">
        <f>IF(I$32&lt;=1+I$131,I91,L91+J$33*(I91-L91))</f>
        <v>0</v>
      </c>
      <c r="K91" s="22">
        <f t="shared" ref="K91" si="84">IF(B91="",0,B91)</f>
        <v>0</v>
      </c>
      <c r="L91" s="22">
        <f t="shared" ref="L91" si="85">(K91*H91)</f>
        <v>0</v>
      </c>
      <c r="M91" s="228">
        <f t="shared" si="81"/>
        <v>0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6">IF(A38="","",A38)</f>
        <v>Other: cattle hides</v>
      </c>
      <c r="B92" s="60">
        <f t="shared" si="82"/>
        <v>8.5891713596138348E-4</v>
      </c>
      <c r="C92" s="60">
        <f t="shared" si="82"/>
        <v>0</v>
      </c>
      <c r="D92" s="24">
        <f t="shared" ref="D92:D118" si="87">SUM(B92,C92)</f>
        <v>8.5891713596138348E-4</v>
      </c>
      <c r="H92" s="24">
        <f t="shared" ref="H92:H118" si="88">(E38*F38/G38*F$7/F$9)</f>
        <v>0.14303030303030304</v>
      </c>
      <c r="I92" s="22">
        <f t="shared" ref="I92:I118" si="89">(D92*H92)</f>
        <v>1.2285117823447668E-4</v>
      </c>
      <c r="J92" s="24">
        <f t="shared" ref="J92:J118" si="90">IF(I$32&lt;=1+I$131,I92,L92+J$33*(I92-L92))</f>
        <v>1.2285117823447668E-4</v>
      </c>
      <c r="K92" s="22">
        <f t="shared" ref="K92:K118" si="91">IF(B92="",0,B92)</f>
        <v>8.5891713596138348E-4</v>
      </c>
      <c r="L92" s="22">
        <f t="shared" ref="L92:L118" si="92">(K92*H92)</f>
        <v>1.2285117823447668E-4</v>
      </c>
      <c r="M92" s="228">
        <f t="shared" ref="M92:M118" si="93">(J92)</f>
        <v>1.2285117823447668E-4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6"/>
        <v>Cattle sales - local: no. sold</v>
      </c>
      <c r="B93" s="60">
        <f t="shared" si="82"/>
        <v>0.10736464199517294</v>
      </c>
      <c r="C93" s="60">
        <f t="shared" si="82"/>
        <v>0</v>
      </c>
      <c r="D93" s="24">
        <f t="shared" si="87"/>
        <v>0.10736464199517294</v>
      </c>
      <c r="H93" s="24">
        <f t="shared" si="88"/>
        <v>0.3575757575757576</v>
      </c>
      <c r="I93" s="22">
        <f t="shared" si="89"/>
        <v>3.8390993198273965E-2</v>
      </c>
      <c r="J93" s="24">
        <f t="shared" si="90"/>
        <v>3.8390993198273965E-2</v>
      </c>
      <c r="K93" s="22">
        <f t="shared" si="91"/>
        <v>0.10736464199517294</v>
      </c>
      <c r="L93" s="22">
        <f t="shared" si="92"/>
        <v>3.8390993198273965E-2</v>
      </c>
      <c r="M93" s="228">
        <f t="shared" si="93"/>
        <v>3.8390993198273965E-2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6"/>
        <v>Sheep sales - local: no. sold</v>
      </c>
      <c r="B94" s="60">
        <f t="shared" si="82"/>
        <v>6.4418785197103756E-2</v>
      </c>
      <c r="C94" s="60">
        <f t="shared" si="82"/>
        <v>0</v>
      </c>
      <c r="D94" s="24">
        <f t="shared" si="87"/>
        <v>6.4418785197103756E-2</v>
      </c>
      <c r="H94" s="24">
        <f t="shared" si="88"/>
        <v>0.3575757575757576</v>
      </c>
      <c r="I94" s="22">
        <f t="shared" si="89"/>
        <v>2.3034595918964375E-2</v>
      </c>
      <c r="J94" s="24">
        <f t="shared" si="90"/>
        <v>2.3034595918964375E-2</v>
      </c>
      <c r="K94" s="22">
        <f t="shared" si="91"/>
        <v>6.4418785197103756E-2</v>
      </c>
      <c r="L94" s="22">
        <f t="shared" si="92"/>
        <v>2.3034595918964375E-2</v>
      </c>
      <c r="M94" s="228">
        <f t="shared" si="93"/>
        <v>2.3034595918964375E-2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6"/>
        <v>Maize: kg produced</v>
      </c>
      <c r="B95" s="60">
        <f t="shared" si="82"/>
        <v>0</v>
      </c>
      <c r="C95" s="60">
        <f t="shared" si="82"/>
        <v>0</v>
      </c>
      <c r="D95" s="24">
        <f t="shared" si="87"/>
        <v>0</v>
      </c>
      <c r="H95" s="24">
        <f t="shared" si="88"/>
        <v>0.25454545454545457</v>
      </c>
      <c r="I95" s="22">
        <f t="shared" si="89"/>
        <v>0</v>
      </c>
      <c r="J95" s="24">
        <f t="shared" si="90"/>
        <v>0</v>
      </c>
      <c r="K95" s="22">
        <f t="shared" si="91"/>
        <v>0</v>
      </c>
      <c r="L95" s="22">
        <f t="shared" si="92"/>
        <v>0</v>
      </c>
      <c r="M95" s="228">
        <f t="shared" si="93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6"/>
        <v>Onions: kg produced</v>
      </c>
      <c r="B96" s="60">
        <f t="shared" si="82"/>
        <v>0</v>
      </c>
      <c r="C96" s="60">
        <f t="shared" si="82"/>
        <v>0</v>
      </c>
      <c r="D96" s="24">
        <f t="shared" si="87"/>
        <v>0</v>
      </c>
      <c r="H96" s="24">
        <f t="shared" si="88"/>
        <v>0.16969696969696968</v>
      </c>
      <c r="I96" s="22">
        <f t="shared" si="89"/>
        <v>0</v>
      </c>
      <c r="J96" s="24">
        <f t="shared" si="90"/>
        <v>0</v>
      </c>
      <c r="K96" s="22">
        <f t="shared" si="91"/>
        <v>0</v>
      </c>
      <c r="L96" s="22">
        <f t="shared" si="92"/>
        <v>0</v>
      </c>
      <c r="M96" s="228">
        <f t="shared" si="93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6"/>
        <v>Beans: kg produced</v>
      </c>
      <c r="B97" s="60">
        <f t="shared" si="82"/>
        <v>0</v>
      </c>
      <c r="C97" s="60">
        <f t="shared" si="82"/>
        <v>0</v>
      </c>
      <c r="D97" s="24">
        <f t="shared" si="87"/>
        <v>0</v>
      </c>
      <c r="H97" s="24">
        <f t="shared" si="88"/>
        <v>0.16969696969696968</v>
      </c>
      <c r="I97" s="22">
        <f t="shared" si="89"/>
        <v>0</v>
      </c>
      <c r="J97" s="24">
        <f t="shared" si="90"/>
        <v>0</v>
      </c>
      <c r="K97" s="22">
        <f t="shared" si="91"/>
        <v>0</v>
      </c>
      <c r="L97" s="22">
        <f t="shared" si="92"/>
        <v>0</v>
      </c>
      <c r="M97" s="228">
        <f t="shared" si="93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6"/>
        <v xml:space="preserve">Other root crops: Beetroot </v>
      </c>
      <c r="B98" s="60">
        <f t="shared" si="82"/>
        <v>0</v>
      </c>
      <c r="C98" s="60">
        <f t="shared" si="82"/>
        <v>0</v>
      </c>
      <c r="D98" s="24">
        <f t="shared" si="87"/>
        <v>0</v>
      </c>
      <c r="H98" s="24">
        <f t="shared" si="88"/>
        <v>0.16969696969696968</v>
      </c>
      <c r="I98" s="22">
        <f t="shared" si="89"/>
        <v>0</v>
      </c>
      <c r="J98" s="24">
        <f t="shared" si="90"/>
        <v>0</v>
      </c>
      <c r="K98" s="22">
        <f t="shared" si="91"/>
        <v>0</v>
      </c>
      <c r="L98" s="22">
        <f t="shared" si="92"/>
        <v>0</v>
      </c>
      <c r="M98" s="228">
        <f t="shared" si="93"/>
        <v>0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6"/>
        <v xml:space="preserve">Tomato: </v>
      </c>
      <c r="B99" s="60">
        <f t="shared" si="82"/>
        <v>0</v>
      </c>
      <c r="C99" s="60">
        <f t="shared" si="82"/>
        <v>0</v>
      </c>
      <c r="D99" s="24">
        <f t="shared" si="87"/>
        <v>0</v>
      </c>
      <c r="H99" s="24">
        <f t="shared" si="88"/>
        <v>0.16969696969696968</v>
      </c>
      <c r="I99" s="22">
        <f t="shared" si="89"/>
        <v>0</v>
      </c>
      <c r="J99" s="24">
        <f t="shared" si="90"/>
        <v>0</v>
      </c>
      <c r="K99" s="22">
        <f t="shared" si="91"/>
        <v>0</v>
      </c>
      <c r="L99" s="22">
        <f t="shared" si="92"/>
        <v>0</v>
      </c>
      <c r="M99" s="228">
        <f t="shared" si="93"/>
        <v>0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6"/>
        <v>Leafy green vegetables (spinach etc)</v>
      </c>
      <c r="B100" s="60">
        <f t="shared" si="82"/>
        <v>3.0062099758648422E-3</v>
      </c>
      <c r="C100" s="60">
        <f t="shared" si="82"/>
        <v>-3.0062099758648422E-3</v>
      </c>
      <c r="D100" s="24">
        <f t="shared" si="87"/>
        <v>0</v>
      </c>
      <c r="H100" s="24">
        <f t="shared" si="88"/>
        <v>0.16969696969696968</v>
      </c>
      <c r="I100" s="22">
        <f t="shared" si="89"/>
        <v>0</v>
      </c>
      <c r="J100" s="24">
        <f t="shared" si="90"/>
        <v>4.399784485108785E-4</v>
      </c>
      <c r="K100" s="22">
        <f t="shared" si="91"/>
        <v>3.0062099758648422E-3</v>
      </c>
      <c r="L100" s="22">
        <f t="shared" si="92"/>
        <v>5.1014472317706405E-4</v>
      </c>
      <c r="M100" s="228">
        <f t="shared" si="93"/>
        <v>4.399784485108785E-4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6"/>
        <v>Other crop: pumpkin</v>
      </c>
      <c r="B101" s="60">
        <f t="shared" si="82"/>
        <v>0</v>
      </c>
      <c r="C101" s="60">
        <f t="shared" si="82"/>
        <v>0</v>
      </c>
      <c r="D101" s="24">
        <f t="shared" si="87"/>
        <v>0</v>
      </c>
      <c r="H101" s="24">
        <f t="shared" si="88"/>
        <v>0.16969696969696968</v>
      </c>
      <c r="I101" s="22">
        <f t="shared" si="89"/>
        <v>0</v>
      </c>
      <c r="J101" s="24">
        <f t="shared" si="90"/>
        <v>0</v>
      </c>
      <c r="K101" s="22">
        <f t="shared" si="91"/>
        <v>0</v>
      </c>
      <c r="L101" s="22">
        <f t="shared" si="92"/>
        <v>0</v>
      </c>
      <c r="M101" s="228">
        <f t="shared" si="93"/>
        <v>0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6"/>
        <v>Other crop: Carrots</v>
      </c>
      <c r="B102" s="60">
        <f t="shared" si="82"/>
        <v>0</v>
      </c>
      <c r="C102" s="60">
        <f t="shared" si="82"/>
        <v>0</v>
      </c>
      <c r="D102" s="24">
        <f t="shared" si="87"/>
        <v>0</v>
      </c>
      <c r="H102" s="24">
        <f t="shared" si="88"/>
        <v>0.16969696969696968</v>
      </c>
      <c r="I102" s="22">
        <f t="shared" si="89"/>
        <v>0</v>
      </c>
      <c r="J102" s="24">
        <f t="shared" si="90"/>
        <v>0</v>
      </c>
      <c r="K102" s="22">
        <f t="shared" si="91"/>
        <v>0</v>
      </c>
      <c r="L102" s="22">
        <f t="shared" si="92"/>
        <v>0</v>
      </c>
      <c r="M102" s="228">
        <f t="shared" si="93"/>
        <v>0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6"/>
        <v>WILD FOODS -- see worksheet Data 3</v>
      </c>
      <c r="B103" s="60">
        <f t="shared" si="82"/>
        <v>0</v>
      </c>
      <c r="C103" s="60">
        <f t="shared" si="82"/>
        <v>6.4418785197103756E-2</v>
      </c>
      <c r="D103" s="24">
        <f t="shared" si="87"/>
        <v>6.4418785197103756E-2</v>
      </c>
      <c r="H103" s="24">
        <f t="shared" si="88"/>
        <v>0.7151515151515152</v>
      </c>
      <c r="I103" s="22">
        <f t="shared" si="89"/>
        <v>4.606919183792875E-2</v>
      </c>
      <c r="J103" s="24">
        <f t="shared" si="90"/>
        <v>6.3364441917932888E-3</v>
      </c>
      <c r="K103" s="22">
        <f t="shared" si="91"/>
        <v>0</v>
      </c>
      <c r="L103" s="22">
        <f t="shared" si="92"/>
        <v>0</v>
      </c>
      <c r="M103" s="228">
        <f t="shared" si="93"/>
        <v>6.3364441917932888E-3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6"/>
        <v>Small business -- see Data2</v>
      </c>
      <c r="B104" s="60">
        <f t="shared" si="82"/>
        <v>0.82456045052292815</v>
      </c>
      <c r="C104" s="60">
        <f t="shared" si="82"/>
        <v>0</v>
      </c>
      <c r="D104" s="24">
        <f t="shared" si="87"/>
        <v>0.82456045052292815</v>
      </c>
      <c r="H104" s="24">
        <f t="shared" si="88"/>
        <v>0.57212121212121214</v>
      </c>
      <c r="I104" s="22">
        <f t="shared" si="89"/>
        <v>0.47174852442039045</v>
      </c>
      <c r="J104" s="24">
        <f t="shared" si="90"/>
        <v>0.47174852442039045</v>
      </c>
      <c r="K104" s="22">
        <f t="shared" si="91"/>
        <v>0.82456045052292815</v>
      </c>
      <c r="L104" s="22">
        <f t="shared" si="92"/>
        <v>0.47174852442039045</v>
      </c>
      <c r="M104" s="228">
        <f t="shared" si="93"/>
        <v>0.47174852442039045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6"/>
        <v>Social development -- see Data2</v>
      </c>
      <c r="B105" s="60">
        <f t="shared" si="82"/>
        <v>1.3502177377312949</v>
      </c>
      <c r="C105" s="60">
        <f t="shared" si="82"/>
        <v>0</v>
      </c>
      <c r="D105" s="24">
        <f t="shared" si="87"/>
        <v>1.3502177377312949</v>
      </c>
      <c r="H105" s="24">
        <f t="shared" si="88"/>
        <v>0.7151515151515152</v>
      </c>
      <c r="I105" s="22">
        <f t="shared" si="89"/>
        <v>0.96561026092298674</v>
      </c>
      <c r="J105" s="24">
        <f t="shared" si="90"/>
        <v>0.96561026092298674</v>
      </c>
      <c r="K105" s="22">
        <f t="shared" si="91"/>
        <v>1.3502177377312949</v>
      </c>
      <c r="L105" s="22">
        <f t="shared" si="92"/>
        <v>0.96561026092298674</v>
      </c>
      <c r="M105" s="228">
        <f t="shared" si="93"/>
        <v>0.96561026092298674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6"/>
        <v>Public works -- see Data2</v>
      </c>
      <c r="B106" s="60">
        <f t="shared" si="82"/>
        <v>0.66995536604987915</v>
      </c>
      <c r="C106" s="60">
        <f t="shared" si="82"/>
        <v>0</v>
      </c>
      <c r="D106" s="24">
        <f t="shared" si="87"/>
        <v>0.66995536604987915</v>
      </c>
      <c r="H106" s="24">
        <f t="shared" si="88"/>
        <v>0.7151515151515152</v>
      </c>
      <c r="I106" s="22">
        <f t="shared" si="89"/>
        <v>0.47911959511445906</v>
      </c>
      <c r="J106" s="24">
        <f t="shared" si="90"/>
        <v>0.47911959511445906</v>
      </c>
      <c r="K106" s="22">
        <f t="shared" si="91"/>
        <v>0.66995536604987915</v>
      </c>
      <c r="L106" s="22">
        <f t="shared" si="92"/>
        <v>0.47911959511445906</v>
      </c>
      <c r="M106" s="228">
        <f t="shared" si="93"/>
        <v>0.47911959511445906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6"/>
        <v>Remittances: no. times per year</v>
      </c>
      <c r="B107" s="60">
        <f t="shared" si="82"/>
        <v>0.66995536604987915</v>
      </c>
      <c r="C107" s="60">
        <f t="shared" si="82"/>
        <v>0</v>
      </c>
      <c r="D107" s="24">
        <f t="shared" si="87"/>
        <v>0.66995536604987915</v>
      </c>
      <c r="H107" s="24">
        <f t="shared" si="88"/>
        <v>0.67272727272727284</v>
      </c>
      <c r="I107" s="22">
        <f t="shared" si="89"/>
        <v>0.45069724625173696</v>
      </c>
      <c r="J107" s="24">
        <f t="shared" si="90"/>
        <v>0.45069724625173696</v>
      </c>
      <c r="K107" s="22">
        <f t="shared" si="91"/>
        <v>0.66995536604987915</v>
      </c>
      <c r="L107" s="22">
        <f t="shared" si="92"/>
        <v>0.45069724625173696</v>
      </c>
      <c r="M107" s="228">
        <f t="shared" si="93"/>
        <v>0.45069724625173696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6"/>
        <v/>
      </c>
      <c r="B108" s="60">
        <f t="shared" si="82"/>
        <v>0</v>
      </c>
      <c r="C108" s="60">
        <f t="shared" si="82"/>
        <v>0</v>
      </c>
      <c r="D108" s="24">
        <f t="shared" si="87"/>
        <v>0</v>
      </c>
      <c r="H108" s="24">
        <f t="shared" si="88"/>
        <v>0.60606060606060608</v>
      </c>
      <c r="I108" s="22">
        <f t="shared" si="89"/>
        <v>0</v>
      </c>
      <c r="J108" s="24">
        <f t="shared" si="90"/>
        <v>0</v>
      </c>
      <c r="K108" s="22">
        <f t="shared" si="91"/>
        <v>0</v>
      </c>
      <c r="L108" s="22">
        <f t="shared" si="92"/>
        <v>0</v>
      </c>
      <c r="M108" s="228">
        <f t="shared" si="93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6"/>
        <v/>
      </c>
      <c r="B109" s="60">
        <f t="shared" si="82"/>
        <v>0</v>
      </c>
      <c r="C109" s="60">
        <f t="shared" si="82"/>
        <v>0</v>
      </c>
      <c r="D109" s="24">
        <f t="shared" si="87"/>
        <v>0</v>
      </c>
      <c r="H109" s="24">
        <f t="shared" si="88"/>
        <v>0.60606060606060608</v>
      </c>
      <c r="I109" s="22">
        <f t="shared" si="89"/>
        <v>0</v>
      </c>
      <c r="J109" s="24">
        <f t="shared" si="90"/>
        <v>0</v>
      </c>
      <c r="K109" s="22">
        <f t="shared" si="91"/>
        <v>0</v>
      </c>
      <c r="L109" s="22">
        <f t="shared" si="92"/>
        <v>0</v>
      </c>
      <c r="M109" s="228">
        <f t="shared" si="93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6"/>
        <v/>
      </c>
      <c r="B110" s="60">
        <f t="shared" si="82"/>
        <v>0</v>
      </c>
      <c r="C110" s="60">
        <f t="shared" si="82"/>
        <v>0</v>
      </c>
      <c r="D110" s="24">
        <f t="shared" si="87"/>
        <v>0</v>
      </c>
      <c r="H110" s="24">
        <f t="shared" si="88"/>
        <v>0.60606060606060608</v>
      </c>
      <c r="I110" s="22">
        <f t="shared" si="89"/>
        <v>0</v>
      </c>
      <c r="J110" s="24">
        <f t="shared" si="90"/>
        <v>0</v>
      </c>
      <c r="K110" s="22">
        <f t="shared" si="91"/>
        <v>0</v>
      </c>
      <c r="L110" s="22">
        <f t="shared" si="92"/>
        <v>0</v>
      </c>
      <c r="M110" s="228">
        <f t="shared" si="93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6"/>
        <v/>
      </c>
      <c r="B111" s="60">
        <f t="shared" si="82"/>
        <v>0</v>
      </c>
      <c r="C111" s="60">
        <f t="shared" si="82"/>
        <v>0</v>
      </c>
      <c r="D111" s="24">
        <f t="shared" si="87"/>
        <v>0</v>
      </c>
      <c r="H111" s="24">
        <f t="shared" si="88"/>
        <v>0.60606060606060608</v>
      </c>
      <c r="I111" s="22">
        <f t="shared" si="89"/>
        <v>0</v>
      </c>
      <c r="J111" s="24">
        <f t="shared" si="90"/>
        <v>0</v>
      </c>
      <c r="K111" s="22">
        <f t="shared" si="91"/>
        <v>0</v>
      </c>
      <c r="L111" s="22">
        <f t="shared" si="92"/>
        <v>0</v>
      </c>
      <c r="M111" s="228">
        <f t="shared" si="93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6"/>
        <v/>
      </c>
      <c r="B112" s="60">
        <f t="shared" si="82"/>
        <v>0</v>
      </c>
      <c r="C112" s="60">
        <f t="shared" si="82"/>
        <v>0</v>
      </c>
      <c r="D112" s="24">
        <f t="shared" si="87"/>
        <v>0</v>
      </c>
      <c r="H112" s="24">
        <f t="shared" si="88"/>
        <v>0.60606060606060608</v>
      </c>
      <c r="I112" s="22">
        <f t="shared" si="89"/>
        <v>0</v>
      </c>
      <c r="J112" s="24">
        <f t="shared" si="90"/>
        <v>0</v>
      </c>
      <c r="K112" s="22">
        <f t="shared" si="91"/>
        <v>0</v>
      </c>
      <c r="L112" s="22">
        <f t="shared" si="92"/>
        <v>0</v>
      </c>
      <c r="M112" s="228">
        <f t="shared" si="93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6"/>
        <v/>
      </c>
      <c r="B113" s="60">
        <f t="shared" si="82"/>
        <v>0</v>
      </c>
      <c r="C113" s="60">
        <f t="shared" si="82"/>
        <v>0</v>
      </c>
      <c r="D113" s="24">
        <f t="shared" si="87"/>
        <v>0</v>
      </c>
      <c r="H113" s="24">
        <f t="shared" si="88"/>
        <v>0.60606060606060608</v>
      </c>
      <c r="I113" s="22">
        <f t="shared" si="89"/>
        <v>0</v>
      </c>
      <c r="J113" s="24">
        <f t="shared" si="90"/>
        <v>0</v>
      </c>
      <c r="K113" s="22">
        <f t="shared" si="91"/>
        <v>0</v>
      </c>
      <c r="L113" s="22">
        <f t="shared" si="92"/>
        <v>0</v>
      </c>
      <c r="M113" s="228">
        <f t="shared" si="93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6"/>
        <v/>
      </c>
      <c r="B114" s="60">
        <f t="shared" si="82"/>
        <v>0</v>
      </c>
      <c r="C114" s="60">
        <f t="shared" si="82"/>
        <v>0</v>
      </c>
      <c r="D114" s="24">
        <f t="shared" si="87"/>
        <v>0</v>
      </c>
      <c r="H114" s="24">
        <f t="shared" si="88"/>
        <v>0.60606060606060608</v>
      </c>
      <c r="I114" s="22">
        <f t="shared" si="89"/>
        <v>0</v>
      </c>
      <c r="J114" s="24">
        <f t="shared" si="90"/>
        <v>0</v>
      </c>
      <c r="K114" s="22">
        <f t="shared" si="91"/>
        <v>0</v>
      </c>
      <c r="L114" s="22">
        <f t="shared" si="92"/>
        <v>0</v>
      </c>
      <c r="M114" s="228">
        <f t="shared" si="93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6"/>
        <v/>
      </c>
      <c r="B115" s="60">
        <f t="shared" si="82"/>
        <v>0</v>
      </c>
      <c r="C115" s="60">
        <f t="shared" si="82"/>
        <v>0</v>
      </c>
      <c r="D115" s="24">
        <f t="shared" si="87"/>
        <v>0</v>
      </c>
      <c r="H115" s="24">
        <f t="shared" si="88"/>
        <v>0.60606060606060608</v>
      </c>
      <c r="I115" s="22">
        <f t="shared" si="89"/>
        <v>0</v>
      </c>
      <c r="J115" s="24">
        <f t="shared" si="90"/>
        <v>0</v>
      </c>
      <c r="K115" s="22">
        <f t="shared" si="91"/>
        <v>0</v>
      </c>
      <c r="L115" s="22">
        <f t="shared" si="92"/>
        <v>0</v>
      </c>
      <c r="M115" s="228">
        <f t="shared" si="93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6"/>
        <v/>
      </c>
      <c r="B116" s="60">
        <f t="shared" si="82"/>
        <v>0</v>
      </c>
      <c r="C116" s="60">
        <f t="shared" si="82"/>
        <v>0</v>
      </c>
      <c r="D116" s="24">
        <f t="shared" si="87"/>
        <v>0</v>
      </c>
      <c r="H116" s="24">
        <f t="shared" si="88"/>
        <v>0.60606060606060608</v>
      </c>
      <c r="I116" s="22">
        <f t="shared" si="89"/>
        <v>0</v>
      </c>
      <c r="J116" s="24">
        <f t="shared" si="90"/>
        <v>0</v>
      </c>
      <c r="K116" s="22">
        <f t="shared" si="91"/>
        <v>0</v>
      </c>
      <c r="L116" s="22">
        <f t="shared" si="92"/>
        <v>0</v>
      </c>
      <c r="M116" s="228">
        <f t="shared" si="93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6"/>
        <v/>
      </c>
      <c r="B117" s="60">
        <f t="shared" si="82"/>
        <v>0</v>
      </c>
      <c r="C117" s="60">
        <f t="shared" si="82"/>
        <v>0</v>
      </c>
      <c r="D117" s="24">
        <f t="shared" si="87"/>
        <v>0</v>
      </c>
      <c r="H117" s="24">
        <f t="shared" si="88"/>
        <v>0.60606060606060608</v>
      </c>
      <c r="I117" s="22">
        <f t="shared" si="89"/>
        <v>0</v>
      </c>
      <c r="J117" s="24">
        <f t="shared" si="90"/>
        <v>0</v>
      </c>
      <c r="K117" s="22">
        <f t="shared" si="91"/>
        <v>0</v>
      </c>
      <c r="L117" s="22">
        <f t="shared" si="92"/>
        <v>0</v>
      </c>
      <c r="M117" s="228">
        <f t="shared" si="93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6"/>
        <v/>
      </c>
      <c r="B118" s="60">
        <f t="shared" si="82"/>
        <v>0</v>
      </c>
      <c r="C118" s="60">
        <f t="shared" si="82"/>
        <v>0</v>
      </c>
      <c r="D118" s="24">
        <f t="shared" si="87"/>
        <v>0</v>
      </c>
      <c r="H118" s="24">
        <f t="shared" si="88"/>
        <v>0.60606060606060608</v>
      </c>
      <c r="I118" s="22">
        <f t="shared" si="89"/>
        <v>0</v>
      </c>
      <c r="J118" s="24">
        <f t="shared" si="90"/>
        <v>0</v>
      </c>
      <c r="K118" s="22">
        <f t="shared" si="91"/>
        <v>0</v>
      </c>
      <c r="L118" s="22">
        <f t="shared" si="92"/>
        <v>0</v>
      </c>
      <c r="M118" s="228">
        <f t="shared" si="93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3.6903374746580844</v>
      </c>
      <c r="C119" s="29">
        <f>SUM(C91:C118)</f>
        <v>6.1412575221238913E-2</v>
      </c>
      <c r="D119" s="24">
        <f>SUM(D91:D118)</f>
        <v>3.7517500498793233</v>
      </c>
      <c r="E119" s="22"/>
      <c r="F119" s="2"/>
      <c r="G119" s="2"/>
      <c r="H119" s="31"/>
      <c r="I119" s="22">
        <f>SUM(I91:I118)</f>
        <v>2.4747932588429746</v>
      </c>
      <c r="J119" s="24">
        <f>SUM(J91:J118)</f>
        <v>2.4355004896453503</v>
      </c>
      <c r="K119" s="22">
        <f>SUM(K91:K118)</f>
        <v>3.6903374746580844</v>
      </c>
      <c r="L119" s="22">
        <f>SUM(L91:L118)</f>
        <v>2.4292342117282231</v>
      </c>
      <c r="M119" s="57">
        <f t="shared" si="81"/>
        <v>2.4355004896453503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4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4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0.88034165353268523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0.74695655451258147</v>
      </c>
      <c r="J124" s="238">
        <f>IF(SUMPRODUCT($B$124:$B124,$H$124:$H124)&lt;J$119,($B124*$H124),J$119)</f>
        <v>0.74695655451258147</v>
      </c>
      <c r="K124" s="29">
        <f>(B124)</f>
        <v>0.88034165353268523</v>
      </c>
      <c r="L124" s="29">
        <f>IF(SUMPRODUCT($B$124:$B124,$H$124:$H124)&lt;L$119,($B124*$H124),L$119)</f>
        <v>0.74695655451258147</v>
      </c>
      <c r="M124" s="241">
        <f t="shared" si="94"/>
        <v>0.74695655451258147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0.83629898471440045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9">
        <f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241">
        <f t="shared" si="94"/>
        <v>0.59808048603817732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1.4893623137570389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0.66366934141802192</v>
      </c>
      <c r="K126" s="29">
        <f t="shared" ref="K126:K127" si="95">(B126)</f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0.80036222575210125</v>
      </c>
      <c r="M126" s="241">
        <f t="shared" si="94"/>
        <v>0.66366934141802192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7.7817892518101339E-2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5"/>
        <v>7.7817892518101339E-2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94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0.47410426400996258</v>
      </c>
      <c r="C128" s="56"/>
      <c r="D128" s="31"/>
      <c r="E128" s="2"/>
      <c r="F128" s="2"/>
      <c r="G128" s="2"/>
      <c r="H128" s="24"/>
      <c r="I128" s="29">
        <f>(I30)</f>
        <v>1.727836704330393</v>
      </c>
      <c r="J128" s="229">
        <f>(J30)</f>
        <v>0.42679410767656967</v>
      </c>
      <c r="K128" s="29">
        <f>(B128)</f>
        <v>0.47410426400996258</v>
      </c>
      <c r="L128" s="29">
        <f>IF(L124=L119,0,(L119-L124)/(B119-B124)*K128)</f>
        <v>0.28383494542536303</v>
      </c>
      <c r="M128" s="241">
        <f t="shared" si="94"/>
        <v>0.42679410767656967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1">
        <f t="shared" si="94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3.6903374746580844</v>
      </c>
      <c r="C130" s="56"/>
      <c r="D130" s="31"/>
      <c r="E130" s="2"/>
      <c r="F130" s="2"/>
      <c r="G130" s="2"/>
      <c r="H130" s="24"/>
      <c r="I130" s="29">
        <f>(I119)</f>
        <v>2.4747932588429746</v>
      </c>
      <c r="J130" s="229">
        <f>(J119)</f>
        <v>2.4355004896453503</v>
      </c>
      <c r="K130" s="29">
        <f>(B130)</f>
        <v>3.6903374746580844</v>
      </c>
      <c r="L130" s="29">
        <f>(L119)</f>
        <v>2.4292342117282231</v>
      </c>
      <c r="M130" s="241">
        <f t="shared" si="94"/>
        <v>2.4355004896453503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408" priority="340" operator="equal">
      <formula>16</formula>
    </cfRule>
    <cfRule type="cellIs" dxfId="407" priority="341" operator="equal">
      <formula>15</formula>
    </cfRule>
    <cfRule type="cellIs" dxfId="406" priority="342" operator="equal">
      <formula>14</formula>
    </cfRule>
    <cfRule type="cellIs" dxfId="405" priority="343" operator="equal">
      <formula>13</formula>
    </cfRule>
    <cfRule type="cellIs" dxfId="404" priority="344" operator="equal">
      <formula>12</formula>
    </cfRule>
    <cfRule type="cellIs" dxfId="403" priority="345" operator="equal">
      <formula>11</formula>
    </cfRule>
    <cfRule type="cellIs" dxfId="402" priority="346" operator="equal">
      <formula>10</formula>
    </cfRule>
    <cfRule type="cellIs" dxfId="401" priority="347" operator="equal">
      <formula>9</formula>
    </cfRule>
    <cfRule type="cellIs" dxfId="400" priority="348" operator="equal">
      <formula>8</formula>
    </cfRule>
    <cfRule type="cellIs" dxfId="399" priority="349" operator="equal">
      <formula>7</formula>
    </cfRule>
    <cfRule type="cellIs" dxfId="398" priority="350" operator="equal">
      <formula>6</formula>
    </cfRule>
    <cfRule type="cellIs" dxfId="397" priority="351" operator="equal">
      <formula>5</formula>
    </cfRule>
    <cfRule type="cellIs" dxfId="396" priority="352" operator="equal">
      <formula>4</formula>
    </cfRule>
    <cfRule type="cellIs" dxfId="395" priority="353" operator="equal">
      <formula>3</formula>
    </cfRule>
    <cfRule type="cellIs" dxfId="394" priority="354" operator="equal">
      <formula>2</formula>
    </cfRule>
    <cfRule type="cellIs" dxfId="393" priority="355" operator="equal">
      <formula>1</formula>
    </cfRule>
  </conditionalFormatting>
  <conditionalFormatting sqref="N113:N118">
    <cfRule type="cellIs" dxfId="392" priority="84" operator="equal">
      <formula>16</formula>
    </cfRule>
    <cfRule type="cellIs" dxfId="391" priority="85" operator="equal">
      <formula>15</formula>
    </cfRule>
    <cfRule type="cellIs" dxfId="390" priority="86" operator="equal">
      <formula>14</formula>
    </cfRule>
    <cfRule type="cellIs" dxfId="389" priority="87" operator="equal">
      <formula>13</formula>
    </cfRule>
    <cfRule type="cellIs" dxfId="388" priority="88" operator="equal">
      <formula>12</formula>
    </cfRule>
    <cfRule type="cellIs" dxfId="387" priority="89" operator="equal">
      <formula>11</formula>
    </cfRule>
    <cfRule type="cellIs" dxfId="386" priority="90" operator="equal">
      <formula>10</formula>
    </cfRule>
    <cfRule type="cellIs" dxfId="385" priority="91" operator="equal">
      <formula>9</formula>
    </cfRule>
    <cfRule type="cellIs" dxfId="384" priority="92" operator="equal">
      <formula>8</formula>
    </cfRule>
    <cfRule type="cellIs" dxfId="383" priority="93" operator="equal">
      <formula>7</formula>
    </cfRule>
    <cfRule type="cellIs" dxfId="382" priority="94" operator="equal">
      <formula>6</formula>
    </cfRule>
    <cfRule type="cellIs" dxfId="381" priority="95" operator="equal">
      <formula>5</formula>
    </cfRule>
    <cfRule type="cellIs" dxfId="380" priority="96" operator="equal">
      <formula>4</formula>
    </cfRule>
    <cfRule type="cellIs" dxfId="379" priority="97" operator="equal">
      <formula>3</formula>
    </cfRule>
    <cfRule type="cellIs" dxfId="378" priority="98" operator="equal">
      <formula>2</formula>
    </cfRule>
    <cfRule type="cellIs" dxfId="377" priority="99" operator="equal">
      <formula>1</formula>
    </cfRule>
  </conditionalFormatting>
  <conditionalFormatting sqref="N112">
    <cfRule type="cellIs" dxfId="376" priority="68" operator="equal">
      <formula>16</formula>
    </cfRule>
    <cfRule type="cellIs" dxfId="375" priority="69" operator="equal">
      <formula>15</formula>
    </cfRule>
    <cfRule type="cellIs" dxfId="374" priority="70" operator="equal">
      <formula>14</formula>
    </cfRule>
    <cfRule type="cellIs" dxfId="373" priority="71" operator="equal">
      <formula>13</formula>
    </cfRule>
    <cfRule type="cellIs" dxfId="372" priority="72" operator="equal">
      <formula>12</formula>
    </cfRule>
    <cfRule type="cellIs" dxfId="371" priority="73" operator="equal">
      <formula>11</formula>
    </cfRule>
    <cfRule type="cellIs" dxfId="370" priority="74" operator="equal">
      <formula>10</formula>
    </cfRule>
    <cfRule type="cellIs" dxfId="369" priority="75" operator="equal">
      <formula>9</formula>
    </cfRule>
    <cfRule type="cellIs" dxfId="368" priority="76" operator="equal">
      <formula>8</formula>
    </cfRule>
    <cfRule type="cellIs" dxfId="367" priority="77" operator="equal">
      <formula>7</formula>
    </cfRule>
    <cfRule type="cellIs" dxfId="366" priority="78" operator="equal">
      <formula>6</formula>
    </cfRule>
    <cfRule type="cellIs" dxfId="365" priority="79" operator="equal">
      <formula>5</formula>
    </cfRule>
    <cfRule type="cellIs" dxfId="364" priority="80" operator="equal">
      <formula>4</formula>
    </cfRule>
    <cfRule type="cellIs" dxfId="363" priority="81" operator="equal">
      <formula>3</formula>
    </cfRule>
    <cfRule type="cellIs" dxfId="362" priority="82" operator="equal">
      <formula>2</formula>
    </cfRule>
    <cfRule type="cellIs" dxfId="361" priority="83" operator="equal">
      <formula>1</formula>
    </cfRule>
  </conditionalFormatting>
  <conditionalFormatting sqref="N111">
    <cfRule type="cellIs" dxfId="360" priority="52" operator="equal">
      <formula>16</formula>
    </cfRule>
    <cfRule type="cellIs" dxfId="359" priority="53" operator="equal">
      <formula>15</formula>
    </cfRule>
    <cfRule type="cellIs" dxfId="358" priority="54" operator="equal">
      <formula>14</formula>
    </cfRule>
    <cfRule type="cellIs" dxfId="357" priority="55" operator="equal">
      <formula>13</formula>
    </cfRule>
    <cfRule type="cellIs" dxfId="356" priority="56" operator="equal">
      <formula>12</formula>
    </cfRule>
    <cfRule type="cellIs" dxfId="355" priority="57" operator="equal">
      <formula>11</formula>
    </cfRule>
    <cfRule type="cellIs" dxfId="354" priority="58" operator="equal">
      <formula>10</formula>
    </cfRule>
    <cfRule type="cellIs" dxfId="353" priority="59" operator="equal">
      <formula>9</formula>
    </cfRule>
    <cfRule type="cellIs" dxfId="352" priority="60" operator="equal">
      <formula>8</formula>
    </cfRule>
    <cfRule type="cellIs" dxfId="351" priority="61" operator="equal">
      <formula>7</formula>
    </cfRule>
    <cfRule type="cellIs" dxfId="350" priority="62" operator="equal">
      <formula>6</formula>
    </cfRule>
    <cfRule type="cellIs" dxfId="349" priority="63" operator="equal">
      <formula>5</formula>
    </cfRule>
    <cfRule type="cellIs" dxfId="348" priority="64" operator="equal">
      <formula>4</formula>
    </cfRule>
    <cfRule type="cellIs" dxfId="347" priority="65" operator="equal">
      <formula>3</formula>
    </cfRule>
    <cfRule type="cellIs" dxfId="346" priority="66" operator="equal">
      <formula>2</formula>
    </cfRule>
    <cfRule type="cellIs" dxfId="345" priority="67" operator="equal">
      <formula>1</formula>
    </cfRule>
  </conditionalFormatting>
  <conditionalFormatting sqref="N91:N104">
    <cfRule type="cellIs" dxfId="344" priority="36" operator="equal">
      <formula>16</formula>
    </cfRule>
    <cfRule type="cellIs" dxfId="343" priority="37" operator="equal">
      <formula>15</formula>
    </cfRule>
    <cfRule type="cellIs" dxfId="342" priority="38" operator="equal">
      <formula>14</formula>
    </cfRule>
    <cfRule type="cellIs" dxfId="341" priority="39" operator="equal">
      <formula>13</formula>
    </cfRule>
    <cfRule type="cellIs" dxfId="340" priority="40" operator="equal">
      <formula>12</formula>
    </cfRule>
    <cfRule type="cellIs" dxfId="339" priority="41" operator="equal">
      <formula>11</formula>
    </cfRule>
    <cfRule type="cellIs" dxfId="338" priority="42" operator="equal">
      <formula>10</formula>
    </cfRule>
    <cfRule type="cellIs" dxfId="337" priority="43" operator="equal">
      <formula>9</formula>
    </cfRule>
    <cfRule type="cellIs" dxfId="336" priority="44" operator="equal">
      <formula>8</formula>
    </cfRule>
    <cfRule type="cellIs" dxfId="335" priority="45" operator="equal">
      <formula>7</formula>
    </cfRule>
    <cfRule type="cellIs" dxfId="334" priority="46" operator="equal">
      <formula>6</formula>
    </cfRule>
    <cfRule type="cellIs" dxfId="333" priority="47" operator="equal">
      <formula>5</formula>
    </cfRule>
    <cfRule type="cellIs" dxfId="332" priority="48" operator="equal">
      <formula>4</formula>
    </cfRule>
    <cfRule type="cellIs" dxfId="331" priority="49" operator="equal">
      <formula>3</formula>
    </cfRule>
    <cfRule type="cellIs" dxfId="330" priority="50" operator="equal">
      <formula>2</formula>
    </cfRule>
    <cfRule type="cellIs" dxfId="329" priority="51" operator="equal">
      <formula>1</formula>
    </cfRule>
  </conditionalFormatting>
  <conditionalFormatting sqref="N105:N110">
    <cfRule type="cellIs" dxfId="328" priority="20" operator="equal">
      <formula>16</formula>
    </cfRule>
    <cfRule type="cellIs" dxfId="327" priority="21" operator="equal">
      <formula>15</formula>
    </cfRule>
    <cfRule type="cellIs" dxfId="326" priority="22" operator="equal">
      <formula>14</formula>
    </cfRule>
    <cfRule type="cellIs" dxfId="325" priority="23" operator="equal">
      <formula>13</formula>
    </cfRule>
    <cfRule type="cellIs" dxfId="324" priority="24" operator="equal">
      <formula>12</formula>
    </cfRule>
    <cfRule type="cellIs" dxfId="323" priority="25" operator="equal">
      <formula>11</formula>
    </cfRule>
    <cfRule type="cellIs" dxfId="322" priority="26" operator="equal">
      <formula>10</formula>
    </cfRule>
    <cfRule type="cellIs" dxfId="321" priority="27" operator="equal">
      <formula>9</formula>
    </cfRule>
    <cfRule type="cellIs" dxfId="320" priority="28" operator="equal">
      <formula>8</formula>
    </cfRule>
    <cfRule type="cellIs" dxfId="319" priority="29" operator="equal">
      <formula>7</formula>
    </cfRule>
    <cfRule type="cellIs" dxfId="318" priority="30" operator="equal">
      <formula>6</formula>
    </cfRule>
    <cfRule type="cellIs" dxfId="317" priority="31" operator="equal">
      <formula>5</formula>
    </cfRule>
    <cfRule type="cellIs" dxfId="316" priority="32" operator="equal">
      <formula>4</formula>
    </cfRule>
    <cfRule type="cellIs" dxfId="315" priority="33" operator="equal">
      <formula>3</formula>
    </cfRule>
    <cfRule type="cellIs" dxfId="314" priority="34" operator="equal">
      <formula>2</formula>
    </cfRule>
    <cfRule type="cellIs" dxfId="313" priority="35" operator="equal">
      <formula>1</formula>
    </cfRule>
  </conditionalFormatting>
  <conditionalFormatting sqref="N6:N26">
    <cfRule type="cellIs" dxfId="312" priority="4" operator="equal">
      <formula>16</formula>
    </cfRule>
    <cfRule type="cellIs" dxfId="311" priority="5" operator="equal">
      <formula>15</formula>
    </cfRule>
    <cfRule type="cellIs" dxfId="310" priority="6" operator="equal">
      <formula>14</formula>
    </cfRule>
    <cfRule type="cellIs" dxfId="309" priority="7" operator="equal">
      <formula>13</formula>
    </cfRule>
    <cfRule type="cellIs" dxfId="308" priority="8" operator="equal">
      <formula>12</formula>
    </cfRule>
    <cfRule type="cellIs" dxfId="307" priority="9" operator="equal">
      <formula>11</formula>
    </cfRule>
    <cfRule type="cellIs" dxfId="306" priority="10" operator="equal">
      <formula>10</formula>
    </cfRule>
    <cfRule type="cellIs" dxfId="305" priority="11" operator="equal">
      <formula>9</formula>
    </cfRule>
    <cfRule type="cellIs" dxfId="304" priority="12" operator="equal">
      <formula>8</formula>
    </cfRule>
    <cfRule type="cellIs" dxfId="303" priority="13" operator="equal">
      <formula>7</formula>
    </cfRule>
    <cfRule type="cellIs" dxfId="302" priority="14" operator="equal">
      <formula>6</formula>
    </cfRule>
    <cfRule type="cellIs" dxfId="301" priority="15" operator="equal">
      <formula>5</formula>
    </cfRule>
    <cfRule type="cellIs" dxfId="300" priority="16" operator="equal">
      <formula>4</formula>
    </cfRule>
    <cfRule type="cellIs" dxfId="299" priority="17" operator="equal">
      <formula>3</formula>
    </cfRule>
    <cfRule type="cellIs" dxfId="298" priority="18" operator="equal">
      <formula>2</formula>
    </cfRule>
    <cfRule type="cellIs" dxfId="297" priority="19" operator="equal">
      <formula>1</formula>
    </cfRule>
  </conditionalFormatting>
  <conditionalFormatting sqref="R31:T31">
    <cfRule type="cellIs" dxfId="296" priority="3" operator="greaterThan">
      <formula>0</formula>
    </cfRule>
  </conditionalFormatting>
  <conditionalFormatting sqref="R32:T32">
    <cfRule type="cellIs" dxfId="295" priority="2" operator="greaterThan">
      <formula>0</formula>
    </cfRule>
  </conditionalFormatting>
  <conditionalFormatting sqref="R30:T30">
    <cfRule type="cellIs" dxfId="294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0" sqref="J30:J3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ZAOCC: 59209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9.2099172104607704E-2</v>
      </c>
      <c r="C6" s="102">
        <f>IF([1]Summ!$I1044="",0,[1]Summ!$I1044)</f>
        <v>0</v>
      </c>
      <c r="D6" s="24">
        <f t="shared" ref="D6:D29" si="0">(B6+C6)</f>
        <v>9.2099172104607704E-2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1.841983442092154E-2</v>
      </c>
      <c r="J6" s="24">
        <f t="shared" ref="J6:J13" si="3">IF(I$32&lt;=1+I$131,I6,B6*H6+J$33*(I6-B6*H6))</f>
        <v>1.841983442092154E-2</v>
      </c>
      <c r="K6" s="22">
        <f t="shared" ref="K6:K31" si="4">B6</f>
        <v>9.2099172104607704E-2</v>
      </c>
      <c r="L6" s="22">
        <f t="shared" ref="L6:L29" si="5">IF(K6="","",K6*H6)</f>
        <v>1.841983442092154E-2</v>
      </c>
      <c r="M6" s="225">
        <f t="shared" ref="M6:M31" si="6">J6</f>
        <v>1.841983442092154E-2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7.3679337683686161E-2</v>
      </c>
      <c r="Z6" s="156">
        <f>Poor!Z6</f>
        <v>0.17</v>
      </c>
      <c r="AA6" s="121">
        <f>$M6*Z6*4</f>
        <v>1.2525487406226648E-2</v>
      </c>
      <c r="AB6" s="156">
        <f>Poor!AB6</f>
        <v>0.17</v>
      </c>
      <c r="AC6" s="121">
        <f t="shared" ref="AC6:AC29" si="7">$M6*AB6*4</f>
        <v>1.2525487406226648E-2</v>
      </c>
      <c r="AD6" s="156">
        <f>Poor!AD6</f>
        <v>0.33</v>
      </c>
      <c r="AE6" s="121">
        <f t="shared" ref="AE6:AE29" si="8">$M6*AD6*4</f>
        <v>2.4314181435616432E-2</v>
      </c>
      <c r="AF6" s="122">
        <f>1-SUM(Z6,AB6,AD6)</f>
        <v>0.32999999999999996</v>
      </c>
      <c r="AG6" s="121">
        <f>$M6*AF6*4</f>
        <v>2.4314181435616429E-2</v>
      </c>
      <c r="AH6" s="123">
        <f>SUM(Z6,AB6,AD6,AF6)</f>
        <v>1</v>
      </c>
      <c r="AI6" s="183">
        <f>SUM(AA6,AC6,AE6,AG6)/4</f>
        <v>1.8419834420921537E-2</v>
      </c>
      <c r="AJ6" s="120">
        <f>(AA6+AC6)/2</f>
        <v>1.2525487406226648E-2</v>
      </c>
      <c r="AK6" s="119">
        <f>(AE6+AG6)/2</f>
        <v>2.4314181435616429E-2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101">
        <f>IF([1]Summ!$H1045="",0,[1]Summ!$H1045)</f>
        <v>7.5080846824408465E-2</v>
      </c>
      <c r="C7" s="102">
        <f>IF([1]Summ!$I1045="",0,[1]Summ!$I1045)</f>
        <v>0</v>
      </c>
      <c r="D7" s="24">
        <f t="shared" si="0"/>
        <v>7.5080846824408465E-2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1.5016169364881694E-2</v>
      </c>
      <c r="J7" s="24">
        <f t="shared" si="3"/>
        <v>1.5016169364881694E-2</v>
      </c>
      <c r="K7" s="22">
        <f t="shared" si="4"/>
        <v>7.5080846824408465E-2</v>
      </c>
      <c r="L7" s="22">
        <f t="shared" si="5"/>
        <v>1.5016169364881694E-2</v>
      </c>
      <c r="M7" s="225">
        <f t="shared" si="6"/>
        <v>1.5016169364881694E-2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3492.2635476178102</v>
      </c>
      <c r="S7" s="223">
        <f>IF($B$81=0,0,(SUMIF($N$6:$N$28,$U7,L$6:L$28)+SUMIF($N$91:$N$118,$U7,L$91:L$118))*$I$83*Poor!$B$81/$B$81)</f>
        <v>870.54430761557774</v>
      </c>
      <c r="T7" s="223">
        <f>IF($B$81=0,0,(SUMIF($N$6:$N$28,$U7,M$6:M$28)+SUMIF($N$91:$N$118,$U7,M$91:M$118))*$I$83*Poor!$B$81/$B$81)</f>
        <v>873.5234748457799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6.0064677459526775E-2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6.0064677459526775E-2</v>
      </c>
      <c r="AH7" s="123">
        <f t="shared" ref="AH7:AH30" si="12">SUM(Z7,AB7,AD7,AF7)</f>
        <v>1</v>
      </c>
      <c r="AI7" s="183">
        <f t="shared" ref="AI7:AI30" si="13">SUM(AA7,AC7,AE7,AG7)/4</f>
        <v>1.5016169364881694E-2</v>
      </c>
      <c r="AJ7" s="120">
        <f t="shared" ref="AJ7:AJ31" si="14">(AA7+AC7)/2</f>
        <v>0</v>
      </c>
      <c r="AK7" s="119">
        <f t="shared" ref="AK7:AK31" si="15">(AE7+AG7)/2</f>
        <v>3.0032338729763387E-2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101">
        <f>IF([1]Summ!$H1046="",0,[1]Summ!$H1046)</f>
        <v>4.0082222914072228E-2</v>
      </c>
      <c r="C8" s="102">
        <f>IF([1]Summ!$I1046="",0,[1]Summ!$I1046)</f>
        <v>0</v>
      </c>
      <c r="D8" s="24">
        <f t="shared" si="0"/>
        <v>4.0082222914072228E-2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8.0164445828144453E-3</v>
      </c>
      <c r="J8" s="24">
        <f t="shared" si="3"/>
        <v>8.0164445828144453E-3</v>
      </c>
      <c r="K8" s="22">
        <f t="shared" si="4"/>
        <v>4.0082222914072228E-2</v>
      </c>
      <c r="L8" s="22">
        <f t="shared" si="5"/>
        <v>8.0164445828144453E-3</v>
      </c>
      <c r="M8" s="225">
        <f t="shared" si="6"/>
        <v>8.0164445828144453E-3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1900.8943375939757</v>
      </c>
      <c r="S8" s="223">
        <f>IF($B$81=0,0,(SUMIF($N$6:$N$28,$U8,L$6:L$28)+SUMIF($N$91:$N$118,$U8,L$91:L$118))*$I$83*Poor!$B$81/$B$81)</f>
        <v>350.83999999999992</v>
      </c>
      <c r="T8" s="223">
        <f>IF($B$81=0,0,(SUMIF($N$6:$N$28,$U8,M$6:M$28)+SUMIF($N$91:$N$118,$U8,M$91:M$118))*$I$83*Poor!$B$81/$B$81)</f>
        <v>322.78272458642351</v>
      </c>
      <c r="U8" s="224">
        <v>2</v>
      </c>
      <c r="V8" s="56"/>
      <c r="W8" s="115"/>
      <c r="X8" s="118">
        <f>Poor!X8</f>
        <v>1</v>
      </c>
      <c r="Y8" s="183">
        <f t="shared" si="9"/>
        <v>3.2065778331257781E-2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3.2065778331257781E-2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8.0164445828144453E-3</v>
      </c>
      <c r="AJ8" s="120">
        <f t="shared" si="14"/>
        <v>1.6032889165628891E-2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f>IF([1]Summ!$H1047="",0,[1]Summ!$H1047)</f>
        <v>5.7726221917808213E-2</v>
      </c>
      <c r="C9" s="102">
        <f>IF([1]Summ!$I1047="",0,[1]Summ!$I1047)</f>
        <v>0</v>
      </c>
      <c r="D9" s="24">
        <f t="shared" si="0"/>
        <v>5.7726221917808213E-2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1.7317866575342462E-2</v>
      </c>
      <c r="J9" s="24">
        <f t="shared" si="3"/>
        <v>1.7317866575342462E-2</v>
      </c>
      <c r="K9" s="22">
        <f t="shared" si="4"/>
        <v>5.7726221917808213E-2</v>
      </c>
      <c r="L9" s="22">
        <f t="shared" si="5"/>
        <v>1.7317866575342462E-2</v>
      </c>
      <c r="M9" s="225">
        <f t="shared" si="6"/>
        <v>1.7317866575342462E-2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3660.7985444025776</v>
      </c>
      <c r="S9" s="223">
        <f>IF($B$81=0,0,(SUMIF($N$6:$N$28,$U9,L$6:L$28)+SUMIF($N$91:$N$118,$U9,L$91:L$118))*$I$83*Poor!$B$81/$B$81)</f>
        <v>796.31127316680113</v>
      </c>
      <c r="T9" s="223">
        <f>IF($B$81=0,0,(SUMIF($N$6:$N$28,$U9,M$6:M$28)+SUMIF($N$91:$N$118,$U9,M$91:M$118))*$I$83*Poor!$B$81/$B$81)</f>
        <v>796.31127316680113</v>
      </c>
      <c r="U9" s="224">
        <v>3</v>
      </c>
      <c r="V9" s="56"/>
      <c r="W9" s="115"/>
      <c r="X9" s="118">
        <f>Poor!X9</f>
        <v>1</v>
      </c>
      <c r="Y9" s="183">
        <f t="shared" si="9"/>
        <v>6.927146630136985E-2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6.927146630136985E-2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1.7317866575342462E-2</v>
      </c>
      <c r="AJ9" s="120">
        <f t="shared" si="14"/>
        <v>3.4635733150684925E-2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Onions: kg produced</v>
      </c>
      <c r="B10" s="101">
        <f>IF([1]Summ!$H1048="",0,[1]Summ!$H1048)</f>
        <v>0</v>
      </c>
      <c r="C10" s="102">
        <f>IF([1]Summ!$I1048="",0,[1]Summ!$I1048)</f>
        <v>0</v>
      </c>
      <c r="D10" s="24">
        <f t="shared" si="0"/>
        <v>0</v>
      </c>
      <c r="E10" s="75">
        <f>Poor!E10</f>
        <v>0.2</v>
      </c>
      <c r="H10" s="24">
        <f t="shared" si="1"/>
        <v>0.2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5">
        <f t="shared" si="6"/>
        <v>0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68.268352108323157</v>
      </c>
      <c r="S10" s="223">
        <f>IF($B$81=0,0,(SUMIF($N$6:$N$28,$U10,L$6:L$28)+SUMIF($N$91:$N$118,$U10,L$91:L$118))*$I$83*Poor!$B$81/$B$81)</f>
        <v>10.62</v>
      </c>
      <c r="T10" s="223">
        <f>IF($B$81=0,0,(SUMIF($N$6:$N$28,$U10,M$6:M$28)+SUMIF($N$91:$N$118,$U10,M$91:M$118))*$I$83*Poor!$B$81/$B$81)</f>
        <v>10.62</v>
      </c>
      <c r="U10" s="224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101">
        <f>IF([1]Summ!$H1049="",0,[1]Summ!$H1049)</f>
        <v>1.5907754420921547E-2</v>
      </c>
      <c r="C11" s="102">
        <f>IF([1]Summ!$I1049="",0,[1]Summ!$I1049)</f>
        <v>-7.0701130759651329E-3</v>
      </c>
      <c r="D11" s="24">
        <f t="shared" si="0"/>
        <v>8.8376413449564144E-3</v>
      </c>
      <c r="E11" s="75">
        <f>Poor!E11</f>
        <v>0.2</v>
      </c>
      <c r="H11" s="24">
        <f t="shared" si="1"/>
        <v>0.2</v>
      </c>
      <c r="I11" s="22">
        <f t="shared" si="2"/>
        <v>1.767528268991283E-3</v>
      </c>
      <c r="J11" s="24">
        <f t="shared" si="3"/>
        <v>3.050718467763335E-3</v>
      </c>
      <c r="K11" s="22">
        <f t="shared" si="4"/>
        <v>1.5907754420921547E-2</v>
      </c>
      <c r="L11" s="22">
        <f t="shared" si="5"/>
        <v>3.1815508841843095E-3</v>
      </c>
      <c r="M11" s="225">
        <f t="shared" si="6"/>
        <v>3.050718467763335E-3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10240.252816248472</v>
      </c>
      <c r="S11" s="223">
        <f>IF($B$81=0,0,(SUMIF($N$6:$N$28,$U11,L$6:L$28)+SUMIF($N$91:$N$118,$U11,L$91:L$118))*$I$83*Poor!$B$81/$B$81)</f>
        <v>3982.4999999999991</v>
      </c>
      <c r="T11" s="223">
        <f>IF($B$81=0,0,(SUMIF($N$6:$N$28,$U11,M$6:M$28)+SUMIF($N$91:$N$118,$U11,M$91:M$118))*$I$83*Poor!$B$81/$B$81)</f>
        <v>3941.5576956519335</v>
      </c>
      <c r="U11" s="224">
        <v>5</v>
      </c>
      <c r="V11" s="56"/>
      <c r="W11" s="115"/>
      <c r="X11" s="118">
        <f>Poor!X11</f>
        <v>1</v>
      </c>
      <c r="Y11" s="183">
        <f t="shared" si="9"/>
        <v>1.220287387105334E-2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1.220287387105334E-2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3.050718467763335E-3</v>
      </c>
      <c r="AJ11" s="120">
        <f t="shared" si="14"/>
        <v>6.10143693552667E-3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kg produced</v>
      </c>
      <c r="B12" s="101">
        <f>IF([1]Summ!$H1050="",0,[1]Summ!$H1050)</f>
        <v>3.8799591780821908E-2</v>
      </c>
      <c r="C12" s="102">
        <f>IF([1]Summ!$I1050="",0,[1]Summ!$I1050)</f>
        <v>0</v>
      </c>
      <c r="D12" s="24">
        <f t="shared" si="0"/>
        <v>3.8799591780821908E-2</v>
      </c>
      <c r="E12" s="75">
        <f>Poor!E12</f>
        <v>0.2</v>
      </c>
      <c r="H12" s="24">
        <f t="shared" si="1"/>
        <v>0.2</v>
      </c>
      <c r="I12" s="22">
        <f t="shared" si="2"/>
        <v>7.759918356164382E-3</v>
      </c>
      <c r="J12" s="24">
        <f t="shared" si="3"/>
        <v>7.759918356164382E-3</v>
      </c>
      <c r="K12" s="22">
        <f t="shared" si="4"/>
        <v>3.8799591780821908E-2</v>
      </c>
      <c r="L12" s="22">
        <f t="shared" si="5"/>
        <v>7.759918356164382E-3</v>
      </c>
      <c r="M12" s="225">
        <f t="shared" si="6"/>
        <v>7.759918356164382E-3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521.03690787289827</v>
      </c>
      <c r="S12" s="223">
        <f>IF($B$81=0,0,(SUMIF($N$6:$N$28,$U12,L$6:L$28)+SUMIF($N$91:$N$118,$U12,L$91:L$118))*$I$83*Poor!$B$81/$B$81)</f>
        <v>566.68997001973992</v>
      </c>
      <c r="T12" s="223">
        <f>IF($B$81=0,0,(SUMIF($N$6:$N$28,$U12,M$6:M$28)+SUMIF($N$91:$N$118,$U12,M$91:M$118))*$I$83*Poor!$B$81/$B$81)</f>
        <v>514.25699098348082</v>
      </c>
      <c r="U12" s="224">
        <v>6</v>
      </c>
      <c r="V12" s="56"/>
      <c r="W12" s="117"/>
      <c r="X12" s="118"/>
      <c r="Y12" s="183">
        <f t="shared" si="9"/>
        <v>3.1039673424657528E-2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2.0796581194520544E-2</v>
      </c>
      <c r="AF12" s="122">
        <f>1-SUM(Z12,AB12,AD12)</f>
        <v>0.32999999999999996</v>
      </c>
      <c r="AG12" s="121">
        <f>$M12*AF12*4</f>
        <v>1.0243092230136983E-2</v>
      </c>
      <c r="AH12" s="123">
        <f t="shared" si="12"/>
        <v>1</v>
      </c>
      <c r="AI12" s="183">
        <f t="shared" si="13"/>
        <v>7.759918356164382E-3</v>
      </c>
      <c r="AJ12" s="120">
        <f t="shared" si="14"/>
        <v>0</v>
      </c>
      <c r="AK12" s="119">
        <f t="shared" si="15"/>
        <v>1.5519836712328764E-2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Green beans /peas</v>
      </c>
      <c r="B13" s="101">
        <f>IF([1]Summ!$H1051="",0,[1]Summ!$H1051)</f>
        <v>2.9328455790784552E-3</v>
      </c>
      <c r="C13" s="102">
        <f>IF([1]Summ!$I1051="",0,[1]Summ!$I1051)</f>
        <v>0</v>
      </c>
      <c r="D13" s="24">
        <f t="shared" si="0"/>
        <v>2.9328455790784552E-3</v>
      </c>
      <c r="E13" s="75">
        <f>Poor!E13</f>
        <v>0.2</v>
      </c>
      <c r="H13" s="24">
        <f t="shared" si="1"/>
        <v>0.2</v>
      </c>
      <c r="I13" s="22">
        <f t="shared" si="2"/>
        <v>5.8656911581569113E-4</v>
      </c>
      <c r="J13" s="24">
        <f t="shared" si="3"/>
        <v>5.8656911581569113E-4</v>
      </c>
      <c r="K13" s="22">
        <f t="shared" si="4"/>
        <v>2.9328455790784552E-3</v>
      </c>
      <c r="L13" s="22">
        <f t="shared" si="5"/>
        <v>5.8656911581569113E-4</v>
      </c>
      <c r="M13" s="226">
        <f t="shared" si="6"/>
        <v>5.8656911581569113E-4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2.3462764632627645E-3</v>
      </c>
      <c r="Z13" s="156">
        <f>Poor!Z13</f>
        <v>1</v>
      </c>
      <c r="AA13" s="121">
        <f>$M13*Z13*4</f>
        <v>2.3462764632627645E-3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5.8656911581569113E-4</v>
      </c>
      <c r="AJ13" s="120">
        <f t="shared" si="14"/>
        <v>1.1731382316313823E-3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 xml:space="preserve">Other root crops: Beetroot </v>
      </c>
      <c r="B14" s="101">
        <f>IF([1]Summ!$H1052="",0,[1]Summ!$H1052)</f>
        <v>1.1656288916562889E-3</v>
      </c>
      <c r="C14" s="102">
        <f>IF([1]Summ!$I1052="",0,[1]Summ!$I1052)</f>
        <v>3.6425902864259028E-4</v>
      </c>
      <c r="D14" s="24">
        <f t="shared" si="0"/>
        <v>1.5298879202988792E-3</v>
      </c>
      <c r="E14" s="75">
        <f>Poor!E14</f>
        <v>0.2</v>
      </c>
      <c r="F14" s="22"/>
      <c r="H14" s="24">
        <f t="shared" si="1"/>
        <v>0.2</v>
      </c>
      <c r="I14" s="22">
        <f t="shared" si="2"/>
        <v>3.0597758405977583E-4</v>
      </c>
      <c r="J14" s="24">
        <f>IF(I$32&lt;=1+I131,I14,B14*H14+J$33*(I14-B14*H14))</f>
        <v>2.3986639031418018E-4</v>
      </c>
      <c r="K14" s="22">
        <f t="shared" si="4"/>
        <v>1.1656288916562889E-3</v>
      </c>
      <c r="L14" s="22">
        <f t="shared" si="5"/>
        <v>2.3312577833125778E-4</v>
      </c>
      <c r="M14" s="226">
        <f t="shared" si="6"/>
        <v>2.3986639031418018E-4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9.5946556125672074E-4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9.5946556125672074E-4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2.3986639031418018E-4</v>
      </c>
      <c r="AJ14" s="120">
        <f t="shared" si="14"/>
        <v>4.7973278062836037E-4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 xml:space="preserve">Tomato: </v>
      </c>
      <c r="B15" s="101">
        <f>IF([1]Summ!$H1053="",0,[1]Summ!$H1053)</f>
        <v>3.0188757160647575E-2</v>
      </c>
      <c r="C15" s="102">
        <f>IF([1]Summ!$I1053="",0,[1]Summ!$I1053)</f>
        <v>7.5471892901618973E-3</v>
      </c>
      <c r="D15" s="24">
        <f t="shared" si="0"/>
        <v>3.7735946450809472E-2</v>
      </c>
      <c r="E15" s="75">
        <f>Poor!E15</f>
        <v>0.2</v>
      </c>
      <c r="F15" s="22"/>
      <c r="H15" s="24">
        <f t="shared" si="1"/>
        <v>0.2</v>
      </c>
      <c r="I15" s="22">
        <f t="shared" si="2"/>
        <v>7.5471892901618947E-3</v>
      </c>
      <c r="J15" s="24">
        <f>IF(I$32&lt;=1+I131,I15,B15*H15+J$33*(I15-B15*H15))</f>
        <v>6.1774121421364183E-3</v>
      </c>
      <c r="K15" s="22">
        <f t="shared" si="4"/>
        <v>3.0188757160647575E-2</v>
      </c>
      <c r="L15" s="22">
        <f t="shared" si="5"/>
        <v>6.0377514321295154E-3</v>
      </c>
      <c r="M15" s="227">
        <f t="shared" si="6"/>
        <v>6.1774121421364183E-3</v>
      </c>
      <c r="N15" s="230">
        <v>1</v>
      </c>
      <c r="O15" s="2"/>
      <c r="P15" s="22"/>
      <c r="Q15" s="59" t="s">
        <v>126</v>
      </c>
      <c r="R15" s="223">
        <f>IF($B$81=0,0,(SUMIF($N$6:$N$28,$U15,K$6:K$28)+SUMIF($N$91:$N$118,$U15,K$91:K$118))*$B$83*$H$84*Poor!$B$81/$B$81)</f>
        <v>11833.181032109347</v>
      </c>
      <c r="S15" s="223">
        <f>IF($B$81=0,0,(SUMIF($N$6:$N$28,$U15,L$6:L$28)+SUMIF($N$91:$N$118,$U15,L$91:L$118))*$I$83*Poor!$B$81/$B$81)</f>
        <v>9204</v>
      </c>
      <c r="T15" s="223">
        <f>IF($B$81=0,0,(SUMIF($N$6:$N$28,$U15,M$6:M$28)+SUMIF($N$91:$N$118,$U15,M$91:M$118))*$I$83*Poor!$B$81/$B$81)</f>
        <v>9204</v>
      </c>
      <c r="U15" s="224">
        <v>9</v>
      </c>
      <c r="V15" s="56"/>
      <c r="W15" s="110"/>
      <c r="X15" s="118"/>
      <c r="Y15" s="183">
        <f t="shared" si="9"/>
        <v>2.4709648568545673E-2</v>
      </c>
      <c r="Z15" s="156">
        <f>Poor!Z15</f>
        <v>0.25</v>
      </c>
      <c r="AA15" s="121">
        <f t="shared" si="16"/>
        <v>6.1774121421364183E-3</v>
      </c>
      <c r="AB15" s="156">
        <f>Poor!AB15</f>
        <v>0.25</v>
      </c>
      <c r="AC15" s="121">
        <f t="shared" si="7"/>
        <v>6.1774121421364183E-3</v>
      </c>
      <c r="AD15" s="156">
        <f>Poor!AD15</f>
        <v>0.25</v>
      </c>
      <c r="AE15" s="121">
        <f t="shared" si="8"/>
        <v>6.1774121421364183E-3</v>
      </c>
      <c r="AF15" s="122">
        <f t="shared" si="10"/>
        <v>0.25</v>
      </c>
      <c r="AG15" s="121">
        <f t="shared" si="11"/>
        <v>6.1774121421364183E-3</v>
      </c>
      <c r="AH15" s="123">
        <f t="shared" si="12"/>
        <v>1</v>
      </c>
      <c r="AI15" s="183">
        <f t="shared" si="13"/>
        <v>6.1774121421364183E-3</v>
      </c>
      <c r="AJ15" s="120">
        <f t="shared" si="14"/>
        <v>6.1774121421364183E-3</v>
      </c>
      <c r="AK15" s="119">
        <f t="shared" si="15"/>
        <v>6.1774121421364183E-3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Potato's: no. local meas</v>
      </c>
      <c r="B16" s="101">
        <f>IF([1]Summ!$H1054="",0,[1]Summ!$H1054)</f>
        <v>2.2005466251556659E-2</v>
      </c>
      <c r="C16" s="102">
        <f>IF([1]Summ!$I1054="",0,[1]Summ!$I1054)</f>
        <v>0</v>
      </c>
      <c r="D16" s="24">
        <f t="shared" si="0"/>
        <v>2.2005466251556659E-2</v>
      </c>
      <c r="E16" s="75">
        <f>Poor!E16</f>
        <v>0.2</v>
      </c>
      <c r="F16" s="22"/>
      <c r="H16" s="24">
        <f t="shared" si="1"/>
        <v>0.2</v>
      </c>
      <c r="I16" s="22">
        <f t="shared" si="2"/>
        <v>4.4010932503113316E-3</v>
      </c>
      <c r="J16" s="24">
        <f>IF(I$32&lt;=1+I131,I16,B16*H16+J$33*(I16-B16*H16))</f>
        <v>4.4010932503113316E-3</v>
      </c>
      <c r="K16" s="22">
        <f t="shared" si="4"/>
        <v>2.2005466251556659E-2</v>
      </c>
      <c r="L16" s="22">
        <f t="shared" si="5"/>
        <v>4.4010932503113316E-3</v>
      </c>
      <c r="M16" s="225">
        <f t="shared" si="6"/>
        <v>4.4010932503113316E-3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9"/>
        <v>1.7604373001245326E-2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1.7604373001245326E-2</v>
      </c>
      <c r="AH16" s="123">
        <f t="shared" si="12"/>
        <v>1</v>
      </c>
      <c r="AI16" s="183">
        <f t="shared" si="13"/>
        <v>4.4010932503113316E-3</v>
      </c>
      <c r="AJ16" s="120">
        <f t="shared" si="14"/>
        <v>0</v>
      </c>
      <c r="AK16" s="119">
        <f t="shared" si="15"/>
        <v>8.8021865006226632E-3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Leafy green vegetables (spinach etc)</v>
      </c>
      <c r="B17" s="101">
        <f>IF([1]Summ!$H1055="",0,[1]Summ!$H1055)</f>
        <v>2.5498132004981319E-4</v>
      </c>
      <c r="C17" s="102">
        <f>IF([1]Summ!$I1055="",0,[1]Summ!$I1055)</f>
        <v>2.1127023661270238E-3</v>
      </c>
      <c r="D17" s="24">
        <f t="shared" si="0"/>
        <v>2.3676836861768369E-3</v>
      </c>
      <c r="E17" s="75">
        <f>Poor!E17</f>
        <v>0.2</v>
      </c>
      <c r="F17" s="22"/>
      <c r="H17" s="24">
        <f t="shared" si="1"/>
        <v>0.2</v>
      </c>
      <c r="I17" s="22">
        <f t="shared" si="2"/>
        <v>4.7353673723536741E-4</v>
      </c>
      <c r="J17" s="24">
        <f t="shared" ref="J17:J25" si="17">IF(I$32&lt;=1+I131,I17,B17*H17+J$33*(I17-B17*H17))</f>
        <v>9.0091813510912675E-5</v>
      </c>
      <c r="K17" s="22">
        <f t="shared" si="4"/>
        <v>2.5498132004981319E-4</v>
      </c>
      <c r="L17" s="22">
        <f t="shared" si="5"/>
        <v>5.0996264009962639E-5</v>
      </c>
      <c r="M17" s="226">
        <f t="shared" si="6"/>
        <v>9.0091813510912675E-5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32768.809011995116</v>
      </c>
      <c r="S17" s="223">
        <f>IF($B$81=0,0,(SUMIF($N$6:$N$28,$U17,L$6:L$28)+SUMIF($N$91:$N$118,$U17,L$91:L$118))*$I$83*Poor!$B$81/$B$81)</f>
        <v>20390.399999999998</v>
      </c>
      <c r="T17" s="223">
        <f>IF($B$81=0,0,(SUMIF($N$6:$N$28,$U17,M$6:M$28)+SUMIF($N$91:$N$118,$U17,M$91:M$118))*$I$83*Poor!$B$81/$B$81)</f>
        <v>20390.399999999998</v>
      </c>
      <c r="U17" s="224">
        <v>11</v>
      </c>
      <c r="V17" s="56"/>
      <c r="W17" s="110"/>
      <c r="X17" s="118"/>
      <c r="Y17" s="183">
        <f t="shared" si="9"/>
        <v>3.603672540436507E-4</v>
      </c>
      <c r="Z17" s="156">
        <f>Poor!Z17</f>
        <v>0.29409999999999997</v>
      </c>
      <c r="AA17" s="121">
        <f t="shared" si="16"/>
        <v>1.0598400941423767E-4</v>
      </c>
      <c r="AB17" s="156">
        <f>Poor!AB17</f>
        <v>0.17649999999999999</v>
      </c>
      <c r="AC17" s="121">
        <f t="shared" si="7"/>
        <v>6.3604820338704351E-5</v>
      </c>
      <c r="AD17" s="156">
        <f>Poor!AD17</f>
        <v>0.23530000000000001</v>
      </c>
      <c r="AE17" s="121">
        <f t="shared" si="8"/>
        <v>8.4794414876471016E-5</v>
      </c>
      <c r="AF17" s="122">
        <f t="shared" si="10"/>
        <v>0.29410000000000003</v>
      </c>
      <c r="AG17" s="121">
        <f t="shared" si="11"/>
        <v>1.0598400941423768E-4</v>
      </c>
      <c r="AH17" s="123">
        <f t="shared" si="12"/>
        <v>1</v>
      </c>
      <c r="AI17" s="183">
        <f t="shared" si="13"/>
        <v>9.0091813510912675E-5</v>
      </c>
      <c r="AJ17" s="120">
        <f t="shared" si="14"/>
        <v>8.4794414876471002E-5</v>
      </c>
      <c r="AK17" s="119">
        <f t="shared" si="15"/>
        <v>9.5389212145354348E-5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Other crop: pumpkin</v>
      </c>
      <c r="B18" s="101">
        <f>IF([1]Summ!$H1056="",0,[1]Summ!$H1056)</f>
        <v>2.7132627646326277E-2</v>
      </c>
      <c r="C18" s="102">
        <f>IF([1]Summ!$I1056="",0,[1]Summ!$I1056)</f>
        <v>5.4265255292652512E-3</v>
      </c>
      <c r="D18" s="24">
        <f t="shared" ref="D18:D25" si="18">(B18+C18)</f>
        <v>3.2559153175591528E-2</v>
      </c>
      <c r="E18" s="75">
        <f>Poor!E18</f>
        <v>0.2</v>
      </c>
      <c r="F18" s="22"/>
      <c r="H18" s="24">
        <f t="shared" ref="H18:H25" si="19">(E18*F$7/F$9)</f>
        <v>0.2</v>
      </c>
      <c r="I18" s="22">
        <f t="shared" ref="I18:I25" si="20">(D18*H18)</f>
        <v>6.5118306351183057E-3</v>
      </c>
      <c r="J18" s="24">
        <f t="shared" si="17"/>
        <v>5.5269433641903301E-3</v>
      </c>
      <c r="K18" s="22">
        <f t="shared" ref="K18:K25" si="21">B18</f>
        <v>2.7132627646326277E-2</v>
      </c>
      <c r="L18" s="22">
        <f t="shared" ref="L18:L25" si="22">IF(K18="","",K18*H18)</f>
        <v>5.4265255292652555E-3</v>
      </c>
      <c r="M18" s="226">
        <f t="shared" ref="M18:M25" si="23">J18</f>
        <v>5.5269433641903301E-3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1682.1562737087584</v>
      </c>
      <c r="S18" s="223">
        <f>IF($B$81=0,0,(SUMIF($N$6:$N$28,$U18,L$6:L$28)+SUMIF($N$91:$N$118,$U18,L$91:L$118))*$I$83*Poor!$B$81/$B$81)</f>
        <v>1829.5461874441194</v>
      </c>
      <c r="T18" s="223">
        <f>IF($B$81=0,0,(SUMIF($N$6:$N$28,$U18,M$6:M$28)+SUMIF($N$91:$N$118,$U18,M$91:M$118))*$I$83*Poor!$B$81/$B$81)</f>
        <v>1829.5461874441194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Other crop: Carrots</v>
      </c>
      <c r="B19" s="101">
        <f>IF([1]Summ!$H1057="",0,[1]Summ!$H1057)</f>
        <v>1.6064757160647572E-3</v>
      </c>
      <c r="C19" s="102">
        <f>IF([1]Summ!$I1057="",0,[1]Summ!$I1057)</f>
        <v>0</v>
      </c>
      <c r="D19" s="24">
        <f t="shared" si="18"/>
        <v>1.6064757160647572E-3</v>
      </c>
      <c r="E19" s="75">
        <f>Poor!E19</f>
        <v>0.2</v>
      </c>
      <c r="F19" s="22"/>
      <c r="H19" s="24">
        <f t="shared" si="19"/>
        <v>0.2</v>
      </c>
      <c r="I19" s="22">
        <f t="shared" si="20"/>
        <v>3.2129514321295146E-4</v>
      </c>
      <c r="J19" s="24">
        <f t="shared" si="17"/>
        <v>3.2129514321295146E-4</v>
      </c>
      <c r="K19" s="22">
        <f t="shared" si="21"/>
        <v>1.6064757160647572E-3</v>
      </c>
      <c r="L19" s="22">
        <f t="shared" si="22"/>
        <v>3.2129514321295146E-4</v>
      </c>
      <c r="M19" s="226">
        <f t="shared" si="23"/>
        <v>3.2129514321295146E-4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FISHING -- see worksheet Data 3</v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23848.411003174224</v>
      </c>
      <c r="S20" s="223">
        <f>IF($B$81=0,0,(SUMIF($N$6:$N$28,$U20,L$6:L$28)+SUMIF($N$91:$N$118,$U20,L$91:L$118))*$I$83*Poor!$B$81/$B$81)</f>
        <v>18549.600000000002</v>
      </c>
      <c r="T20" s="223">
        <f>IF($B$81=0,0,(SUMIF($N$6:$N$28,$U20,M$6:M$28)+SUMIF($N$91:$N$118,$U20,M$91:M$118))*$I$83*Poor!$B$81/$B$81)</f>
        <v>18549.600000000002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WILD FOODS -- see worksheet Data 3</v>
      </c>
      <c r="B21" s="101">
        <f>IF([1]Summ!$H1059="",0,[1]Summ!$H1059)</f>
        <v>2.9499377334993776E-2</v>
      </c>
      <c r="C21" s="102">
        <f>IF([1]Summ!$I1059="",0,[1]Summ!$I1059)</f>
        <v>-2.9499377334993776E-2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2.6769947990524269E-2</v>
      </c>
      <c r="K21" s="22">
        <f t="shared" si="21"/>
        <v>2.9499377334993776E-2</v>
      </c>
      <c r="L21" s="22">
        <f t="shared" si="22"/>
        <v>2.9499377334993776E-2</v>
      </c>
      <c r="M21" s="226">
        <f t="shared" si="23"/>
        <v>2.6769947990524269E-2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Gifts/remittances: Events(Funerals, weddings)</v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90016.071826831496</v>
      </c>
      <c r="S23" s="179">
        <f>SUM(S7:S22)</f>
        <v>56551.051738246228</v>
      </c>
      <c r="T23" s="179">
        <f>SUM(T7:T22)</f>
        <v>56432.59834667854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29244.120681443648</v>
      </c>
      <c r="S24" s="41">
        <f>IF($B$81=0,0,(SUM(($B$70*$H$70))+((1-$D$29)*$I$83))*Poor!$B$81/$B$81)</f>
        <v>29244.120681443648</v>
      </c>
      <c r="T24" s="41">
        <f>IF($B$81=0,0,(SUM(($B$70*$H$70))+((1-$D$29)*$I$83))*Poor!$B$81/$B$81)</f>
        <v>29244.120681443648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40733.387348110315</v>
      </c>
      <c r="S25" s="41">
        <f>IF($B$81=0,0,(SUM(($B$70*$H$70),($B$71*$H$71))+((1-$D$29)*$I$83))*Poor!$B$81/$B$81)</f>
        <v>40733.387348110315</v>
      </c>
      <c r="T25" s="41">
        <f>IF($B$81=0,0,(SUM(($B$70*$H$70),($B$71*$H$71))+((1-$D$29)*$I$83))*Poor!$B$81/$B$81)</f>
        <v>40733.387348110315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9.5238095238095233E-2</v>
      </c>
      <c r="C26" s="102">
        <f>IF([1]Summ!$I1064="",0,[1]Summ!$I1064)</f>
        <v>0</v>
      </c>
      <c r="D26" s="24">
        <f t="shared" si="0"/>
        <v>9.5238095238095233E-2</v>
      </c>
      <c r="E26" s="75">
        <f>Poor!E26</f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61194.587348110319</v>
      </c>
      <c r="S26" s="41">
        <f>IF($B$81=0,0,(SUM(($B$70*$H$70),($B$71*$H$71),($B$72*$H$72))+((1-$D$29)*$I$83))*Poor!$B$81/$B$81)</f>
        <v>61194.587348110319</v>
      </c>
      <c r="T26" s="41">
        <f>IF($B$81=0,0,(SUM(($B$70*$H$70),($B$71*$H$71),($B$72*$H$72))+((1-$D$29)*$I$83))*Poor!$B$81/$B$81)</f>
        <v>61194.587348110319</v>
      </c>
      <c r="U26" s="56"/>
      <c r="V26" s="56"/>
      <c r="W26" s="110"/>
      <c r="X26" s="118"/>
      <c r="Y26" s="183">
        <f t="shared" si="9"/>
        <v>0.38095238095238093</v>
      </c>
      <c r="Z26" s="156">
        <f>Poor!Z26</f>
        <v>0.25</v>
      </c>
      <c r="AA26" s="121">
        <f t="shared" si="16"/>
        <v>9.5238095238095233E-2</v>
      </c>
      <c r="AB26" s="156">
        <f>Poor!AB26</f>
        <v>0.25</v>
      </c>
      <c r="AC26" s="121">
        <f t="shared" si="7"/>
        <v>9.5238095238095233E-2</v>
      </c>
      <c r="AD26" s="156">
        <f>Poor!AD26</f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1.4140226151930261E-2</v>
      </c>
      <c r="C27" s="102">
        <f>IF([1]Summ!$I1065="",0,[1]Summ!$I1065)</f>
        <v>-1.4140226151930261E-2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1.2831901987720516E-2</v>
      </c>
      <c r="K27" s="22">
        <f t="shared" si="4"/>
        <v>1.4140226151930261E-2</v>
      </c>
      <c r="L27" s="22">
        <f t="shared" si="5"/>
        <v>1.4140226151930261E-2</v>
      </c>
      <c r="M27" s="227">
        <f t="shared" si="6"/>
        <v>1.2831901987720516E-2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5.1327607950882065E-2</v>
      </c>
      <c r="Z27" s="156">
        <f>Poor!Z27</f>
        <v>0.25</v>
      </c>
      <c r="AA27" s="121">
        <f t="shared" si="16"/>
        <v>1.2831901987720516E-2</v>
      </c>
      <c r="AB27" s="156">
        <f>Poor!AB27</f>
        <v>0.25</v>
      </c>
      <c r="AC27" s="121">
        <f t="shared" si="7"/>
        <v>1.2831901987720516E-2</v>
      </c>
      <c r="AD27" s="156">
        <f>Poor!AD27</f>
        <v>0.25</v>
      </c>
      <c r="AE27" s="121">
        <f t="shared" si="8"/>
        <v>1.2831901987720516E-2</v>
      </c>
      <c r="AF27" s="122">
        <f t="shared" si="10"/>
        <v>0.25</v>
      </c>
      <c r="AG27" s="121">
        <f t="shared" si="11"/>
        <v>1.2831901987720516E-2</v>
      </c>
      <c r="AH27" s="123">
        <f t="shared" si="12"/>
        <v>1</v>
      </c>
      <c r="AI27" s="183">
        <f t="shared" si="13"/>
        <v>1.2831901987720516E-2</v>
      </c>
      <c r="AJ27" s="120">
        <f t="shared" si="14"/>
        <v>1.2831901987720516E-2</v>
      </c>
      <c r="AK27" s="119">
        <f t="shared" si="15"/>
        <v>1.2831901987720516E-2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0.10824155417185553</v>
      </c>
      <c r="C28" s="102">
        <f>IF([1]Summ!$I1066="",0,[1]Summ!$I1066)</f>
        <v>-0.10824155417185553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9.8226506366179175E-2</v>
      </c>
      <c r="K28" s="22">
        <f t="shared" si="4"/>
        <v>0.10824155417185553</v>
      </c>
      <c r="L28" s="22">
        <f t="shared" si="5"/>
        <v>0.10824155417185553</v>
      </c>
      <c r="M28" s="225">
        <f t="shared" si="6"/>
        <v>9.8226506366179175E-2</v>
      </c>
      <c r="N28" s="230"/>
      <c r="O28" s="2"/>
      <c r="P28" s="22"/>
      <c r="U28" s="56"/>
      <c r="V28" s="56"/>
      <c r="W28" s="110"/>
      <c r="X28" s="118"/>
      <c r="Y28" s="183">
        <f t="shared" si="9"/>
        <v>0.3929060254647167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0.19645301273235835</v>
      </c>
      <c r="AF28" s="122">
        <f t="shared" si="10"/>
        <v>0.5</v>
      </c>
      <c r="AG28" s="121">
        <f t="shared" si="11"/>
        <v>0.19645301273235835</v>
      </c>
      <c r="AH28" s="123">
        <f t="shared" si="12"/>
        <v>1</v>
      </c>
      <c r="AI28" s="183">
        <f t="shared" si="13"/>
        <v>9.8226506366179175E-2</v>
      </c>
      <c r="AJ28" s="120">
        <f t="shared" si="14"/>
        <v>0</v>
      </c>
      <c r="AK28" s="119">
        <f t="shared" si="15"/>
        <v>0.19645301273235835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0.29836033599003736</v>
      </c>
      <c r="C29" s="102">
        <f>IF([1]Summ!$I1067="",0,[1]Summ!$I1067)</f>
        <v>-7.3723562048040314E-2</v>
      </c>
      <c r="D29" s="24">
        <f t="shared" si="0"/>
        <v>0.22463677394199705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0.29153906476971103</v>
      </c>
      <c r="K29" s="22">
        <f t="shared" si="4"/>
        <v>0.29836033599003736</v>
      </c>
      <c r="L29" s="22">
        <f t="shared" si="5"/>
        <v>0.29836033599003736</v>
      </c>
      <c r="M29" s="225">
        <f t="shared" si="6"/>
        <v>0.29153906476971103</v>
      </c>
      <c r="N29" s="230"/>
      <c r="P29" s="22"/>
      <c r="V29" s="56"/>
      <c r="W29" s="110"/>
      <c r="X29" s="118"/>
      <c r="Y29" s="183">
        <f t="shared" si="9"/>
        <v>1.1661562590788441</v>
      </c>
      <c r="Z29" s="156">
        <f>Poor!Z29</f>
        <v>0.25</v>
      </c>
      <c r="AA29" s="121">
        <f t="shared" si="16"/>
        <v>0.29153906476971103</v>
      </c>
      <c r="AB29" s="156">
        <f>Poor!AB29</f>
        <v>0.25</v>
      </c>
      <c r="AC29" s="121">
        <f t="shared" si="7"/>
        <v>0.29153906476971103</v>
      </c>
      <c r="AD29" s="156">
        <f>Poor!AD29</f>
        <v>0.25</v>
      </c>
      <c r="AE29" s="121">
        <f t="shared" si="8"/>
        <v>0.29153906476971103</v>
      </c>
      <c r="AF29" s="122">
        <f t="shared" si="10"/>
        <v>0.25</v>
      </c>
      <c r="AG29" s="121">
        <f t="shared" si="11"/>
        <v>0.29153906476971103</v>
      </c>
      <c r="AH29" s="123">
        <f t="shared" si="12"/>
        <v>1</v>
      </c>
      <c r="AI29" s="183">
        <f t="shared" si="13"/>
        <v>0.29153906476971103</v>
      </c>
      <c r="AJ29" s="120">
        <f t="shared" si="14"/>
        <v>0.29153906476971103</v>
      </c>
      <c r="AK29" s="119">
        <f t="shared" si="15"/>
        <v>0.29153906476971103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0.44088098929016184</v>
      </c>
      <c r="C30" s="103"/>
      <c r="D30" s="24">
        <f>(D119-B124)</f>
        <v>3.5289094639250767</v>
      </c>
      <c r="E30" s="75">
        <f>Poor!E30</f>
        <v>1</v>
      </c>
      <c r="H30" s="96">
        <f>(E30*F$7/F$9)</f>
        <v>1</v>
      </c>
      <c r="I30" s="29">
        <f>IF(E30&gt;=1,I119-I124,MIN(I119-I124,B30*H30))</f>
        <v>1.9465149249228011</v>
      </c>
      <c r="J30" s="232">
        <f>IF(I$32&lt;=1,I30,1-SUM(J6:J29))</f>
        <v>0.38847026066039003</v>
      </c>
      <c r="K30" s="22">
        <f t="shared" si="4"/>
        <v>0.44088098929016184</v>
      </c>
      <c r="L30" s="22">
        <f>IF(L124=L119,0,IF(K30="",0,(L119-L124)/(B119-B124)*K30))</f>
        <v>0.23744262992813525</v>
      </c>
      <c r="M30" s="175">
        <f t="shared" si="6"/>
        <v>0.38847026066039003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1.5538810426415601</v>
      </c>
      <c r="Z30" s="122">
        <f>IF($Y30=0,0,AA30/($Y$30))</f>
        <v>0.29969839820433153</v>
      </c>
      <c r="AA30" s="187">
        <f>IF(AA79*4/$I$84+SUM(AA6:AA29)&lt;1,AA79*4/$I$84,1-SUM(AA6:AA29))</f>
        <v>0.46569565947975211</v>
      </c>
      <c r="AB30" s="122">
        <f>IF($Y30=0,0,AC30/($Y$30))</f>
        <v>0.37368688602275396</v>
      </c>
      <c r="AC30" s="187">
        <f>IF(AC79*4/$I$84+SUM(AC6:AC29)&lt;1,AC79*4/$I$84,1-SUM(AC6:AC29))</f>
        <v>0.58066496807451473</v>
      </c>
      <c r="AD30" s="122">
        <f>IF($Y30=0,0,AE30/($Y$30))</f>
        <v>0.22689314459079382</v>
      </c>
      <c r="AE30" s="187">
        <f>IF(AE79*4/$I$84+SUM(AE6:AE29)&lt;1,AE79*4/$I$84,1-SUM(AE6:AE29))</f>
        <v>0.35256495608496496</v>
      </c>
      <c r="AF30" s="122">
        <f>IF($Y30=0,0,AG30/($Y$30))</f>
        <v>0.18368729469072975</v>
      </c>
      <c r="AG30" s="187">
        <f>IF(AG79*4/$I$84+SUM(AG6:AG29)&lt;1,AG79*4/$I$84,1-SUM(AG6:AG29))</f>
        <v>0.28542820499403865</v>
      </c>
      <c r="AH30" s="123">
        <f t="shared" si="12"/>
        <v>1.0839657235086091</v>
      </c>
      <c r="AI30" s="183">
        <f t="shared" si="13"/>
        <v>0.42108844715831761</v>
      </c>
      <c r="AJ30" s="120">
        <f t="shared" si="14"/>
        <v>0.52318031377713337</v>
      </c>
      <c r="AK30" s="119">
        <f t="shared" si="15"/>
        <v>0.31899658053950181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0.13030864048756785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1.3913431707050941</v>
      </c>
      <c r="C32" s="77">
        <f>SUM(C6:C31)</f>
        <v>-0.21722415656858826</v>
      </c>
      <c r="D32" s="24">
        <f>SUM(D6:D30)</f>
        <v>4.2621474887714204</v>
      </c>
      <c r="E32" s="2"/>
      <c r="F32" s="2"/>
      <c r="H32" s="17"/>
      <c r="I32" s="22">
        <f>SUM(I6:I30)</f>
        <v>2.3548350474279243</v>
      </c>
      <c r="J32" s="17"/>
      <c r="L32" s="22">
        <f>SUM(L6:L30)</f>
        <v>0.86969135951243215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4643.5356098640914</v>
      </c>
      <c r="T32" s="235">
        <f t="shared" si="24"/>
        <v>4761.9890014317789</v>
      </c>
      <c r="U32" s="56"/>
      <c r="V32" s="56"/>
      <c r="W32" s="110"/>
      <c r="X32" s="118"/>
      <c r="Y32" s="115">
        <f>SUM(Y6:Y31)</f>
        <v>3.8695272540082897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0.99999999999999989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9.2524981577550458E-2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other: Sheep hides</v>
      </c>
      <c r="B37" s="104">
        <f>IF([1]Summ!$H1072="",0,[1]Summ!$H1072)</f>
        <v>15</v>
      </c>
      <c r="C37" s="104">
        <f>IF([1]Summ!$I1072="",0,[1]Summ!$I1072)</f>
        <v>0</v>
      </c>
      <c r="D37" s="38">
        <f t="shared" ref="D37:D64" si="25">B37+C37</f>
        <v>15</v>
      </c>
      <c r="E37" s="75">
        <f>Poor!E37</f>
        <v>0.2</v>
      </c>
      <c r="F37" s="75">
        <f>Poor!F37</f>
        <v>1.18</v>
      </c>
      <c r="G37" s="75">
        <f>Poor!G37</f>
        <v>1.65</v>
      </c>
      <c r="H37" s="24">
        <f t="shared" ref="H37" si="26">(E37*F37)</f>
        <v>0.23599999999999999</v>
      </c>
      <c r="I37" s="39">
        <f t="shared" ref="I37" si="27">D37*H37</f>
        <v>3.54</v>
      </c>
      <c r="J37" s="38">
        <f>J91*I$83</f>
        <v>3.5399999999999996</v>
      </c>
      <c r="K37" s="40">
        <f>(B37/B$65)</f>
        <v>2.8212458621727353E-4</v>
      </c>
      <c r="L37" s="22">
        <f t="shared" ref="L37" si="28">(K37*H37)</f>
        <v>6.6581402347276554E-5</v>
      </c>
      <c r="M37" s="24">
        <f>J37/B$65</f>
        <v>6.6581402347276554E-5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3.5399999999999996</v>
      </c>
      <c r="AH37" s="123">
        <f>SUM(Z37,AB37,AD37,AF37)</f>
        <v>1</v>
      </c>
      <c r="AI37" s="112">
        <f>SUM(AA37,AC37,AE37,AG37)</f>
        <v>3.5399999999999996</v>
      </c>
      <c r="AJ37" s="148">
        <f>(AA37+AC37)</f>
        <v>0</v>
      </c>
      <c r="AK37" s="147">
        <f>(AE37+AG37)</f>
        <v>3.5399999999999996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Other: cattle hides</v>
      </c>
      <c r="B38" s="104">
        <f>IF([1]Summ!$H1073="",0,[1]Summ!$H1073)</f>
        <v>30</v>
      </c>
      <c r="C38" s="104">
        <f>IF([1]Summ!$I1073="",0,[1]Summ!$I1073)</f>
        <v>0</v>
      </c>
      <c r="D38" s="38">
        <f t="shared" si="25"/>
        <v>30</v>
      </c>
      <c r="E38" s="75">
        <f>Poor!E38</f>
        <v>0.2</v>
      </c>
      <c r="F38" s="75">
        <f>Poor!F38</f>
        <v>1.18</v>
      </c>
      <c r="G38" s="75">
        <f>Poor!G38</f>
        <v>1.65</v>
      </c>
      <c r="H38" s="24">
        <f t="shared" ref="H38:H64" si="30">(E38*F38)</f>
        <v>0.23599999999999999</v>
      </c>
      <c r="I38" s="39">
        <f t="shared" ref="I38:I64" si="31">D38*H38</f>
        <v>7.08</v>
      </c>
      <c r="J38" s="38">
        <f t="shared" ref="J38:J64" si="32">J92*I$83</f>
        <v>7.0799999999999992</v>
      </c>
      <c r="K38" s="40">
        <f t="shared" ref="K38:K64" si="33">(B38/B$65)</f>
        <v>5.6424917243454707E-4</v>
      </c>
      <c r="L38" s="22">
        <f t="shared" ref="L38:L64" si="34">(K38*H38)</f>
        <v>1.3316280469455311E-4</v>
      </c>
      <c r="M38" s="24">
        <f t="shared" ref="M38:M64" si="35">J38/B$65</f>
        <v>1.3316280469455311E-4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7.0799999999999992</v>
      </c>
      <c r="AH38" s="123">
        <f t="shared" ref="AH38:AI58" si="37">SUM(Z38,AB38,AD38,AF38)</f>
        <v>1</v>
      </c>
      <c r="AI38" s="112">
        <f t="shared" si="37"/>
        <v>7.0799999999999992</v>
      </c>
      <c r="AJ38" s="148">
        <f t="shared" ref="AJ38:AJ64" si="38">(AA38+AC38)</f>
        <v>0</v>
      </c>
      <c r="AK38" s="147">
        <f t="shared" ref="AK38:AK64" si="39">(AE38+AG38)</f>
        <v>7.0799999999999992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Cattle sales - local: no. sold</v>
      </c>
      <c r="B39" s="104">
        <f>IF([1]Summ!$H1074="",0,[1]Summ!$H1074)</f>
        <v>6000</v>
      </c>
      <c r="C39" s="104">
        <f>IF([1]Summ!$I1074="",0,[1]Summ!$I1074)</f>
        <v>-1500</v>
      </c>
      <c r="D39" s="38">
        <f t="shared" si="25"/>
        <v>4500</v>
      </c>
      <c r="E39" s="75">
        <f>Poor!E39</f>
        <v>0.5</v>
      </c>
      <c r="F39" s="75">
        <f>Poor!F39</f>
        <v>1.18</v>
      </c>
      <c r="G39" s="75">
        <f>Poor!G39</f>
        <v>1.65</v>
      </c>
      <c r="H39" s="24">
        <f t="shared" si="30"/>
        <v>0.59</v>
      </c>
      <c r="I39" s="39">
        <f t="shared" si="31"/>
        <v>2655</v>
      </c>
      <c r="J39" s="38">
        <f t="shared" si="32"/>
        <v>3458.1153913038675</v>
      </c>
      <c r="K39" s="40">
        <f t="shared" si="33"/>
        <v>0.11284983448690943</v>
      </c>
      <c r="L39" s="22">
        <f t="shared" si="34"/>
        <v>6.6581402347276553E-2</v>
      </c>
      <c r="M39" s="24">
        <f t="shared" si="35"/>
        <v>6.5041291590879236E-2</v>
      </c>
      <c r="N39" s="2"/>
      <c r="O39" s="2"/>
      <c r="P39" s="2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3458.1153913038675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3458.1153913038675</v>
      </c>
      <c r="AJ39" s="148">
        <f t="shared" si="38"/>
        <v>3458.1153913038675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Sheep sales - local: no. sold</v>
      </c>
      <c r="B40" s="104">
        <f>IF([1]Summ!$H1075="",0,[1]Summ!$H1075)</f>
        <v>750</v>
      </c>
      <c r="C40" s="104">
        <f>IF([1]Summ!$I1075="",0,[1]Summ!$I1075)</f>
        <v>750</v>
      </c>
      <c r="D40" s="38">
        <f t="shared" si="25"/>
        <v>1500</v>
      </c>
      <c r="E40" s="75">
        <f>Poor!E40</f>
        <v>0.5</v>
      </c>
      <c r="F40" s="75">
        <f>Poor!F40</f>
        <v>1.18</v>
      </c>
      <c r="G40" s="75">
        <f>Poor!G40</f>
        <v>1.65</v>
      </c>
      <c r="H40" s="24">
        <f t="shared" si="30"/>
        <v>0.59</v>
      </c>
      <c r="I40" s="39">
        <f t="shared" si="31"/>
        <v>885</v>
      </c>
      <c r="J40" s="38">
        <f t="shared" si="32"/>
        <v>483.44230434806605</v>
      </c>
      <c r="K40" s="40">
        <f t="shared" si="33"/>
        <v>1.4106229310863678E-2</v>
      </c>
      <c r="L40" s="22">
        <f t="shared" si="34"/>
        <v>8.3226752934095691E-3</v>
      </c>
      <c r="M40" s="24">
        <f t="shared" si="35"/>
        <v>9.0927306716082242E-3</v>
      </c>
      <c r="N40" s="2"/>
      <c r="O40" s="2"/>
      <c r="P40" s="2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483.44230434806605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483.44230434806605</v>
      </c>
      <c r="AJ40" s="148">
        <f t="shared" si="38"/>
        <v>483.44230434806605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f>IF([1]Summ!$H1076="",0,[1]Summ!$H1076)</f>
        <v>0</v>
      </c>
      <c r="C41" s="104">
        <f>IF([1]Summ!$I1076="",0,[1]Summ!$I1076)</f>
        <v>0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1.65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Onions: kg produced</v>
      </c>
      <c r="B42" s="104">
        <f>IF([1]Summ!$H1077="",0,[1]Summ!$H1077)</f>
        <v>0</v>
      </c>
      <c r="C42" s="104">
        <f>IF([1]Summ!$I1077="",0,[1]Summ!$I1077)</f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1.65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Beans: kg produced</v>
      </c>
      <c r="B43" s="104">
        <f>IF([1]Summ!$H1078="",0,[1]Summ!$H1078)</f>
        <v>20</v>
      </c>
      <c r="C43" s="104">
        <f>IF([1]Summ!$I1078="",0,[1]Summ!$I1078)</f>
        <v>80</v>
      </c>
      <c r="D43" s="38">
        <f t="shared" si="25"/>
        <v>100</v>
      </c>
      <c r="E43" s="75">
        <f>Poor!E43</f>
        <v>0.2</v>
      </c>
      <c r="F43" s="75">
        <f>Poor!F43</f>
        <v>1.4</v>
      </c>
      <c r="G43" s="75">
        <f>Poor!G43</f>
        <v>1.65</v>
      </c>
      <c r="H43" s="24">
        <f t="shared" si="30"/>
        <v>0.27999999999999997</v>
      </c>
      <c r="I43" s="39">
        <f t="shared" si="31"/>
        <v>27.999999999999996</v>
      </c>
      <c r="J43" s="38">
        <f t="shared" si="32"/>
        <v>7.672559587337128</v>
      </c>
      <c r="K43" s="40">
        <f t="shared" si="33"/>
        <v>3.7616611495636473E-4</v>
      </c>
      <c r="L43" s="22">
        <f t="shared" si="34"/>
        <v>1.0532651218778211E-4</v>
      </c>
      <c r="M43" s="24">
        <f t="shared" si="35"/>
        <v>1.4430784658699082E-4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40"/>
        <v>1.918139896834282</v>
      </c>
      <c r="AB43" s="156">
        <f>Poor!AB43</f>
        <v>0.25</v>
      </c>
      <c r="AC43" s="147">
        <f t="shared" si="41"/>
        <v>1.918139896834282</v>
      </c>
      <c r="AD43" s="156">
        <f>Poor!AD43</f>
        <v>0.25</v>
      </c>
      <c r="AE43" s="147">
        <f t="shared" si="42"/>
        <v>1.918139896834282</v>
      </c>
      <c r="AF43" s="122">
        <f t="shared" si="29"/>
        <v>0.25</v>
      </c>
      <c r="AG43" s="147">
        <f t="shared" si="36"/>
        <v>1.918139896834282</v>
      </c>
      <c r="AH43" s="123">
        <f t="shared" si="37"/>
        <v>1</v>
      </c>
      <c r="AI43" s="112">
        <f t="shared" si="37"/>
        <v>7.672559587337128</v>
      </c>
      <c r="AJ43" s="148">
        <f t="shared" si="38"/>
        <v>3.836279793668564</v>
      </c>
      <c r="AK43" s="147">
        <f t="shared" si="39"/>
        <v>3.836279793668564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 xml:space="preserve">Other root crops: Beetroot </v>
      </c>
      <c r="B44" s="104">
        <f>IF([1]Summ!$H1079="",0,[1]Summ!$H1079)</f>
        <v>35</v>
      </c>
      <c r="C44" s="104">
        <f>IF([1]Summ!$I1079="",0,[1]Summ!$I1079)</f>
        <v>-35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1.65</v>
      </c>
      <c r="H44" s="24">
        <f t="shared" si="30"/>
        <v>0.27999999999999997</v>
      </c>
      <c r="I44" s="39">
        <f t="shared" si="31"/>
        <v>0</v>
      </c>
      <c r="J44" s="38">
        <f t="shared" si="32"/>
        <v>8.8932551805400042</v>
      </c>
      <c r="K44" s="40">
        <f t="shared" si="33"/>
        <v>6.5829070117363832E-4</v>
      </c>
      <c r="L44" s="22">
        <f t="shared" si="34"/>
        <v>1.843213963286187E-4</v>
      </c>
      <c r="M44" s="24">
        <f t="shared" si="35"/>
        <v>1.6726706252896486E-4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2.223313795135001</v>
      </c>
      <c r="AB44" s="156">
        <f>Poor!AB44</f>
        <v>0.25</v>
      </c>
      <c r="AC44" s="147">
        <f t="shared" si="41"/>
        <v>2.223313795135001</v>
      </c>
      <c r="AD44" s="156">
        <f>Poor!AD44</f>
        <v>0.25</v>
      </c>
      <c r="AE44" s="147">
        <f t="shared" si="42"/>
        <v>2.223313795135001</v>
      </c>
      <c r="AF44" s="122">
        <f t="shared" si="29"/>
        <v>0.25</v>
      </c>
      <c r="AG44" s="147">
        <f t="shared" si="36"/>
        <v>2.223313795135001</v>
      </c>
      <c r="AH44" s="123">
        <f t="shared" si="37"/>
        <v>1</v>
      </c>
      <c r="AI44" s="112">
        <f t="shared" si="37"/>
        <v>8.8932551805400042</v>
      </c>
      <c r="AJ44" s="148">
        <f t="shared" si="38"/>
        <v>4.4466275902700021</v>
      </c>
      <c r="AK44" s="147">
        <f t="shared" si="39"/>
        <v>4.4466275902700021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 xml:space="preserve">Tomato: </v>
      </c>
      <c r="B45" s="104">
        <f>IF([1]Summ!$H1080="",0,[1]Summ!$H1080)</f>
        <v>50</v>
      </c>
      <c r="C45" s="104">
        <f>IF([1]Summ!$I1080="",0,[1]Summ!$I1080)</f>
        <v>-50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1.65</v>
      </c>
      <c r="H45" s="24">
        <f t="shared" si="30"/>
        <v>0.27999999999999997</v>
      </c>
      <c r="I45" s="39">
        <f t="shared" si="31"/>
        <v>0</v>
      </c>
      <c r="J45" s="38">
        <f t="shared" si="32"/>
        <v>12.704650257914292</v>
      </c>
      <c r="K45" s="40">
        <f t="shared" si="33"/>
        <v>9.4041528739091185E-4</v>
      </c>
      <c r="L45" s="22">
        <f t="shared" si="34"/>
        <v>2.6331628046945532E-4</v>
      </c>
      <c r="M45" s="24">
        <f t="shared" si="35"/>
        <v>2.3895294646994982E-4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3.1761625644785729</v>
      </c>
      <c r="AB45" s="156">
        <f>Poor!AB45</f>
        <v>0.25</v>
      </c>
      <c r="AC45" s="147">
        <f t="shared" si="41"/>
        <v>3.1761625644785729</v>
      </c>
      <c r="AD45" s="156">
        <f>Poor!AD45</f>
        <v>0.25</v>
      </c>
      <c r="AE45" s="147">
        <f t="shared" si="42"/>
        <v>3.1761625644785729</v>
      </c>
      <c r="AF45" s="122">
        <f t="shared" si="29"/>
        <v>0.25</v>
      </c>
      <c r="AG45" s="147">
        <f t="shared" si="36"/>
        <v>3.1761625644785729</v>
      </c>
      <c r="AH45" s="123">
        <f t="shared" si="37"/>
        <v>1</v>
      </c>
      <c r="AI45" s="112">
        <f t="shared" si="37"/>
        <v>12.704650257914292</v>
      </c>
      <c r="AJ45" s="148">
        <f t="shared" si="38"/>
        <v>6.3523251289571458</v>
      </c>
      <c r="AK45" s="147">
        <f t="shared" si="39"/>
        <v>6.3523251289571458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Leafy green vegetables (spinach etc)</v>
      </c>
      <c r="B46" s="104">
        <f>IF([1]Summ!$H1081="",0,[1]Summ!$H1081)</f>
        <v>203</v>
      </c>
      <c r="C46" s="104">
        <f>IF([1]Summ!$I1081="",0,[1]Summ!$I1081)</f>
        <v>-203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1.65</v>
      </c>
      <c r="H46" s="24">
        <f t="shared" si="30"/>
        <v>0.27999999999999997</v>
      </c>
      <c r="I46" s="39">
        <f t="shared" si="31"/>
        <v>0</v>
      </c>
      <c r="J46" s="38">
        <f t="shared" si="32"/>
        <v>51.58088004713202</v>
      </c>
      <c r="K46" s="40">
        <f t="shared" si="33"/>
        <v>3.818086066807102E-3</v>
      </c>
      <c r="L46" s="22">
        <f t="shared" si="34"/>
        <v>1.0690640987059885E-3</v>
      </c>
      <c r="M46" s="24">
        <f t="shared" si="35"/>
        <v>9.701489626679962E-4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12.895220011783005</v>
      </c>
      <c r="AB46" s="156">
        <f>Poor!AB46</f>
        <v>0.25</v>
      </c>
      <c r="AC46" s="147">
        <f t="shared" si="41"/>
        <v>12.895220011783005</v>
      </c>
      <c r="AD46" s="156">
        <f>Poor!AD46</f>
        <v>0.25</v>
      </c>
      <c r="AE46" s="147">
        <f t="shared" si="42"/>
        <v>12.895220011783005</v>
      </c>
      <c r="AF46" s="122">
        <f t="shared" si="29"/>
        <v>0.25</v>
      </c>
      <c r="AG46" s="147">
        <f t="shared" si="36"/>
        <v>12.895220011783005</v>
      </c>
      <c r="AH46" s="123">
        <f t="shared" si="37"/>
        <v>1</v>
      </c>
      <c r="AI46" s="112">
        <f t="shared" si="37"/>
        <v>51.58088004713202</v>
      </c>
      <c r="AJ46" s="148">
        <f t="shared" si="38"/>
        <v>25.79044002356601</v>
      </c>
      <c r="AK46" s="147">
        <f t="shared" si="39"/>
        <v>25.79044002356601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Other crop: pumpkin</v>
      </c>
      <c r="B47" s="104">
        <f>IF([1]Summ!$H1082="",0,[1]Summ!$H1082)</f>
        <v>875</v>
      </c>
      <c r="C47" s="104">
        <f>IF([1]Summ!$I1082="",0,[1]Summ!$I1082)</f>
        <v>-875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1.65</v>
      </c>
      <c r="H47" s="24">
        <f t="shared" si="30"/>
        <v>0.27999999999999997</v>
      </c>
      <c r="I47" s="39">
        <f t="shared" si="31"/>
        <v>0</v>
      </c>
      <c r="J47" s="38">
        <f t="shared" si="32"/>
        <v>222.33137951350008</v>
      </c>
      <c r="K47" s="40">
        <f t="shared" si="33"/>
        <v>1.6457267529340958E-2</v>
      </c>
      <c r="L47" s="22">
        <f t="shared" si="34"/>
        <v>4.6080349082154677E-3</v>
      </c>
      <c r="M47" s="24">
        <f t="shared" si="35"/>
        <v>4.1816765632241215E-3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55.58284487837502</v>
      </c>
      <c r="AB47" s="156">
        <f>Poor!AB47</f>
        <v>0.25</v>
      </c>
      <c r="AC47" s="147">
        <f t="shared" si="41"/>
        <v>55.58284487837502</v>
      </c>
      <c r="AD47" s="156">
        <f>Poor!AD47</f>
        <v>0.25</v>
      </c>
      <c r="AE47" s="147">
        <f t="shared" si="42"/>
        <v>55.58284487837502</v>
      </c>
      <c r="AF47" s="122">
        <f t="shared" si="29"/>
        <v>0.25</v>
      </c>
      <c r="AG47" s="147">
        <f t="shared" si="36"/>
        <v>55.58284487837502</v>
      </c>
      <c r="AH47" s="123">
        <f t="shared" si="37"/>
        <v>1</v>
      </c>
      <c r="AI47" s="112">
        <f t="shared" si="37"/>
        <v>222.33137951350008</v>
      </c>
      <c r="AJ47" s="148">
        <f t="shared" si="38"/>
        <v>111.16568975675004</v>
      </c>
      <c r="AK47" s="147">
        <f t="shared" si="39"/>
        <v>111.16568975675004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Other crop: Carrots</v>
      </c>
      <c r="B48" s="104">
        <f>IF([1]Summ!$H1083="",0,[1]Summ!$H1083)</f>
        <v>70</v>
      </c>
      <c r="C48" s="104">
        <f>IF([1]Summ!$I1083="",0,[1]Summ!$I1083)</f>
        <v>0</v>
      </c>
      <c r="D48" s="38">
        <f t="shared" si="25"/>
        <v>70</v>
      </c>
      <c r="E48" s="75">
        <f>Poor!E48</f>
        <v>0.2</v>
      </c>
      <c r="F48" s="75">
        <f>Poor!F48</f>
        <v>1.4</v>
      </c>
      <c r="G48" s="75">
        <f>Poor!G48</f>
        <v>1.65</v>
      </c>
      <c r="H48" s="24">
        <f t="shared" si="30"/>
        <v>0.27999999999999997</v>
      </c>
      <c r="I48" s="39">
        <f t="shared" si="31"/>
        <v>19.599999999999998</v>
      </c>
      <c r="J48" s="38">
        <f t="shared" si="32"/>
        <v>19.599999999999994</v>
      </c>
      <c r="K48" s="40">
        <f t="shared" si="33"/>
        <v>1.3165814023472766E-3</v>
      </c>
      <c r="L48" s="22">
        <f t="shared" si="34"/>
        <v>3.686427926572374E-4</v>
      </c>
      <c r="M48" s="24">
        <f t="shared" si="35"/>
        <v>3.6864279265723734E-4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4.8999999999999986</v>
      </c>
      <c r="AB48" s="156">
        <f>Poor!AB48</f>
        <v>0.25</v>
      </c>
      <c r="AC48" s="147">
        <f t="shared" si="41"/>
        <v>4.8999999999999986</v>
      </c>
      <c r="AD48" s="156">
        <f>Poor!AD48</f>
        <v>0.25</v>
      </c>
      <c r="AE48" s="147">
        <f t="shared" si="42"/>
        <v>4.8999999999999986</v>
      </c>
      <c r="AF48" s="122">
        <f t="shared" si="29"/>
        <v>0.25</v>
      </c>
      <c r="AG48" s="147">
        <f t="shared" si="36"/>
        <v>4.8999999999999986</v>
      </c>
      <c r="AH48" s="123">
        <f t="shared" si="37"/>
        <v>1</v>
      </c>
      <c r="AI48" s="112">
        <f t="shared" si="37"/>
        <v>19.599999999999994</v>
      </c>
      <c r="AJ48" s="148">
        <f t="shared" si="38"/>
        <v>9.7999999999999972</v>
      </c>
      <c r="AK48" s="147">
        <f t="shared" si="39"/>
        <v>9.7999999999999972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WILD FOODS -- see worksheet Data 3</v>
      </c>
      <c r="B49" s="104">
        <f>IF([1]Summ!$H1084="",0,[1]Summ!$H1084)</f>
        <v>0</v>
      </c>
      <c r="C49" s="104">
        <f>IF([1]Summ!$I1084="",0,[1]Summ!$I1084)</f>
        <v>0</v>
      </c>
      <c r="D49" s="38">
        <f t="shared" si="25"/>
        <v>0</v>
      </c>
      <c r="E49" s="75">
        <f>Poor!E49</f>
        <v>1</v>
      </c>
      <c r="F49" s="75">
        <f>Poor!F49</f>
        <v>1.18</v>
      </c>
      <c r="G49" s="75">
        <f>Poor!G49</f>
        <v>1.65</v>
      </c>
      <c r="H49" s="24">
        <f t="shared" si="30"/>
        <v>1.18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Small business -- see Data2</v>
      </c>
      <c r="B50" s="104">
        <f>IF([1]Summ!$H1085="",0,[1]Summ!$H1085)</f>
        <v>21600</v>
      </c>
      <c r="C50" s="104">
        <f>IF([1]Summ!$I1085="",0,[1]Summ!$I1085)</f>
        <v>0</v>
      </c>
      <c r="D50" s="38">
        <f t="shared" si="25"/>
        <v>21600</v>
      </c>
      <c r="E50" s="75">
        <f>Poor!E50</f>
        <v>0.8</v>
      </c>
      <c r="F50" s="75">
        <f>Poor!F50</f>
        <v>1.18</v>
      </c>
      <c r="G50" s="75">
        <f>Poor!G50</f>
        <v>1.65</v>
      </c>
      <c r="H50" s="24">
        <f t="shared" si="30"/>
        <v>0.94399999999999995</v>
      </c>
      <c r="I50" s="39">
        <f t="shared" si="31"/>
        <v>20390.399999999998</v>
      </c>
      <c r="J50" s="38">
        <f t="shared" si="32"/>
        <v>20390.399999999998</v>
      </c>
      <c r="K50" s="40">
        <f t="shared" si="33"/>
        <v>0.40625940415287393</v>
      </c>
      <c r="L50" s="22">
        <f t="shared" si="34"/>
        <v>0.38350887752031299</v>
      </c>
      <c r="M50" s="24">
        <f t="shared" si="35"/>
        <v>0.38350887752031293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5097.5999999999995</v>
      </c>
      <c r="AB50" s="156">
        <f>Poor!AB55</f>
        <v>0.25</v>
      </c>
      <c r="AC50" s="147">
        <f t="shared" si="41"/>
        <v>5097.5999999999995</v>
      </c>
      <c r="AD50" s="156">
        <f>Poor!AD55</f>
        <v>0.25</v>
      </c>
      <c r="AE50" s="147">
        <f t="shared" si="42"/>
        <v>5097.5999999999995</v>
      </c>
      <c r="AF50" s="122">
        <f t="shared" si="29"/>
        <v>0.25</v>
      </c>
      <c r="AG50" s="147">
        <f t="shared" si="36"/>
        <v>5097.5999999999995</v>
      </c>
      <c r="AH50" s="123">
        <f t="shared" si="37"/>
        <v>1</v>
      </c>
      <c r="AI50" s="112">
        <f t="shared" si="37"/>
        <v>20390.399999999998</v>
      </c>
      <c r="AJ50" s="148">
        <f t="shared" si="38"/>
        <v>10195.199999999999</v>
      </c>
      <c r="AK50" s="147">
        <f t="shared" si="39"/>
        <v>10195.199999999999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Social development -- see Data2</v>
      </c>
      <c r="B51" s="104">
        <f>IF([1]Summ!$H1086="",0,[1]Summ!$H1086)</f>
        <v>15720</v>
      </c>
      <c r="C51" s="104">
        <f>IF([1]Summ!$I1086="",0,[1]Summ!$I1086)</f>
        <v>0</v>
      </c>
      <c r="D51" s="38">
        <f t="shared" si="25"/>
        <v>15720</v>
      </c>
      <c r="E51" s="75">
        <f>Poor!E51</f>
        <v>1</v>
      </c>
      <c r="F51" s="75">
        <f>Poor!F51</f>
        <v>1.18</v>
      </c>
      <c r="G51" s="75">
        <f>Poor!G51</f>
        <v>1.65</v>
      </c>
      <c r="H51" s="24">
        <f t="shared" si="30"/>
        <v>1.18</v>
      </c>
      <c r="I51" s="39">
        <f t="shared" si="31"/>
        <v>18549.599999999999</v>
      </c>
      <c r="J51" s="38">
        <f t="shared" si="32"/>
        <v>18549.600000000002</v>
      </c>
      <c r="K51" s="40">
        <f t="shared" si="33"/>
        <v>0.29566656635570265</v>
      </c>
      <c r="L51" s="22">
        <f t="shared" si="34"/>
        <v>0.34888654829972909</v>
      </c>
      <c r="M51" s="24">
        <f t="shared" si="35"/>
        <v>0.3488865482997292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4637.4000000000005</v>
      </c>
      <c r="AB51" s="156">
        <f>Poor!AB56</f>
        <v>0.25</v>
      </c>
      <c r="AC51" s="147">
        <f t="shared" si="41"/>
        <v>4637.4000000000005</v>
      </c>
      <c r="AD51" s="156">
        <f>Poor!AD56</f>
        <v>0.25</v>
      </c>
      <c r="AE51" s="147">
        <f t="shared" si="42"/>
        <v>4637.4000000000005</v>
      </c>
      <c r="AF51" s="122">
        <f t="shared" si="29"/>
        <v>0.25</v>
      </c>
      <c r="AG51" s="147">
        <f t="shared" si="36"/>
        <v>4637.4000000000005</v>
      </c>
      <c r="AH51" s="123">
        <f t="shared" si="37"/>
        <v>1</v>
      </c>
      <c r="AI51" s="112">
        <f t="shared" si="37"/>
        <v>18549.600000000002</v>
      </c>
      <c r="AJ51" s="148">
        <f t="shared" si="38"/>
        <v>9274.8000000000011</v>
      </c>
      <c r="AK51" s="147">
        <f t="shared" si="39"/>
        <v>9274.8000000000011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Public works -- see Data2</v>
      </c>
      <c r="B52" s="104">
        <f>IF([1]Summ!$H1087="",0,[1]Summ!$H1087)</f>
        <v>7800</v>
      </c>
      <c r="C52" s="104">
        <f>IF([1]Summ!$I1087="",0,[1]Summ!$I1087)</f>
        <v>0</v>
      </c>
      <c r="D52" s="38">
        <f t="shared" si="25"/>
        <v>7800</v>
      </c>
      <c r="E52" s="75">
        <f>Poor!E52</f>
        <v>1</v>
      </c>
      <c r="F52" s="75">
        <f>Poor!F52</f>
        <v>1.18</v>
      </c>
      <c r="G52" s="75">
        <f>Poor!G52</f>
        <v>1.65</v>
      </c>
      <c r="H52" s="24">
        <f t="shared" si="30"/>
        <v>1.18</v>
      </c>
      <c r="I52" s="39">
        <f t="shared" si="31"/>
        <v>9204</v>
      </c>
      <c r="J52" s="38">
        <f t="shared" si="32"/>
        <v>9204</v>
      </c>
      <c r="K52" s="40">
        <f t="shared" si="33"/>
        <v>0.14670478483298224</v>
      </c>
      <c r="L52" s="22">
        <f t="shared" si="34"/>
        <v>0.17311164610291904</v>
      </c>
      <c r="M52" s="24">
        <f t="shared" si="35"/>
        <v>0.17311164610291904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2301</v>
      </c>
      <c r="AB52" s="156">
        <f>Poor!AB57</f>
        <v>0.25</v>
      </c>
      <c r="AC52" s="147">
        <f t="shared" si="41"/>
        <v>2301</v>
      </c>
      <c r="AD52" s="156">
        <f>Poor!AD57</f>
        <v>0.25</v>
      </c>
      <c r="AE52" s="147">
        <f t="shared" si="42"/>
        <v>2301</v>
      </c>
      <c r="AF52" s="122">
        <f t="shared" si="29"/>
        <v>0.25</v>
      </c>
      <c r="AG52" s="147">
        <f t="shared" si="36"/>
        <v>2301</v>
      </c>
      <c r="AH52" s="123">
        <f t="shared" si="37"/>
        <v>1</v>
      </c>
      <c r="AI52" s="112">
        <f t="shared" si="37"/>
        <v>9204</v>
      </c>
      <c r="AJ52" s="148">
        <f t="shared" si="38"/>
        <v>4602</v>
      </c>
      <c r="AK52" s="147">
        <f t="shared" si="39"/>
        <v>4602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Remittances: no. times per year</v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1.1100000000000001</v>
      </c>
      <c r="G53" s="75">
        <f>Poor!G53</f>
        <v>1.65</v>
      </c>
      <c r="H53" s="24">
        <f t="shared" si="30"/>
        <v>1.1100000000000001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53168</v>
      </c>
      <c r="C65" s="39">
        <f>SUM(C37:C64)</f>
        <v>-1833</v>
      </c>
      <c r="D65" s="42">
        <f>SUM(D37:D64)</f>
        <v>51335</v>
      </c>
      <c r="E65" s="32"/>
      <c r="F65" s="32"/>
      <c r="G65" s="32"/>
      <c r="H65" s="31"/>
      <c r="I65" s="39">
        <f>SUM(I37:I64)</f>
        <v>51742.22</v>
      </c>
      <c r="J65" s="39">
        <f>SUM(J37:J64)</f>
        <v>52418.960420238356</v>
      </c>
      <c r="K65" s="40">
        <f>SUM(K37:K64)</f>
        <v>1</v>
      </c>
      <c r="L65" s="22">
        <f>SUM(L37:L64)</f>
        <v>0.98720959975925371</v>
      </c>
      <c r="M65" s="24">
        <f>SUM(M37:M64)</f>
        <v>0.98591183456662568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16058.253376798541</v>
      </c>
      <c r="AB65" s="137"/>
      <c r="AC65" s="153">
        <f>SUM(AC37:AC64)</f>
        <v>12116.695681146606</v>
      </c>
      <c r="AD65" s="137"/>
      <c r="AE65" s="153">
        <f>SUM(AE37:AE64)</f>
        <v>12116.695681146606</v>
      </c>
      <c r="AF65" s="137"/>
      <c r="AG65" s="153">
        <f>SUM(AG37:AG64)</f>
        <v>12127.315681146607</v>
      </c>
      <c r="AH65" s="137"/>
      <c r="AI65" s="153">
        <f>SUM(AI37:AI64)</f>
        <v>52418.960420238356</v>
      </c>
      <c r="AJ65" s="153">
        <f>SUM(AJ37:AJ64)</f>
        <v>28174.949057945145</v>
      </c>
      <c r="AK65" s="153">
        <f>SUM(AK37:AK64)</f>
        <v>24244.011362293211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10249.436373711666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14349.210923196333</v>
      </c>
      <c r="J70" s="51">
        <f t="shared" ref="J70:J77" si="44">J124*I$83</f>
        <v>14349.210923196333</v>
      </c>
      <c r="K70" s="40">
        <f>B70/B$76</f>
        <v>0.19277453305957842</v>
      </c>
      <c r="L70" s="22">
        <f t="shared" ref="L70:L75" si="45">(L124*G$37*F$9/F$7)/B$130</f>
        <v>0.26988434628340985</v>
      </c>
      <c r="M70" s="24">
        <f>J70/B$76</f>
        <v>0.26988434628340979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3587.3027307990833</v>
      </c>
      <c r="AB70" s="156">
        <f>Poor!AB70</f>
        <v>0.25</v>
      </c>
      <c r="AC70" s="147">
        <f>$J70*AB70</f>
        <v>3587.3027307990833</v>
      </c>
      <c r="AD70" s="156">
        <f>Poor!AD70</f>
        <v>0.25</v>
      </c>
      <c r="AE70" s="147">
        <f>$J70*AD70</f>
        <v>3587.3027307990833</v>
      </c>
      <c r="AF70" s="156">
        <f>Poor!AF70</f>
        <v>0.25</v>
      </c>
      <c r="AG70" s="147">
        <f>$J70*AF70</f>
        <v>3587.3027307990833</v>
      </c>
      <c r="AH70" s="155">
        <f>SUM(Z70,AB70,AD70,AF70)</f>
        <v>1</v>
      </c>
      <c r="AI70" s="147">
        <f>SUM(AA70,AC70,AE70,AG70)</f>
        <v>14349.210923196333</v>
      </c>
      <c r="AJ70" s="148">
        <f>(AA70+AC70)</f>
        <v>7174.6054615981666</v>
      </c>
      <c r="AK70" s="147">
        <f>(AE70+AG70)</f>
        <v>7174.6054615981666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9736.6666666666679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11489.266666666666</v>
      </c>
      <c r="J71" s="51">
        <f t="shared" si="44"/>
        <v>11489.266666666666</v>
      </c>
      <c r="K71" s="40">
        <f t="shared" ref="K71:K72" si="47">B71/B$76</f>
        <v>0.18313020363125693</v>
      </c>
      <c r="L71" s="22">
        <f t="shared" si="45"/>
        <v>0.21609364028488318</v>
      </c>
      <c r="M71" s="24">
        <f t="shared" ref="M71:M72" si="48">J71/B$76</f>
        <v>0.21609364028488312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17340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19117.87784494564</v>
      </c>
      <c r="K72" s="40">
        <f t="shared" si="47"/>
        <v>0.32613602166716821</v>
      </c>
      <c r="L72" s="22">
        <f t="shared" si="45"/>
        <v>0.38484050556725857</v>
      </c>
      <c r="M72" s="24">
        <f t="shared" si="48"/>
        <v>0.35957489175717799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1250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2.3510382184772794E-2</v>
      </c>
      <c r="L73" s="22">
        <f t="shared" si="45"/>
        <v>2.7742250978031902E-2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132.75</v>
      </c>
      <c r="AB73" s="156">
        <f>Poor!AB73</f>
        <v>0.09</v>
      </c>
      <c r="AC73" s="147">
        <f>$H$73*$B$73*AB73</f>
        <v>132.75</v>
      </c>
      <c r="AD73" s="156">
        <f>Poor!AD73</f>
        <v>0.23</v>
      </c>
      <c r="AE73" s="147">
        <f>$H$73*$B$73*AD73</f>
        <v>339.25</v>
      </c>
      <c r="AF73" s="156">
        <f>Poor!AF73</f>
        <v>0.59</v>
      </c>
      <c r="AG73" s="147">
        <f>$H$73*$B$73*AF73</f>
        <v>870.25</v>
      </c>
      <c r="AH73" s="155">
        <f>SUM(Z73,AB73,AD73,AF73)</f>
        <v>1</v>
      </c>
      <c r="AI73" s="147">
        <f>SUM(AA73,AC73,AE73,AG73)</f>
        <v>1475</v>
      </c>
      <c r="AJ73" s="148">
        <f>(AA73+AC73)</f>
        <v>265.5</v>
      </c>
      <c r="AK73" s="147">
        <f>(AE73+AG73)</f>
        <v>1209.5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5132.9863013698641</v>
      </c>
      <c r="C74" s="39"/>
      <c r="D74" s="38"/>
      <c r="E74" s="32"/>
      <c r="F74" s="32"/>
      <c r="G74" s="32"/>
      <c r="H74" s="31"/>
      <c r="I74" s="39">
        <f>I128*I$83</f>
        <v>37393.009076803661</v>
      </c>
      <c r="J74" s="51">
        <f t="shared" si="44"/>
        <v>7462.604985429718</v>
      </c>
      <c r="K74" s="40">
        <f>B74/B$76</f>
        <v>9.6542775755527083E-2</v>
      </c>
      <c r="L74" s="22">
        <f t="shared" si="45"/>
        <v>8.5790865038709571E-2</v>
      </c>
      <c r="M74" s="24">
        <f>J74/B$76</f>
        <v>0.1403589562411548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3404.7150166625893</v>
      </c>
      <c r="AB74" s="156"/>
      <c r="AC74" s="147">
        <f>AC30*$I$84/4</f>
        <v>4245.2591004644328</v>
      </c>
      <c r="AD74" s="156"/>
      <c r="AE74" s="147">
        <f>AE30*$I$84/4</f>
        <v>2577.6130309491491</v>
      </c>
      <c r="AF74" s="156"/>
      <c r="AG74" s="147">
        <f>AG30*$I$84/4</f>
        <v>2086.7742181833755</v>
      </c>
      <c r="AH74" s="155"/>
      <c r="AI74" s="147">
        <f>SUM(AA74,AC74,AE74,AG74)</f>
        <v>12314.361366259545</v>
      </c>
      <c r="AJ74" s="148">
        <f>(AA74+AC74)</f>
        <v>7649.9741171270216</v>
      </c>
      <c r="AK74" s="147">
        <f>(AE74+AG74)</f>
        <v>4664.3872491325246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9458.9106582517925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0.17790608370169636</v>
      </c>
      <c r="L75" s="22">
        <f t="shared" si="45"/>
        <v>2.8579916069606031E-3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16235.462858565255</v>
      </c>
      <c r="AB75" s="158"/>
      <c r="AC75" s="149">
        <f>AA75+AC65-SUM(AC70,AC74)</f>
        <v>20519.596708448345</v>
      </c>
      <c r="AD75" s="158"/>
      <c r="AE75" s="149">
        <f>AC75+AE65-SUM(AE70,AE74)</f>
        <v>26471.376627846716</v>
      </c>
      <c r="AF75" s="158"/>
      <c r="AG75" s="149">
        <f>IF(SUM(AG6:AG29)+((AG65-AG70-$J$75)*4/I$83)&lt;1,0,AG65-AG70-$J$75-(1-SUM(AG6:AG29))*I$83/4)</f>
        <v>7169.227229228386</v>
      </c>
      <c r="AH75" s="134"/>
      <c r="AI75" s="149">
        <f>AI76-SUM(AI70,AI74)</f>
        <v>25755.388130782485</v>
      </c>
      <c r="AJ75" s="151">
        <f>AJ76-SUM(AJ70,AJ74)</f>
        <v>13350.369479219957</v>
      </c>
      <c r="AK75" s="149">
        <f>AJ75+AK76-SUM(AK70,AK74)</f>
        <v>25755.388130782474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53168</v>
      </c>
      <c r="C76" s="39"/>
      <c r="D76" s="38"/>
      <c r="E76" s="32"/>
      <c r="F76" s="32"/>
      <c r="G76" s="32"/>
      <c r="H76" s="31"/>
      <c r="I76" s="39">
        <f>I130*I$83</f>
        <v>51742.219999999994</v>
      </c>
      <c r="J76" s="51">
        <f t="shared" si="44"/>
        <v>52418.960420238356</v>
      </c>
      <c r="K76" s="40">
        <f>SUM(K70:K75)</f>
        <v>0.99999999999999967</v>
      </c>
      <c r="L76" s="22">
        <f>SUM(L70:L75)</f>
        <v>0.98720959975925382</v>
      </c>
      <c r="M76" s="24">
        <f>SUM(M70:M75)</f>
        <v>0.98591183456662568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16058.253376798541</v>
      </c>
      <c r="AB76" s="137"/>
      <c r="AC76" s="153">
        <f>AC65</f>
        <v>12116.695681146606</v>
      </c>
      <c r="AD76" s="137"/>
      <c r="AE76" s="153">
        <f>AE65</f>
        <v>12116.695681146606</v>
      </c>
      <c r="AF76" s="137"/>
      <c r="AG76" s="153">
        <f>AG65</f>
        <v>12127.315681146607</v>
      </c>
      <c r="AH76" s="137"/>
      <c r="AI76" s="153">
        <f>SUM(AA76,AC76,AE76,AG76)</f>
        <v>52418.960420238363</v>
      </c>
      <c r="AJ76" s="154">
        <f>SUM(AA76,AC76)</f>
        <v>28174.949057945145</v>
      </c>
      <c r="AK76" s="154">
        <f>SUM(AE76,AG76)</f>
        <v>24244.011362293211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7169.227229228386</v>
      </c>
      <c r="AB78" s="112"/>
      <c r="AC78" s="112">
        <f>IF(AA75&lt;0,0,AA75)</f>
        <v>16235.462858565255</v>
      </c>
      <c r="AD78" s="112"/>
      <c r="AE78" s="112">
        <f>AC75</f>
        <v>20519.596708448345</v>
      </c>
      <c r="AF78" s="112"/>
      <c r="AG78" s="112">
        <f>AE75</f>
        <v>26471.376627846716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19640.177875227844</v>
      </c>
      <c r="AB79" s="112"/>
      <c r="AC79" s="112">
        <f>AA79-AA74+AC65-AC70</f>
        <v>24764.855808912776</v>
      </c>
      <c r="AD79" s="112"/>
      <c r="AE79" s="112">
        <f>AC79-AC74+AE65-AE70</f>
        <v>29048.989658795865</v>
      </c>
      <c r="AF79" s="112"/>
      <c r="AG79" s="112">
        <f>AE79-AE74+AG65-AG70</f>
        <v>35011.389578194241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0.67746781315776472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[1]Summ!$H1039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9.4166666666666661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11642.566647371668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19210.234968163251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7311.0301703609121</v>
      </c>
      <c r="AB83" s="112"/>
      <c r="AC83" s="165">
        <f>$I$84*AB82/4</f>
        <v>7311.0301703609121</v>
      </c>
      <c r="AD83" s="112"/>
      <c r="AE83" s="165">
        <f>$I$84*AD82/4</f>
        <v>7311.0301703609121</v>
      </c>
      <c r="AF83" s="112"/>
      <c r="AG83" s="165">
        <f>$I$84*AF82/4</f>
        <v>7311.0301703609121</v>
      </c>
      <c r="AH83" s="165">
        <f>SUM(AA83,AC83,AE83,AG83)</f>
        <v>29244.120681443648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19276.65440901307</v>
      </c>
      <c r="C84" s="46"/>
      <c r="D84" s="236"/>
      <c r="E84" s="64"/>
      <c r="F84" s="64"/>
      <c r="G84" s="64"/>
      <c r="H84" s="237">
        <f>IF(B84=0,0,I84/B84)</f>
        <v>1.5170744912960701</v>
      </c>
      <c r="I84" s="235">
        <f>(B70*H70)+((1-(D29*H29))*I83)</f>
        <v>29244.120681443648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other: Sheep hides</v>
      </c>
      <c r="B91" s="75">
        <f t="shared" ref="B91:C118" si="50">(B37/$B$83)</f>
        <v>1.2883757039420752E-3</v>
      </c>
      <c r="C91" s="75">
        <f t="shared" si="50"/>
        <v>0</v>
      </c>
      <c r="D91" s="24">
        <f t="shared" ref="D91" si="51">(B91+C91)</f>
        <v>1.2883757039420752E-3</v>
      </c>
      <c r="H91" s="24">
        <f>(E37*F37/G37*F$7/F$9)</f>
        <v>0.14303030303030304</v>
      </c>
      <c r="I91" s="22">
        <f t="shared" ref="I91" si="52">(D91*H91)</f>
        <v>1.84276767351715E-4</v>
      </c>
      <c r="J91" s="24">
        <f>IF(I$32&lt;=1+I$131,I91,L91+J$33*(I91-L91))</f>
        <v>1.84276767351715E-4</v>
      </c>
      <c r="K91" s="22">
        <f t="shared" ref="K91" si="53">(B91)</f>
        <v>1.2883757039420752E-3</v>
      </c>
      <c r="L91" s="22">
        <f t="shared" ref="L91" si="54">(K91*H91)</f>
        <v>1.84276767351715E-4</v>
      </c>
      <c r="M91" s="228">
        <f t="shared" si="49"/>
        <v>1.84276767351715E-4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Other: cattle hides</v>
      </c>
      <c r="B92" s="75">
        <f t="shared" si="50"/>
        <v>2.5767514078841505E-3</v>
      </c>
      <c r="C92" s="75">
        <f t="shared" si="50"/>
        <v>0</v>
      </c>
      <c r="D92" s="24">
        <f t="shared" ref="D92:D118" si="56">(B92+C92)</f>
        <v>2.5767514078841505E-3</v>
      </c>
      <c r="H92" s="24">
        <f t="shared" ref="H92:H118" si="57">(E38*F38/G38*F$7/F$9)</f>
        <v>0.14303030303030304</v>
      </c>
      <c r="I92" s="22">
        <f t="shared" ref="I92:I118" si="58">(D92*H92)</f>
        <v>3.6855353470343E-4</v>
      </c>
      <c r="J92" s="24">
        <f t="shared" ref="J92:J118" si="59">IF(I$32&lt;=1+I$131,I92,L92+J$33*(I92-L92))</f>
        <v>3.6855353470343E-4</v>
      </c>
      <c r="K92" s="22">
        <f t="shared" ref="K92:K118" si="60">(B92)</f>
        <v>2.5767514078841505E-3</v>
      </c>
      <c r="L92" s="22">
        <f t="shared" ref="L92:L118" si="61">(K92*H92)</f>
        <v>3.6855353470343E-4</v>
      </c>
      <c r="M92" s="228">
        <f t="shared" ref="M92:M118" si="62">(J92)</f>
        <v>3.6855353470343E-4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Cattle sales - local: no. sold</v>
      </c>
      <c r="B93" s="75">
        <f t="shared" si="50"/>
        <v>0.51535028157683005</v>
      </c>
      <c r="C93" s="75">
        <f t="shared" si="50"/>
        <v>-0.12883757039420751</v>
      </c>
      <c r="D93" s="24">
        <f t="shared" si="56"/>
        <v>0.38651271118262254</v>
      </c>
      <c r="H93" s="24">
        <f t="shared" si="57"/>
        <v>0.3575757575757576</v>
      </c>
      <c r="I93" s="22">
        <f t="shared" si="58"/>
        <v>0.13820757551378626</v>
      </c>
      <c r="J93" s="24">
        <f t="shared" si="59"/>
        <v>0.180014216225618</v>
      </c>
      <c r="K93" s="22">
        <f t="shared" si="60"/>
        <v>0.51535028157683005</v>
      </c>
      <c r="L93" s="22">
        <f t="shared" si="61"/>
        <v>0.184276767351715</v>
      </c>
      <c r="M93" s="228">
        <f t="shared" si="62"/>
        <v>0.180014216225618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Sheep sales - local: no. sold</v>
      </c>
      <c r="B94" s="75">
        <f t="shared" si="50"/>
        <v>6.4418785197103756E-2</v>
      </c>
      <c r="C94" s="75">
        <f t="shared" si="50"/>
        <v>6.4418785197103756E-2</v>
      </c>
      <c r="D94" s="24">
        <f t="shared" si="56"/>
        <v>0.12883757039420751</v>
      </c>
      <c r="H94" s="24">
        <f t="shared" si="57"/>
        <v>0.3575757575757576</v>
      </c>
      <c r="I94" s="22">
        <f t="shared" si="58"/>
        <v>4.606919183792875E-2</v>
      </c>
      <c r="J94" s="24">
        <f t="shared" si="59"/>
        <v>2.5165871482012873E-2</v>
      </c>
      <c r="K94" s="22">
        <f t="shared" si="60"/>
        <v>6.4418785197103756E-2</v>
      </c>
      <c r="L94" s="22">
        <f t="shared" si="61"/>
        <v>2.3034595918964375E-2</v>
      </c>
      <c r="M94" s="228">
        <f t="shared" si="62"/>
        <v>2.5165871482012873E-2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0</v>
      </c>
      <c r="C95" s="75">
        <f t="shared" si="50"/>
        <v>0</v>
      </c>
      <c r="D95" s="24">
        <f t="shared" si="56"/>
        <v>0</v>
      </c>
      <c r="H95" s="24">
        <f t="shared" si="57"/>
        <v>0.25454545454545457</v>
      </c>
      <c r="I95" s="22">
        <f t="shared" si="58"/>
        <v>0</v>
      </c>
      <c r="J95" s="24">
        <f t="shared" si="59"/>
        <v>0</v>
      </c>
      <c r="K95" s="22">
        <f t="shared" si="60"/>
        <v>0</v>
      </c>
      <c r="L95" s="22">
        <f t="shared" si="61"/>
        <v>0</v>
      </c>
      <c r="M95" s="228">
        <f t="shared" si="62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Onions: kg produced</v>
      </c>
      <c r="B96" s="75">
        <f t="shared" si="50"/>
        <v>0</v>
      </c>
      <c r="C96" s="75">
        <f t="shared" si="50"/>
        <v>0</v>
      </c>
      <c r="D96" s="24">
        <f t="shared" si="56"/>
        <v>0</v>
      </c>
      <c r="H96" s="24">
        <f t="shared" si="57"/>
        <v>0.16969696969696968</v>
      </c>
      <c r="I96" s="22">
        <f t="shared" si="58"/>
        <v>0</v>
      </c>
      <c r="J96" s="24">
        <f t="shared" si="59"/>
        <v>0</v>
      </c>
      <c r="K96" s="22">
        <f t="shared" si="60"/>
        <v>0</v>
      </c>
      <c r="L96" s="22">
        <f t="shared" si="61"/>
        <v>0</v>
      </c>
      <c r="M96" s="228">
        <f t="shared" si="62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Beans: kg produced</v>
      </c>
      <c r="B97" s="75">
        <f t="shared" si="50"/>
        <v>1.717834271922767E-3</v>
      </c>
      <c r="C97" s="75">
        <f t="shared" si="50"/>
        <v>6.8713370876910679E-3</v>
      </c>
      <c r="D97" s="24">
        <f t="shared" si="56"/>
        <v>8.5891713596138348E-3</v>
      </c>
      <c r="H97" s="24">
        <f t="shared" si="57"/>
        <v>0.16969696969696968</v>
      </c>
      <c r="I97" s="22">
        <f t="shared" si="58"/>
        <v>1.4575563519344688E-3</v>
      </c>
      <c r="J97" s="24">
        <f t="shared" si="59"/>
        <v>3.9939957007567643E-4</v>
      </c>
      <c r="K97" s="22">
        <f t="shared" si="60"/>
        <v>1.717834271922767E-3</v>
      </c>
      <c r="L97" s="22">
        <f t="shared" si="61"/>
        <v>2.9151127038689375E-4</v>
      </c>
      <c r="M97" s="228">
        <f t="shared" si="62"/>
        <v>3.9939957007567643E-4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 xml:space="preserve">Other root crops: Beetroot </v>
      </c>
      <c r="B98" s="75">
        <f t="shared" si="50"/>
        <v>3.0062099758648422E-3</v>
      </c>
      <c r="C98" s="75">
        <f t="shared" si="50"/>
        <v>-3.0062099758648422E-3</v>
      </c>
      <c r="D98" s="24">
        <f t="shared" si="56"/>
        <v>0</v>
      </c>
      <c r="H98" s="24">
        <f t="shared" si="57"/>
        <v>0.16969696969696968</v>
      </c>
      <c r="I98" s="22">
        <f t="shared" si="58"/>
        <v>0</v>
      </c>
      <c r="J98" s="24">
        <f t="shared" si="59"/>
        <v>4.6294359206322164E-4</v>
      </c>
      <c r="K98" s="22">
        <f t="shared" si="60"/>
        <v>3.0062099758648422E-3</v>
      </c>
      <c r="L98" s="22">
        <f t="shared" si="61"/>
        <v>5.1014472317706405E-4</v>
      </c>
      <c r="M98" s="228">
        <f t="shared" si="62"/>
        <v>4.6294359206322164E-4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 xml:space="preserve">Tomato: </v>
      </c>
      <c r="B99" s="75">
        <f t="shared" si="50"/>
        <v>4.2945856798069174E-3</v>
      </c>
      <c r="C99" s="75">
        <f t="shared" si="50"/>
        <v>-4.2945856798069174E-3</v>
      </c>
      <c r="D99" s="24">
        <f t="shared" si="56"/>
        <v>0</v>
      </c>
      <c r="H99" s="24">
        <f t="shared" si="57"/>
        <v>0.16969696969696968</v>
      </c>
      <c r="I99" s="22">
        <f t="shared" si="58"/>
        <v>0</v>
      </c>
      <c r="J99" s="24">
        <f t="shared" si="59"/>
        <v>6.613479886617452E-4</v>
      </c>
      <c r="K99" s="22">
        <f t="shared" si="60"/>
        <v>4.2945856798069174E-3</v>
      </c>
      <c r="L99" s="22">
        <f t="shared" si="61"/>
        <v>7.287781759672344E-4</v>
      </c>
      <c r="M99" s="228">
        <f t="shared" si="62"/>
        <v>6.613479886617452E-4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Leafy green vegetables (spinach etc)</v>
      </c>
      <c r="B100" s="75">
        <f t="shared" si="50"/>
        <v>1.7436017860016084E-2</v>
      </c>
      <c r="C100" s="75">
        <f t="shared" si="50"/>
        <v>-1.7436017860016084E-2</v>
      </c>
      <c r="D100" s="24">
        <f t="shared" si="56"/>
        <v>0</v>
      </c>
      <c r="H100" s="24">
        <f t="shared" si="57"/>
        <v>0.16969696969696968</v>
      </c>
      <c r="I100" s="22">
        <f t="shared" si="58"/>
        <v>0</v>
      </c>
      <c r="J100" s="24">
        <f t="shared" si="59"/>
        <v>2.6850728339666854E-3</v>
      </c>
      <c r="K100" s="22">
        <f t="shared" si="60"/>
        <v>1.7436017860016084E-2</v>
      </c>
      <c r="L100" s="22">
        <f t="shared" si="61"/>
        <v>2.9588393944269716E-3</v>
      </c>
      <c r="M100" s="228">
        <f t="shared" si="62"/>
        <v>2.6850728339666854E-3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si="50"/>
        <v>7.5155249396621049E-2</v>
      </c>
      <c r="C101" s="75">
        <f t="shared" si="50"/>
        <v>-7.5155249396621049E-2</v>
      </c>
      <c r="D101" s="24">
        <f t="shared" si="56"/>
        <v>0</v>
      </c>
      <c r="H101" s="24">
        <f t="shared" si="57"/>
        <v>0.16969696969696968</v>
      </c>
      <c r="I101" s="22">
        <f t="shared" si="58"/>
        <v>0</v>
      </c>
      <c r="J101" s="24">
        <f t="shared" si="59"/>
        <v>1.157358980158054E-2</v>
      </c>
      <c r="K101" s="22">
        <f t="shared" si="60"/>
        <v>7.5155249396621049E-2</v>
      </c>
      <c r="L101" s="22">
        <f t="shared" si="61"/>
        <v>1.27536180794266E-2</v>
      </c>
      <c r="M101" s="228">
        <f t="shared" si="62"/>
        <v>1.157358980158054E-2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Other crop: Carrots</v>
      </c>
      <c r="B102" s="75">
        <f t="shared" si="50"/>
        <v>6.0124199517296844E-3</v>
      </c>
      <c r="C102" s="75">
        <f t="shared" si="50"/>
        <v>0</v>
      </c>
      <c r="D102" s="24">
        <f t="shared" si="56"/>
        <v>6.0124199517296844E-3</v>
      </c>
      <c r="H102" s="24">
        <f t="shared" si="57"/>
        <v>0.16969696969696968</v>
      </c>
      <c r="I102" s="22">
        <f t="shared" si="58"/>
        <v>1.0202894463541281E-3</v>
      </c>
      <c r="J102" s="24">
        <f t="shared" si="59"/>
        <v>1.0202894463541281E-3</v>
      </c>
      <c r="K102" s="22">
        <f t="shared" si="60"/>
        <v>6.0124199517296844E-3</v>
      </c>
      <c r="L102" s="22">
        <f t="shared" si="61"/>
        <v>1.0202894463541281E-3</v>
      </c>
      <c r="M102" s="228">
        <f t="shared" si="62"/>
        <v>1.0202894463541281E-3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WILD FOODS -- see worksheet Data 3</v>
      </c>
      <c r="B103" s="75">
        <f t="shared" si="50"/>
        <v>0</v>
      </c>
      <c r="C103" s="75">
        <f t="shared" si="50"/>
        <v>0</v>
      </c>
      <c r="D103" s="24">
        <f t="shared" si="56"/>
        <v>0</v>
      </c>
      <c r="H103" s="24">
        <f t="shared" si="57"/>
        <v>0.7151515151515152</v>
      </c>
      <c r="I103" s="22">
        <f t="shared" si="58"/>
        <v>0</v>
      </c>
      <c r="J103" s="24">
        <f t="shared" si="59"/>
        <v>0</v>
      </c>
      <c r="K103" s="22">
        <f t="shared" si="60"/>
        <v>0</v>
      </c>
      <c r="L103" s="22">
        <f t="shared" si="61"/>
        <v>0</v>
      </c>
      <c r="M103" s="228">
        <f t="shared" si="62"/>
        <v>0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Small business -- see Data2</v>
      </c>
      <c r="B104" s="75">
        <f t="shared" si="50"/>
        <v>1.8552610136765884</v>
      </c>
      <c r="C104" s="75">
        <f t="shared" si="50"/>
        <v>0</v>
      </c>
      <c r="D104" s="24">
        <f t="shared" si="56"/>
        <v>1.8552610136765884</v>
      </c>
      <c r="H104" s="24">
        <f t="shared" si="57"/>
        <v>0.57212121212121214</v>
      </c>
      <c r="I104" s="22">
        <f t="shared" si="58"/>
        <v>1.0614341799458784</v>
      </c>
      <c r="J104" s="24">
        <f t="shared" si="59"/>
        <v>1.0614341799458784</v>
      </c>
      <c r="K104" s="22">
        <f t="shared" si="60"/>
        <v>1.8552610136765884</v>
      </c>
      <c r="L104" s="22">
        <f t="shared" si="61"/>
        <v>1.0614341799458784</v>
      </c>
      <c r="M104" s="228">
        <f t="shared" si="62"/>
        <v>1.0614341799458784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Social development -- see Data2</v>
      </c>
      <c r="B105" s="75">
        <f t="shared" si="50"/>
        <v>1.3502177377312949</v>
      </c>
      <c r="C105" s="75">
        <f t="shared" si="50"/>
        <v>0</v>
      </c>
      <c r="D105" s="24">
        <f t="shared" si="56"/>
        <v>1.3502177377312949</v>
      </c>
      <c r="H105" s="24">
        <f t="shared" si="57"/>
        <v>0.7151515151515152</v>
      </c>
      <c r="I105" s="22">
        <f t="shared" si="58"/>
        <v>0.96561026092298674</v>
      </c>
      <c r="J105" s="24">
        <f t="shared" si="59"/>
        <v>0.96561026092298674</v>
      </c>
      <c r="K105" s="22">
        <f t="shared" si="60"/>
        <v>1.3502177377312949</v>
      </c>
      <c r="L105" s="22">
        <f t="shared" si="61"/>
        <v>0.96561026092298674</v>
      </c>
      <c r="M105" s="228">
        <f t="shared" si="62"/>
        <v>0.96561026092298674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Public works -- see Data2</v>
      </c>
      <c r="B106" s="75">
        <f t="shared" si="50"/>
        <v>0.66995536604987915</v>
      </c>
      <c r="C106" s="75">
        <f t="shared" si="50"/>
        <v>0</v>
      </c>
      <c r="D106" s="24">
        <f t="shared" si="56"/>
        <v>0.66995536604987915</v>
      </c>
      <c r="H106" s="24">
        <f t="shared" si="57"/>
        <v>0.7151515151515152</v>
      </c>
      <c r="I106" s="22">
        <f t="shared" si="58"/>
        <v>0.47911959511445906</v>
      </c>
      <c r="J106" s="24">
        <f t="shared" si="59"/>
        <v>0.47911959511445906</v>
      </c>
      <c r="K106" s="22">
        <f t="shared" si="60"/>
        <v>0.66995536604987915</v>
      </c>
      <c r="L106" s="22">
        <f t="shared" si="61"/>
        <v>0.47911959511445906</v>
      </c>
      <c r="M106" s="228">
        <f t="shared" si="62"/>
        <v>0.47911959511445906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Remittances: no. times per year</v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0.67272727272727284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8">
        <f t="shared" si="62"/>
        <v>0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0.60606060606060608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8">
        <f t="shared" si="62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0.60606060606060608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8">
        <f t="shared" si="62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0.60606060606060608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8">
        <f t="shared" si="62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si="50"/>
        <v>0</v>
      </c>
      <c r="C111" s="75">
        <f t="shared" si="50"/>
        <v>0</v>
      </c>
      <c r="D111" s="24">
        <f t="shared" si="56"/>
        <v>0</v>
      </c>
      <c r="H111" s="24">
        <f t="shared" si="57"/>
        <v>0.60606060606060608</v>
      </c>
      <c r="I111" s="22">
        <f t="shared" si="58"/>
        <v>0</v>
      </c>
      <c r="J111" s="24">
        <f t="shared" si="59"/>
        <v>0</v>
      </c>
      <c r="K111" s="22">
        <f t="shared" si="60"/>
        <v>0</v>
      </c>
      <c r="L111" s="22">
        <f t="shared" si="61"/>
        <v>0</v>
      </c>
      <c r="M111" s="228">
        <f t="shared" si="62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0.60606060606060608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8">
        <f t="shared" si="62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0.60606060606060608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8">
        <f t="shared" si="62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0.60606060606060608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8">
        <f t="shared" si="62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0.60606060606060608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8">
        <f t="shared" si="62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8">
        <f t="shared" si="62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8">
        <f t="shared" si="62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8">
        <f t="shared" si="62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4.566690628479483</v>
      </c>
      <c r="C119" s="22">
        <f>SUM(C91:C118)</f>
        <v>-0.1574395110217216</v>
      </c>
      <c r="D119" s="24">
        <f>SUM(D91:D118)</f>
        <v>4.409251117457762</v>
      </c>
      <c r="E119" s="22"/>
      <c r="F119" s="2"/>
      <c r="G119" s="2"/>
      <c r="H119" s="31"/>
      <c r="I119" s="22">
        <f>SUM(I91:I118)</f>
        <v>2.6934714794353827</v>
      </c>
      <c r="J119" s="24">
        <f>SUM(J91:J118)</f>
        <v>2.7286995972257122</v>
      </c>
      <c r="K119" s="22">
        <f>SUM(K91:K118)</f>
        <v>4.566690628479483</v>
      </c>
      <c r="L119" s="22">
        <f>SUM(L91:L118)</f>
        <v>2.7322914106457974</v>
      </c>
      <c r="M119" s="57">
        <f t="shared" si="49"/>
        <v>2.7286995972257122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0.88034165353268523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0.74695655451258147</v>
      </c>
      <c r="J124" s="238">
        <f>IF(SUMPRODUCT($B$124:$B124,$H$124:$H124)&lt;J$119,($B124*$H124),J$119)</f>
        <v>0.74695655451258147</v>
      </c>
      <c r="K124" s="22">
        <f>(B124)</f>
        <v>0.88034165353268523</v>
      </c>
      <c r="L124" s="29">
        <f>IF(SUMPRODUCT($B$124:$B124,$H$124:$H124)&lt;L$119,($B124*$H124),L$119)</f>
        <v>0.74695655451258147</v>
      </c>
      <c r="M124" s="57">
        <f t="shared" si="63"/>
        <v>0.74695655451258147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0.83629898471440045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2">
        <f t="shared" ref="K125:K126" si="64"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57">
        <f t="shared" ref="M125:M126" si="65">(J125)</f>
        <v>0.59808048603817732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1.4893623137570389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0.99519229601456338</v>
      </c>
      <c r="K126" s="22">
        <f t="shared" si="64"/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1.0651197152929128</v>
      </c>
      <c r="M126" s="57">
        <f t="shared" si="65"/>
        <v>0.99519229601456338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0.10736464199517294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2">
        <f>(B127)</f>
        <v>0.10736464199517294</v>
      </c>
      <c r="L127" s="29">
        <f>IF(SUMPRODUCT($B$124:$B127,$H$124:$H127)&lt;(L$119-L$128),($B127*$H127),IF(SUMPRODUCT($B$124:$B126,$H$124:$H126)&lt;(L$119-L128),L$119-L$128-SUMPRODUCT($B$124:$B126,$H$124:$H126),0))</f>
        <v>7.678198639654793E-2</v>
      </c>
      <c r="M127" s="57">
        <f t="shared" si="6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0.44088098929016184</v>
      </c>
      <c r="C128" s="2"/>
      <c r="D128" s="31"/>
      <c r="E128" s="2"/>
      <c r="F128" s="2"/>
      <c r="G128" s="2"/>
      <c r="H128" s="24"/>
      <c r="I128" s="29">
        <f>(I30)</f>
        <v>1.9465149249228011</v>
      </c>
      <c r="J128" s="229">
        <f>(J30)</f>
        <v>0.38847026066039003</v>
      </c>
      <c r="K128" s="22">
        <f>(B128)</f>
        <v>0.44088098929016184</v>
      </c>
      <c r="L128" s="22">
        <f>IF(L124=L119,0,(L119-L124)/(B119-B124)*K128)</f>
        <v>0.23744262992813525</v>
      </c>
      <c r="M128" s="57">
        <f t="shared" si="63"/>
        <v>0.38847026066039003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0.8124420451900235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0.8124420451900235</v>
      </c>
      <c r="L129" s="60">
        <f>IF(SUM(L124:L128)&gt;L130,0,L130-SUM(L124:L128))</f>
        <v>7.9100384774424271E-3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4.566690628479483</v>
      </c>
      <c r="C130" s="2"/>
      <c r="D130" s="31"/>
      <c r="E130" s="2"/>
      <c r="F130" s="2"/>
      <c r="G130" s="2"/>
      <c r="H130" s="24"/>
      <c r="I130" s="29">
        <f>(I119)</f>
        <v>2.6934714794353827</v>
      </c>
      <c r="J130" s="229">
        <f>(J119)</f>
        <v>2.7286995972257122</v>
      </c>
      <c r="K130" s="22">
        <f>(B130)</f>
        <v>4.566690628479483</v>
      </c>
      <c r="L130" s="22">
        <f>(L119)</f>
        <v>2.7322914106457974</v>
      </c>
      <c r="M130" s="57">
        <f t="shared" si="63"/>
        <v>2.7286995972257122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93" priority="420" operator="equal">
      <formula>16</formula>
    </cfRule>
    <cfRule type="cellIs" dxfId="292" priority="421" operator="equal">
      <formula>15</formula>
    </cfRule>
    <cfRule type="cellIs" dxfId="291" priority="422" operator="equal">
      <formula>14</formula>
    </cfRule>
    <cfRule type="cellIs" dxfId="290" priority="423" operator="equal">
      <formula>13</formula>
    </cfRule>
    <cfRule type="cellIs" dxfId="289" priority="424" operator="equal">
      <formula>12</formula>
    </cfRule>
    <cfRule type="cellIs" dxfId="288" priority="425" operator="equal">
      <formula>11</formula>
    </cfRule>
    <cfRule type="cellIs" dxfId="287" priority="426" operator="equal">
      <formula>10</formula>
    </cfRule>
    <cfRule type="cellIs" dxfId="286" priority="427" operator="equal">
      <formula>9</formula>
    </cfRule>
    <cfRule type="cellIs" dxfId="285" priority="428" operator="equal">
      <formula>8</formula>
    </cfRule>
    <cfRule type="cellIs" dxfId="284" priority="429" operator="equal">
      <formula>7</formula>
    </cfRule>
    <cfRule type="cellIs" dxfId="283" priority="430" operator="equal">
      <formula>6</formula>
    </cfRule>
    <cfRule type="cellIs" dxfId="282" priority="431" operator="equal">
      <formula>5</formula>
    </cfRule>
    <cfRule type="cellIs" dxfId="281" priority="432" operator="equal">
      <formula>4</formula>
    </cfRule>
    <cfRule type="cellIs" dxfId="280" priority="433" operator="equal">
      <formula>3</formula>
    </cfRule>
    <cfRule type="cellIs" dxfId="279" priority="434" operator="equal">
      <formula>2</formula>
    </cfRule>
    <cfRule type="cellIs" dxfId="278" priority="435" operator="equal">
      <formula>1</formula>
    </cfRule>
  </conditionalFormatting>
  <conditionalFormatting sqref="N29">
    <cfRule type="cellIs" dxfId="277" priority="404" operator="equal">
      <formula>16</formula>
    </cfRule>
    <cfRule type="cellIs" dxfId="276" priority="405" operator="equal">
      <formula>15</formula>
    </cfRule>
    <cfRule type="cellIs" dxfId="275" priority="406" operator="equal">
      <formula>14</formula>
    </cfRule>
    <cfRule type="cellIs" dxfId="274" priority="407" operator="equal">
      <formula>13</formula>
    </cfRule>
    <cfRule type="cellIs" dxfId="273" priority="408" operator="equal">
      <formula>12</formula>
    </cfRule>
    <cfRule type="cellIs" dxfId="272" priority="409" operator="equal">
      <formula>11</formula>
    </cfRule>
    <cfRule type="cellIs" dxfId="271" priority="410" operator="equal">
      <formula>10</formula>
    </cfRule>
    <cfRule type="cellIs" dxfId="270" priority="411" operator="equal">
      <formula>9</formula>
    </cfRule>
    <cfRule type="cellIs" dxfId="269" priority="412" operator="equal">
      <formula>8</formula>
    </cfRule>
    <cfRule type="cellIs" dxfId="268" priority="413" operator="equal">
      <formula>7</formula>
    </cfRule>
    <cfRule type="cellIs" dxfId="267" priority="414" operator="equal">
      <formula>6</formula>
    </cfRule>
    <cfRule type="cellIs" dxfId="266" priority="415" operator="equal">
      <formula>5</formula>
    </cfRule>
    <cfRule type="cellIs" dxfId="265" priority="416" operator="equal">
      <formula>4</formula>
    </cfRule>
    <cfRule type="cellIs" dxfId="264" priority="417" operator="equal">
      <formula>3</formula>
    </cfRule>
    <cfRule type="cellIs" dxfId="263" priority="418" operator="equal">
      <formula>2</formula>
    </cfRule>
    <cfRule type="cellIs" dxfId="262" priority="419" operator="equal">
      <formula>1</formula>
    </cfRule>
  </conditionalFormatting>
  <conditionalFormatting sqref="N27:N28">
    <cfRule type="cellIs" dxfId="261" priority="212" operator="equal">
      <formula>16</formula>
    </cfRule>
    <cfRule type="cellIs" dxfId="260" priority="213" operator="equal">
      <formula>15</formula>
    </cfRule>
    <cfRule type="cellIs" dxfId="259" priority="214" operator="equal">
      <formula>14</formula>
    </cfRule>
    <cfRule type="cellIs" dxfId="258" priority="215" operator="equal">
      <formula>13</formula>
    </cfRule>
    <cfRule type="cellIs" dxfId="257" priority="216" operator="equal">
      <formula>12</formula>
    </cfRule>
    <cfRule type="cellIs" dxfId="256" priority="217" operator="equal">
      <formula>11</formula>
    </cfRule>
    <cfRule type="cellIs" dxfId="255" priority="218" operator="equal">
      <formula>10</formula>
    </cfRule>
    <cfRule type="cellIs" dxfId="254" priority="219" operator="equal">
      <formula>9</formula>
    </cfRule>
    <cfRule type="cellIs" dxfId="253" priority="220" operator="equal">
      <formula>8</formula>
    </cfRule>
    <cfRule type="cellIs" dxfId="252" priority="221" operator="equal">
      <formula>7</formula>
    </cfRule>
    <cfRule type="cellIs" dxfId="251" priority="222" operator="equal">
      <formula>6</formula>
    </cfRule>
    <cfRule type="cellIs" dxfId="250" priority="223" operator="equal">
      <formula>5</formula>
    </cfRule>
    <cfRule type="cellIs" dxfId="249" priority="224" operator="equal">
      <formula>4</formula>
    </cfRule>
    <cfRule type="cellIs" dxfId="248" priority="225" operator="equal">
      <formula>3</formula>
    </cfRule>
    <cfRule type="cellIs" dxfId="247" priority="226" operator="equal">
      <formula>2</formula>
    </cfRule>
    <cfRule type="cellIs" dxfId="246" priority="227" operator="equal">
      <formula>1</formula>
    </cfRule>
  </conditionalFormatting>
  <conditionalFormatting sqref="N113:N118">
    <cfRule type="cellIs" dxfId="245" priority="84" operator="equal">
      <formula>16</formula>
    </cfRule>
    <cfRule type="cellIs" dxfId="244" priority="85" operator="equal">
      <formula>15</formula>
    </cfRule>
    <cfRule type="cellIs" dxfId="243" priority="86" operator="equal">
      <formula>14</formula>
    </cfRule>
    <cfRule type="cellIs" dxfId="242" priority="87" operator="equal">
      <formula>13</formula>
    </cfRule>
    <cfRule type="cellIs" dxfId="241" priority="88" operator="equal">
      <formula>12</formula>
    </cfRule>
    <cfRule type="cellIs" dxfId="240" priority="89" operator="equal">
      <formula>11</formula>
    </cfRule>
    <cfRule type="cellIs" dxfId="239" priority="90" operator="equal">
      <formula>10</formula>
    </cfRule>
    <cfRule type="cellIs" dxfId="238" priority="91" operator="equal">
      <formula>9</formula>
    </cfRule>
    <cfRule type="cellIs" dxfId="237" priority="92" operator="equal">
      <formula>8</formula>
    </cfRule>
    <cfRule type="cellIs" dxfId="236" priority="93" operator="equal">
      <formula>7</formula>
    </cfRule>
    <cfRule type="cellIs" dxfId="235" priority="94" operator="equal">
      <formula>6</formula>
    </cfRule>
    <cfRule type="cellIs" dxfId="234" priority="95" operator="equal">
      <formula>5</formula>
    </cfRule>
    <cfRule type="cellIs" dxfId="233" priority="96" operator="equal">
      <formula>4</formula>
    </cfRule>
    <cfRule type="cellIs" dxfId="232" priority="97" operator="equal">
      <formula>3</formula>
    </cfRule>
    <cfRule type="cellIs" dxfId="231" priority="98" operator="equal">
      <formula>2</formula>
    </cfRule>
    <cfRule type="cellIs" dxfId="230" priority="99" operator="equal">
      <formula>1</formula>
    </cfRule>
  </conditionalFormatting>
  <conditionalFormatting sqref="N112">
    <cfRule type="cellIs" dxfId="229" priority="68" operator="equal">
      <formula>16</formula>
    </cfRule>
    <cfRule type="cellIs" dxfId="228" priority="69" operator="equal">
      <formula>15</formula>
    </cfRule>
    <cfRule type="cellIs" dxfId="227" priority="70" operator="equal">
      <formula>14</formula>
    </cfRule>
    <cfRule type="cellIs" dxfId="226" priority="71" operator="equal">
      <formula>13</formula>
    </cfRule>
    <cfRule type="cellIs" dxfId="225" priority="72" operator="equal">
      <formula>12</formula>
    </cfRule>
    <cfRule type="cellIs" dxfId="224" priority="73" operator="equal">
      <formula>11</formula>
    </cfRule>
    <cfRule type="cellIs" dxfId="223" priority="74" operator="equal">
      <formula>10</formula>
    </cfRule>
    <cfRule type="cellIs" dxfId="222" priority="75" operator="equal">
      <formula>9</formula>
    </cfRule>
    <cfRule type="cellIs" dxfId="221" priority="76" operator="equal">
      <formula>8</formula>
    </cfRule>
    <cfRule type="cellIs" dxfId="220" priority="77" operator="equal">
      <formula>7</formula>
    </cfRule>
    <cfRule type="cellIs" dxfId="219" priority="78" operator="equal">
      <formula>6</formula>
    </cfRule>
    <cfRule type="cellIs" dxfId="218" priority="79" operator="equal">
      <formula>5</formula>
    </cfRule>
    <cfRule type="cellIs" dxfId="217" priority="80" operator="equal">
      <formula>4</formula>
    </cfRule>
    <cfRule type="cellIs" dxfId="216" priority="81" operator="equal">
      <formula>3</formula>
    </cfRule>
    <cfRule type="cellIs" dxfId="215" priority="82" operator="equal">
      <formula>2</formula>
    </cfRule>
    <cfRule type="cellIs" dxfId="214" priority="83" operator="equal">
      <formula>1</formula>
    </cfRule>
  </conditionalFormatting>
  <conditionalFormatting sqref="N111">
    <cfRule type="cellIs" dxfId="213" priority="52" operator="equal">
      <formula>16</formula>
    </cfRule>
    <cfRule type="cellIs" dxfId="212" priority="53" operator="equal">
      <formula>15</formula>
    </cfRule>
    <cfRule type="cellIs" dxfId="211" priority="54" operator="equal">
      <formula>14</formula>
    </cfRule>
    <cfRule type="cellIs" dxfId="210" priority="55" operator="equal">
      <formula>13</formula>
    </cfRule>
    <cfRule type="cellIs" dxfId="209" priority="56" operator="equal">
      <formula>12</formula>
    </cfRule>
    <cfRule type="cellIs" dxfId="208" priority="57" operator="equal">
      <formula>11</formula>
    </cfRule>
    <cfRule type="cellIs" dxfId="207" priority="58" operator="equal">
      <formula>10</formula>
    </cfRule>
    <cfRule type="cellIs" dxfId="206" priority="59" operator="equal">
      <formula>9</formula>
    </cfRule>
    <cfRule type="cellIs" dxfId="205" priority="60" operator="equal">
      <formula>8</formula>
    </cfRule>
    <cfRule type="cellIs" dxfId="204" priority="61" operator="equal">
      <formula>7</formula>
    </cfRule>
    <cfRule type="cellIs" dxfId="203" priority="62" operator="equal">
      <formula>6</formula>
    </cfRule>
    <cfRule type="cellIs" dxfId="202" priority="63" operator="equal">
      <formula>5</formula>
    </cfRule>
    <cfRule type="cellIs" dxfId="201" priority="64" operator="equal">
      <formula>4</formula>
    </cfRule>
    <cfRule type="cellIs" dxfId="200" priority="65" operator="equal">
      <formula>3</formula>
    </cfRule>
    <cfRule type="cellIs" dxfId="199" priority="66" operator="equal">
      <formula>2</formula>
    </cfRule>
    <cfRule type="cellIs" dxfId="198" priority="67" operator="equal">
      <formula>1</formula>
    </cfRule>
  </conditionalFormatting>
  <conditionalFormatting sqref="N91:N104">
    <cfRule type="cellIs" dxfId="197" priority="36" operator="equal">
      <formula>16</formula>
    </cfRule>
    <cfRule type="cellIs" dxfId="196" priority="37" operator="equal">
      <formula>15</formula>
    </cfRule>
    <cfRule type="cellIs" dxfId="195" priority="38" operator="equal">
      <formula>14</formula>
    </cfRule>
    <cfRule type="cellIs" dxfId="194" priority="39" operator="equal">
      <formula>13</formula>
    </cfRule>
    <cfRule type="cellIs" dxfId="193" priority="40" operator="equal">
      <formula>12</formula>
    </cfRule>
    <cfRule type="cellIs" dxfId="192" priority="41" operator="equal">
      <formula>11</formula>
    </cfRule>
    <cfRule type="cellIs" dxfId="191" priority="42" operator="equal">
      <formula>10</formula>
    </cfRule>
    <cfRule type="cellIs" dxfId="190" priority="43" operator="equal">
      <formula>9</formula>
    </cfRule>
    <cfRule type="cellIs" dxfId="189" priority="44" operator="equal">
      <formula>8</formula>
    </cfRule>
    <cfRule type="cellIs" dxfId="188" priority="45" operator="equal">
      <formula>7</formula>
    </cfRule>
    <cfRule type="cellIs" dxfId="187" priority="46" operator="equal">
      <formula>6</formula>
    </cfRule>
    <cfRule type="cellIs" dxfId="186" priority="47" operator="equal">
      <formula>5</formula>
    </cfRule>
    <cfRule type="cellIs" dxfId="185" priority="48" operator="equal">
      <formula>4</formula>
    </cfRule>
    <cfRule type="cellIs" dxfId="184" priority="49" operator="equal">
      <formula>3</formula>
    </cfRule>
    <cfRule type="cellIs" dxfId="183" priority="50" operator="equal">
      <formula>2</formula>
    </cfRule>
    <cfRule type="cellIs" dxfId="182" priority="51" operator="equal">
      <formula>1</formula>
    </cfRule>
  </conditionalFormatting>
  <conditionalFormatting sqref="N105:N110">
    <cfRule type="cellIs" dxfId="181" priority="20" operator="equal">
      <formula>16</formula>
    </cfRule>
    <cfRule type="cellIs" dxfId="180" priority="21" operator="equal">
      <formula>15</formula>
    </cfRule>
    <cfRule type="cellIs" dxfId="179" priority="22" operator="equal">
      <formula>14</formula>
    </cfRule>
    <cfRule type="cellIs" dxfId="178" priority="23" operator="equal">
      <formula>13</formula>
    </cfRule>
    <cfRule type="cellIs" dxfId="177" priority="24" operator="equal">
      <formula>12</formula>
    </cfRule>
    <cfRule type="cellIs" dxfId="176" priority="25" operator="equal">
      <formula>11</formula>
    </cfRule>
    <cfRule type="cellIs" dxfId="175" priority="26" operator="equal">
      <formula>10</formula>
    </cfRule>
    <cfRule type="cellIs" dxfId="174" priority="27" operator="equal">
      <formula>9</formula>
    </cfRule>
    <cfRule type="cellIs" dxfId="173" priority="28" operator="equal">
      <formula>8</formula>
    </cfRule>
    <cfRule type="cellIs" dxfId="172" priority="29" operator="equal">
      <formula>7</formula>
    </cfRule>
    <cfRule type="cellIs" dxfId="171" priority="30" operator="equal">
      <formula>6</formula>
    </cfRule>
    <cfRule type="cellIs" dxfId="170" priority="31" operator="equal">
      <formula>5</formula>
    </cfRule>
    <cfRule type="cellIs" dxfId="169" priority="32" operator="equal">
      <formula>4</formula>
    </cfRule>
    <cfRule type="cellIs" dxfId="168" priority="33" operator="equal">
      <formula>3</formula>
    </cfRule>
    <cfRule type="cellIs" dxfId="167" priority="34" operator="equal">
      <formula>2</formula>
    </cfRule>
    <cfRule type="cellIs" dxfId="166" priority="35" operator="equal">
      <formula>1</formula>
    </cfRule>
  </conditionalFormatting>
  <conditionalFormatting sqref="N6:N26">
    <cfRule type="cellIs" dxfId="165" priority="4" operator="equal">
      <formula>16</formula>
    </cfRule>
    <cfRule type="cellIs" dxfId="164" priority="5" operator="equal">
      <formula>15</formula>
    </cfRule>
    <cfRule type="cellIs" dxfId="163" priority="6" operator="equal">
      <formula>14</formula>
    </cfRule>
    <cfRule type="cellIs" dxfId="162" priority="7" operator="equal">
      <formula>13</formula>
    </cfRule>
    <cfRule type="cellIs" dxfId="161" priority="8" operator="equal">
      <formula>12</formula>
    </cfRule>
    <cfRule type="cellIs" dxfId="160" priority="9" operator="equal">
      <formula>11</formula>
    </cfRule>
    <cfRule type="cellIs" dxfId="159" priority="10" operator="equal">
      <formula>10</formula>
    </cfRule>
    <cfRule type="cellIs" dxfId="158" priority="11" operator="equal">
      <formula>9</formula>
    </cfRule>
    <cfRule type="cellIs" dxfId="157" priority="12" operator="equal">
      <formula>8</formula>
    </cfRule>
    <cfRule type="cellIs" dxfId="156" priority="13" operator="equal">
      <formula>7</formula>
    </cfRule>
    <cfRule type="cellIs" dxfId="155" priority="14" operator="equal">
      <formula>6</formula>
    </cfRule>
    <cfRule type="cellIs" dxfId="154" priority="15" operator="equal">
      <formula>5</formula>
    </cfRule>
    <cfRule type="cellIs" dxfId="153" priority="16" operator="equal">
      <formula>4</formula>
    </cfRule>
    <cfRule type="cellIs" dxfId="152" priority="17" operator="equal">
      <formula>3</formula>
    </cfRule>
    <cfRule type="cellIs" dxfId="151" priority="18" operator="equal">
      <formula>2</formula>
    </cfRule>
    <cfRule type="cellIs" dxfId="150" priority="19" operator="equal">
      <formula>1</formula>
    </cfRule>
  </conditionalFormatting>
  <conditionalFormatting sqref="R31:T31">
    <cfRule type="cellIs" dxfId="149" priority="3" operator="greaterThan">
      <formula>0</formula>
    </cfRule>
  </conditionalFormatting>
  <conditionalFormatting sqref="R32:T32">
    <cfRule type="cellIs" dxfId="148" priority="2" operator="greaterThan">
      <formula>0</formula>
    </cfRule>
  </conditionalFormatting>
  <conditionalFormatting sqref="R30:T30">
    <cfRule type="cellIs" dxfId="147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37" sqref="P3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ZAOCC: 59209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0.1355626400996264</v>
      </c>
      <c r="C6" s="102">
        <f>IF([1]Summ!$K1044="",0,[1]Summ!$K1044)</f>
        <v>0</v>
      </c>
      <c r="D6" s="24">
        <f t="shared" ref="D6:D29" si="0">(B6+C6)</f>
        <v>0.1355626400996264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2.711252801992528E-2</v>
      </c>
      <c r="J6" s="24">
        <f t="shared" ref="J6:J13" si="3">IF(I$32&lt;=1+I$131,I6,B6*H6+J$33*(I6-B6*H6))</f>
        <v>2.711252801992528E-2</v>
      </c>
      <c r="K6" s="22">
        <f t="shared" ref="K6:K31" si="4">B6</f>
        <v>0.1355626400996264</v>
      </c>
      <c r="L6" s="22">
        <f t="shared" ref="L6:L29" si="5">IF(K6="","",K6*H6)</f>
        <v>2.711252801992528E-2</v>
      </c>
      <c r="M6" s="177">
        <f t="shared" ref="M6:M31" si="6">J6</f>
        <v>2.711252801992528E-2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0.10845011207970112</v>
      </c>
      <c r="Z6" s="156">
        <f>Poor!Z6</f>
        <v>0.17</v>
      </c>
      <c r="AA6" s="121">
        <f>$M6*Z6*4</f>
        <v>1.8436519053549191E-2</v>
      </c>
      <c r="AB6" s="156">
        <f>Poor!AB6</f>
        <v>0.17</v>
      </c>
      <c r="AC6" s="121">
        <f t="shared" ref="AC6:AC29" si="7">$M6*AB6*4</f>
        <v>1.8436519053549191E-2</v>
      </c>
      <c r="AD6" s="156">
        <f>Poor!AD6</f>
        <v>0.33</v>
      </c>
      <c r="AE6" s="121">
        <f t="shared" ref="AE6:AE29" si="8">$M6*AD6*4</f>
        <v>3.578853698630137E-2</v>
      </c>
      <c r="AF6" s="122">
        <f>1-SUM(Z6,AB6,AD6)</f>
        <v>0.32999999999999996</v>
      </c>
      <c r="AG6" s="121">
        <f>$M6*AF6*4</f>
        <v>3.5788536986301363E-2</v>
      </c>
      <c r="AH6" s="123">
        <f>SUM(Z6,AB6,AD6,AF6)</f>
        <v>1</v>
      </c>
      <c r="AI6" s="183">
        <f>SUM(AA6,AC6,AE6,AG6)/4</f>
        <v>2.711252801992528E-2</v>
      </c>
      <c r="AJ6" s="120">
        <f>(AA6+AC6)/2</f>
        <v>1.8436519053549191E-2</v>
      </c>
      <c r="AK6" s="119">
        <f>(AE6+AG6)/2</f>
        <v>3.578853698630137E-2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Cows' milk - season 2</v>
      </c>
      <c r="B7" s="101">
        <f>IF([1]Summ!$J1045="",0,[1]Summ!$J1045)</f>
        <v>0</v>
      </c>
      <c r="C7" s="102">
        <f>IF([1]Summ!$K1045="",0,[1]Summ!$K1045)</f>
        <v>0</v>
      </c>
      <c r="D7" s="24">
        <f t="shared" si="0"/>
        <v>0</v>
      </c>
      <c r="E7" s="75">
        <f>Middle!E7</f>
        <v>0.2</v>
      </c>
      <c r="F7" s="27">
        <v>8800</v>
      </c>
      <c r="H7" s="24">
        <f t="shared" si="1"/>
        <v>0.2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4415.5763539350655</v>
      </c>
      <c r="S7" s="223">
        <f>IF($B$81=0,0,(SUMIF($N$6:$N$28,$U7,L$6:L$28)+SUMIF($N$91:$N$118,$U7,L$91:L$118))*$I$83*Poor!$B$81/$B$81)</f>
        <v>1060.4793841858</v>
      </c>
      <c r="T7" s="223">
        <f>IF($B$81=0,0,(SUMIF($N$6:$N$28,$U7,M$6:M$28)+SUMIF($N$91:$N$118,$U7,M$91:M$118))*$I$83*Poor!$B$81/$B$81)</f>
        <v>1053.6714845916906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Own meat</v>
      </c>
      <c r="B8" s="101">
        <f>IF([1]Summ!$J1046="",0,[1]Summ!$J1046)</f>
        <v>6.1915628891656291E-2</v>
      </c>
      <c r="C8" s="102">
        <f>IF([1]Summ!$K1046="",0,[1]Summ!$K1046)</f>
        <v>0</v>
      </c>
      <c r="D8" s="24">
        <f t="shared" si="0"/>
        <v>6.1915628891656291E-2</v>
      </c>
      <c r="E8" s="75">
        <f>Middle!E8</f>
        <v>0.2</v>
      </c>
      <c r="F8" s="22" t="s">
        <v>23</v>
      </c>
      <c r="H8" s="24">
        <f t="shared" si="1"/>
        <v>0.2</v>
      </c>
      <c r="I8" s="22">
        <f t="shared" si="2"/>
        <v>1.2383125778331259E-2</v>
      </c>
      <c r="J8" s="24">
        <f t="shared" si="3"/>
        <v>1.2383125778331259E-2</v>
      </c>
      <c r="K8" s="22">
        <f t="shared" si="4"/>
        <v>6.1915628891656291E-2</v>
      </c>
      <c r="L8" s="22">
        <f t="shared" si="5"/>
        <v>1.2383125778331259E-2</v>
      </c>
      <c r="M8" s="225">
        <f t="shared" si="6"/>
        <v>1.2383125778331259E-2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29064.776824340057</v>
      </c>
      <c r="S8" s="223">
        <f>IF($B$81=0,0,(SUMIF($N$6:$N$28,$U8,L$6:L$28)+SUMIF($N$91:$N$118,$U8,L$91:L$118))*$I$83*Poor!$B$81/$B$81)</f>
        <v>7746.0687500000022</v>
      </c>
      <c r="T8" s="223">
        <f>IF($B$81=0,0,(SUMIF($N$6:$N$28,$U8,M$6:M$28)+SUMIF($N$91:$N$118,$U8,M$91:M$118))*$I$83*Poor!$B$81/$B$81)</f>
        <v>7756.5475796786777</v>
      </c>
      <c r="U8" s="224">
        <v>2</v>
      </c>
      <c r="V8" s="56"/>
      <c r="W8" s="115"/>
      <c r="X8" s="118">
        <f>Poor!X8</f>
        <v>1</v>
      </c>
      <c r="Y8" s="183">
        <f t="shared" si="9"/>
        <v>4.9532503113325035E-2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4.9532503113325035E-2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1.2383125778331259E-2</v>
      </c>
      <c r="AJ8" s="120">
        <f t="shared" si="14"/>
        <v>2.4766251556662518E-2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f>IF([1]Summ!$J1047="",0,[1]Summ!$J1047)</f>
        <v>5.2048232876712328E-2</v>
      </c>
      <c r="C9" s="102">
        <f>IF([1]Summ!$K1047="",0,[1]Summ!$K1047)</f>
        <v>0.83632046917808212</v>
      </c>
      <c r="D9" s="24">
        <f t="shared" si="0"/>
        <v>0.88836870205479446</v>
      </c>
      <c r="E9" s="75">
        <f>Middle!E9</f>
        <v>0.3</v>
      </c>
      <c r="F9" s="76">
        <f>Poor!F9</f>
        <v>8800</v>
      </c>
      <c r="H9" s="24">
        <f t="shared" si="1"/>
        <v>0.3</v>
      </c>
      <c r="I9" s="22">
        <f t="shared" si="2"/>
        <v>0.26651061061643833</v>
      </c>
      <c r="J9" s="24">
        <f t="shared" si="3"/>
        <v>1.526290716371145E-2</v>
      </c>
      <c r="K9" s="22">
        <f t="shared" si="4"/>
        <v>5.2048232876712328E-2</v>
      </c>
      <c r="L9" s="22">
        <f t="shared" si="5"/>
        <v>1.5614469863013698E-2</v>
      </c>
      <c r="M9" s="225">
        <f t="shared" si="6"/>
        <v>1.526290716371145E-2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3487.9877456007357</v>
      </c>
      <c r="S9" s="223">
        <f>IF($B$81=0,0,(SUMIF($N$6:$N$28,$U9,L$6:L$28)+SUMIF($N$91:$N$118,$U9,L$91:L$118))*$I$83*Poor!$B$81/$B$81)</f>
        <v>758.72078968573749</v>
      </c>
      <c r="T9" s="223">
        <f>IF($B$81=0,0,(SUMIF($N$6:$N$28,$U9,M$6:M$28)+SUMIF($N$91:$N$118,$U9,M$91:M$118))*$I$83*Poor!$B$81/$B$81)</f>
        <v>758.72078968573749</v>
      </c>
      <c r="U9" s="224">
        <v>3</v>
      </c>
      <c r="V9" s="56"/>
      <c r="W9" s="115"/>
      <c r="X9" s="118">
        <f>Poor!X9</f>
        <v>1</v>
      </c>
      <c r="Y9" s="183">
        <f t="shared" si="9"/>
        <v>6.1051628654845799E-2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6.1051628654845799E-2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1.526290716371145E-2</v>
      </c>
      <c r="AJ9" s="120">
        <f t="shared" si="14"/>
        <v>3.05258143274229E-2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Onions: kg produced</v>
      </c>
      <c r="B10" s="101">
        <f>IF([1]Summ!$J1048="",0,[1]Summ!$J1048)</f>
        <v>1.9943349937733498E-2</v>
      </c>
      <c r="C10" s="102">
        <f>IF([1]Summ!$K1048="",0,[1]Summ!$K1048)</f>
        <v>0</v>
      </c>
      <c r="D10" s="24">
        <f t="shared" si="0"/>
        <v>1.9943349937733498E-2</v>
      </c>
      <c r="E10" s="75">
        <f>Middle!E10</f>
        <v>0.2</v>
      </c>
      <c r="H10" s="24">
        <f t="shared" si="1"/>
        <v>0.2</v>
      </c>
      <c r="I10" s="22">
        <f t="shared" si="2"/>
        <v>3.9886699875467E-3</v>
      </c>
      <c r="J10" s="24">
        <f t="shared" si="3"/>
        <v>3.9886699875467E-3</v>
      </c>
      <c r="K10" s="22">
        <f t="shared" si="4"/>
        <v>1.9943349937733498E-2</v>
      </c>
      <c r="L10" s="22">
        <f t="shared" si="5"/>
        <v>3.9886699875467E-3</v>
      </c>
      <c r="M10" s="225">
        <f t="shared" si="6"/>
        <v>3.9886699875467E-3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123.2623024178057</v>
      </c>
      <c r="S10" s="223">
        <f>IF($B$81=0,0,(SUMIF($N$6:$N$28,$U10,L$6:L$28)+SUMIF($N$91:$N$118,$U10,L$91:L$118))*$I$83*Poor!$B$81/$B$81)</f>
        <v>19.174999999999997</v>
      </c>
      <c r="T10" s="223">
        <f>IF($B$81=0,0,(SUMIF($N$6:$N$28,$U10,M$6:M$28)+SUMIF($N$91:$N$118,$U10,M$91:M$118))*$I$83*Poor!$B$81/$B$81)</f>
        <v>19.174999999999997</v>
      </c>
      <c r="U10" s="224">
        <v>4</v>
      </c>
      <c r="V10" s="56"/>
      <c r="W10" s="115"/>
      <c r="X10" s="118">
        <f>Poor!X10</f>
        <v>1</v>
      </c>
      <c r="Y10" s="183">
        <f t="shared" si="9"/>
        <v>1.59546799501868E-2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1.59546799501868E-2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3.9886699875467E-3</v>
      </c>
      <c r="AJ10" s="120">
        <f t="shared" si="14"/>
        <v>7.9773399750934001E-3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Beans: kg produced</v>
      </c>
      <c r="B11" s="101">
        <f>IF([1]Summ!$J1049="",0,[1]Summ!$J1049)</f>
        <v>1.9884693026151933E-2</v>
      </c>
      <c r="C11" s="102">
        <f>IF([1]Summ!$K1049="",0,[1]Summ!$K1049)</f>
        <v>-8.8376413449564144E-3</v>
      </c>
      <c r="D11" s="24">
        <f t="shared" si="0"/>
        <v>1.1047051681195519E-2</v>
      </c>
      <c r="E11" s="75">
        <f>Middle!E11</f>
        <v>0.2</v>
      </c>
      <c r="H11" s="24">
        <f t="shared" si="1"/>
        <v>0.2</v>
      </c>
      <c r="I11" s="22">
        <f t="shared" si="2"/>
        <v>2.209410336239104E-3</v>
      </c>
      <c r="J11" s="24">
        <f t="shared" si="3"/>
        <v>3.979415315344275E-3</v>
      </c>
      <c r="K11" s="22">
        <f t="shared" si="4"/>
        <v>1.9884693026151933E-2</v>
      </c>
      <c r="L11" s="22">
        <f t="shared" si="5"/>
        <v>3.9769386052303868E-3</v>
      </c>
      <c r="M11" s="225">
        <f t="shared" si="6"/>
        <v>3.979415315344275E-3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52149.435638302399</v>
      </c>
      <c r="S11" s="223">
        <f>IF($B$81=0,0,(SUMIF($N$6:$N$28,$U11,L$6:L$28)+SUMIF($N$91:$N$118,$U11,L$91:L$118))*$I$83*Poor!$B$81/$B$81)</f>
        <v>20281.25</v>
      </c>
      <c r="T11" s="223">
        <f>IF($B$81=0,0,(SUMIF($N$6:$N$28,$U11,M$6:M$28)+SUMIF($N$91:$N$118,$U11,M$91:M$118))*$I$83*Poor!$B$81/$B$81)</f>
        <v>20286.675379690074</v>
      </c>
      <c r="U11" s="224">
        <v>5</v>
      </c>
      <c r="V11" s="56"/>
      <c r="W11" s="115"/>
      <c r="X11" s="118">
        <f>Poor!X11</f>
        <v>1</v>
      </c>
      <c r="Y11" s="183">
        <f t="shared" si="9"/>
        <v>1.59176612613771E-2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1.59176612613771E-2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3.979415315344275E-3</v>
      </c>
      <c r="AJ11" s="120">
        <f t="shared" si="14"/>
        <v>7.9588306306885501E-3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Cabbage: kg produced</v>
      </c>
      <c r="B12" s="101">
        <f>IF([1]Summ!$J1050="",0,[1]Summ!$J1050)</f>
        <v>6.0328633561643842E-2</v>
      </c>
      <c r="C12" s="102">
        <f>IF([1]Summ!$K1050="",0,[1]Summ!$K1050)</f>
        <v>0</v>
      </c>
      <c r="D12" s="24">
        <f t="shared" si="0"/>
        <v>6.0328633561643842E-2</v>
      </c>
      <c r="E12" s="75">
        <f>Middle!E12</f>
        <v>0.2</v>
      </c>
      <c r="H12" s="24">
        <f t="shared" si="1"/>
        <v>0.2</v>
      </c>
      <c r="I12" s="22">
        <f t="shared" si="2"/>
        <v>1.2065726712328769E-2</v>
      </c>
      <c r="J12" s="24">
        <f t="shared" si="3"/>
        <v>1.2065726712328769E-2</v>
      </c>
      <c r="K12" s="22">
        <f t="shared" si="4"/>
        <v>6.0328633561643842E-2</v>
      </c>
      <c r="L12" s="22">
        <f t="shared" si="5"/>
        <v>1.2065726712328769E-2</v>
      </c>
      <c r="M12" s="225">
        <f t="shared" si="6"/>
        <v>1.2065726712328769E-2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176.62640873941965</v>
      </c>
      <c r="S12" s="223">
        <f>IF($B$81=0,0,(SUMIF($N$6:$N$28,$U12,L$6:L$28)+SUMIF($N$91:$N$118,$U12,L$91:L$118))*$I$83*Poor!$B$81/$B$81)</f>
        <v>192.10234968163252</v>
      </c>
      <c r="T12" s="223">
        <f>IF($B$81=0,0,(SUMIF($N$6:$N$28,$U12,M$6:M$28)+SUMIF($N$91:$N$118,$U12,M$91:M$118))*$I$83*Poor!$B$81/$B$81)</f>
        <v>192.37152887424014</v>
      </c>
      <c r="U12" s="224">
        <v>6</v>
      </c>
      <c r="V12" s="56"/>
      <c r="W12" s="117"/>
      <c r="X12" s="118"/>
      <c r="Y12" s="183">
        <f t="shared" si="9"/>
        <v>4.8262906849315078E-2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3.2336147589041103E-2</v>
      </c>
      <c r="AF12" s="122">
        <f>1-SUM(Z12,AB12,AD12)</f>
        <v>0.32999999999999996</v>
      </c>
      <c r="AG12" s="121">
        <f>$M12*AF12*4</f>
        <v>1.5926759260273975E-2</v>
      </c>
      <c r="AH12" s="123">
        <f t="shared" si="12"/>
        <v>1</v>
      </c>
      <c r="AI12" s="183">
        <f t="shared" si="13"/>
        <v>1.2065726712328769E-2</v>
      </c>
      <c r="AJ12" s="120">
        <f t="shared" si="14"/>
        <v>0</v>
      </c>
      <c r="AK12" s="119">
        <f t="shared" si="15"/>
        <v>2.4131453424657539E-2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Green beans /peas</v>
      </c>
      <c r="B13" s="101">
        <f>IF([1]Summ!$J1051="",0,[1]Summ!$J1051)</f>
        <v>7.3321139476961381E-4</v>
      </c>
      <c r="C13" s="102">
        <f>IF([1]Summ!$K1051="",0,[1]Summ!$K1051)</f>
        <v>0</v>
      </c>
      <c r="D13" s="24">
        <f t="shared" si="0"/>
        <v>7.3321139476961381E-4</v>
      </c>
      <c r="E13" s="75">
        <f>Middle!E13</f>
        <v>0.2</v>
      </c>
      <c r="H13" s="24">
        <f t="shared" si="1"/>
        <v>0.2</v>
      </c>
      <c r="I13" s="22">
        <f t="shared" si="2"/>
        <v>1.4664227895392278E-4</v>
      </c>
      <c r="J13" s="24">
        <f t="shared" si="3"/>
        <v>1.4664227895392278E-4</v>
      </c>
      <c r="K13" s="22">
        <f t="shared" si="4"/>
        <v>7.3321139476961381E-4</v>
      </c>
      <c r="L13" s="22">
        <f t="shared" si="5"/>
        <v>1.4664227895392278E-4</v>
      </c>
      <c r="M13" s="226">
        <f t="shared" si="6"/>
        <v>1.4664227895392278E-4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5.8656911581569113E-4</v>
      </c>
      <c r="Z13" s="156">
        <f>Poor!Z13</f>
        <v>1</v>
      </c>
      <c r="AA13" s="121">
        <f>$M13*Z13*4</f>
        <v>5.8656911581569113E-4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1.4664227895392278E-4</v>
      </c>
      <c r="AJ13" s="120">
        <f t="shared" si="14"/>
        <v>2.9328455790784557E-4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 xml:space="preserve">Other root crops: Beetroot </v>
      </c>
      <c r="B14" s="101">
        <f>IF([1]Summ!$J1052="",0,[1]Summ!$J1052)</f>
        <v>1.9123599003735992E-3</v>
      </c>
      <c r="C14" s="102">
        <f>IF([1]Summ!$K1052="",0,[1]Summ!$K1052)</f>
        <v>1.6391656288916559E-3</v>
      </c>
      <c r="D14" s="24">
        <f t="shared" si="0"/>
        <v>3.5515255292652551E-3</v>
      </c>
      <c r="E14" s="75">
        <f>Middle!E14</f>
        <v>0.2</v>
      </c>
      <c r="F14" s="22"/>
      <c r="H14" s="24">
        <f t="shared" si="1"/>
        <v>0.2</v>
      </c>
      <c r="I14" s="22">
        <f t="shared" si="2"/>
        <v>7.1030510585305109E-4</v>
      </c>
      <c r="J14" s="24">
        <f>IF(I$32&lt;=1+I131,I14,B14*H14+J$33*(I14-B14*H14))</f>
        <v>3.8201261111721726E-4</v>
      </c>
      <c r="K14" s="22">
        <f t="shared" si="4"/>
        <v>1.9123599003735992E-3</v>
      </c>
      <c r="L14" s="22">
        <f t="shared" si="5"/>
        <v>3.8247198007471984E-4</v>
      </c>
      <c r="M14" s="226">
        <f t="shared" si="6"/>
        <v>3.8201261111721726E-4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1.528050444468869E-3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1.528050444468869E-3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3.8201261111721726E-4</v>
      </c>
      <c r="AJ14" s="120">
        <f t="shared" si="14"/>
        <v>7.6402522223443451E-4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 xml:space="preserve">Tomato: </v>
      </c>
      <c r="B15" s="101">
        <f>IF([1]Summ!$J1053="",0,[1]Summ!$J1053)</f>
        <v>6.6037906288916565E-2</v>
      </c>
      <c r="C15" s="102">
        <f>IF([1]Summ!$K1053="",0,[1]Summ!$K1053)</f>
        <v>9.4339866127023664E-3</v>
      </c>
      <c r="D15" s="24">
        <f t="shared" si="0"/>
        <v>7.5471892901618931E-2</v>
      </c>
      <c r="E15" s="75">
        <f>Middle!E15</f>
        <v>0.2</v>
      </c>
      <c r="F15" s="22"/>
      <c r="H15" s="24">
        <f t="shared" si="1"/>
        <v>0.2</v>
      </c>
      <c r="I15" s="22">
        <f t="shared" si="2"/>
        <v>1.5094378580323788E-2</v>
      </c>
      <c r="J15" s="24">
        <f>IF(I$32&lt;=1+I131,I15,B15*H15+J$33*(I15-B15*H15))</f>
        <v>1.3204937424531209E-2</v>
      </c>
      <c r="K15" s="22">
        <f t="shared" si="4"/>
        <v>6.6037906288916565E-2</v>
      </c>
      <c r="L15" s="22">
        <f t="shared" si="5"/>
        <v>1.3207581257783313E-2</v>
      </c>
      <c r="M15" s="227">
        <f t="shared" si="6"/>
        <v>1.3204937424531209E-2</v>
      </c>
      <c r="N15" s="230">
        <v>1</v>
      </c>
      <c r="O15" s="2"/>
      <c r="P15" s="22"/>
      <c r="Q15" s="59" t="s">
        <v>126</v>
      </c>
      <c r="R15" s="223">
        <f>IF($B$81=0,0,(SUMIF($N$6:$N$28,$U15,K$6:K$28)+SUMIF($N$91:$N$118,$U15,K$91:K$118))*$B$83*$H$84*Poor!$B$81/$B$81)</f>
        <v>14791.476290136685</v>
      </c>
      <c r="S15" s="223">
        <f>IF($B$81=0,0,(SUMIF($N$6:$N$28,$U15,L$6:L$28)+SUMIF($N$91:$N$118,$U15,L$91:L$118))*$I$83*Poor!$B$81/$B$81)</f>
        <v>11505</v>
      </c>
      <c r="T15" s="223">
        <f>IF($B$81=0,0,(SUMIF($N$6:$N$28,$U15,M$6:M$28)+SUMIF($N$91:$N$118,$U15,M$91:M$118))*$I$83*Poor!$B$81/$B$81)</f>
        <v>11505</v>
      </c>
      <c r="U15" s="224">
        <v>9</v>
      </c>
      <c r="V15" s="56"/>
      <c r="W15" s="110"/>
      <c r="X15" s="118"/>
      <c r="Y15" s="183">
        <f t="shared" si="9"/>
        <v>5.2819749698124835E-2</v>
      </c>
      <c r="Z15" s="156">
        <f>Poor!Z15</f>
        <v>0.25</v>
      </c>
      <c r="AA15" s="121">
        <f t="shared" si="16"/>
        <v>1.3204937424531209E-2</v>
      </c>
      <c r="AB15" s="156">
        <f>Poor!AB15</f>
        <v>0.25</v>
      </c>
      <c r="AC15" s="121">
        <f t="shared" si="7"/>
        <v>1.3204937424531209E-2</v>
      </c>
      <c r="AD15" s="156">
        <f>Poor!AD15</f>
        <v>0.25</v>
      </c>
      <c r="AE15" s="121">
        <f t="shared" si="8"/>
        <v>1.3204937424531209E-2</v>
      </c>
      <c r="AF15" s="122">
        <f t="shared" si="10"/>
        <v>0.25</v>
      </c>
      <c r="AG15" s="121">
        <f t="shared" si="11"/>
        <v>1.3204937424531209E-2</v>
      </c>
      <c r="AH15" s="123">
        <f t="shared" si="12"/>
        <v>1</v>
      </c>
      <c r="AI15" s="183">
        <f t="shared" si="13"/>
        <v>1.3204937424531209E-2</v>
      </c>
      <c r="AJ15" s="120">
        <f t="shared" si="14"/>
        <v>1.3204937424531209E-2</v>
      </c>
      <c r="AK15" s="119">
        <f t="shared" si="15"/>
        <v>1.3204937424531209E-2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Potato's: no. local meas</v>
      </c>
      <c r="B16" s="101">
        <f>IF([1]Summ!$J1054="",0,[1]Summ!$J1054)</f>
        <v>0</v>
      </c>
      <c r="C16" s="102">
        <f>IF([1]Summ!$K1054="",0,[1]Summ!$K1054)</f>
        <v>0</v>
      </c>
      <c r="D16" s="24">
        <f t="shared" si="0"/>
        <v>0</v>
      </c>
      <c r="E16" s="75">
        <f>Middle!E16</f>
        <v>0.2</v>
      </c>
      <c r="F16" s="22"/>
      <c r="H16" s="24">
        <f t="shared" si="1"/>
        <v>0.2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5">
        <f t="shared" si="6"/>
        <v>0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Leafy green vegetables (spinach etc)</v>
      </c>
      <c r="B17" s="101">
        <f>IF([1]Summ!$J1055="",0,[1]Summ!$J1055)</f>
        <v>8.6511519302615199E-4</v>
      </c>
      <c r="C17" s="102">
        <f>IF([1]Summ!$K1055="",0,[1]Summ!$K1055)</f>
        <v>3.0051369863013694E-3</v>
      </c>
      <c r="D17" s="24">
        <f t="shared" si="0"/>
        <v>3.8702521793275214E-3</v>
      </c>
      <c r="E17" s="75">
        <f>Middle!E17</f>
        <v>0.2</v>
      </c>
      <c r="F17" s="22"/>
      <c r="H17" s="24">
        <f t="shared" si="1"/>
        <v>0.2</v>
      </c>
      <c r="I17" s="22">
        <f t="shared" si="2"/>
        <v>7.7405043586550436E-4</v>
      </c>
      <c r="J17" s="24">
        <f t="shared" ref="J17:J25" si="17">IF(I$32&lt;=1+I131,I17,B17*H17+J$33*(I17-B17*H17))</f>
        <v>1.7218086218314234E-4</v>
      </c>
      <c r="K17" s="22">
        <f t="shared" si="4"/>
        <v>8.6511519302615199E-4</v>
      </c>
      <c r="L17" s="22">
        <f t="shared" si="5"/>
        <v>1.7302303860523041E-4</v>
      </c>
      <c r="M17" s="226">
        <f t="shared" si="6"/>
        <v>1.7218086218314234E-4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60690.565024299285</v>
      </c>
      <c r="S17" s="223">
        <f>IF($B$81=0,0,(SUMIF($N$6:$N$28,$U17,L$6:L$28)+SUMIF($N$91:$N$118,$U17,L$91:L$118))*$I$83*Poor!$B$81/$B$81)</f>
        <v>37764.720000000001</v>
      </c>
      <c r="T17" s="223">
        <f>IF($B$81=0,0,(SUMIF($N$6:$N$28,$U17,M$6:M$28)+SUMIF($N$91:$N$118,$U17,M$91:M$118))*$I$83*Poor!$B$81/$B$81)</f>
        <v>37764.720000000001</v>
      </c>
      <c r="U17" s="224">
        <v>11</v>
      </c>
      <c r="V17" s="56"/>
      <c r="W17" s="110"/>
      <c r="X17" s="118"/>
      <c r="Y17" s="183">
        <f t="shared" si="9"/>
        <v>6.8872344873256936E-4</v>
      </c>
      <c r="Z17" s="156">
        <f>Poor!Z17</f>
        <v>0.29409999999999997</v>
      </c>
      <c r="AA17" s="121">
        <f t="shared" si="16"/>
        <v>2.0255356627224864E-4</v>
      </c>
      <c r="AB17" s="156">
        <f>Poor!AB17</f>
        <v>0.17649999999999999</v>
      </c>
      <c r="AC17" s="121">
        <f t="shared" si="7"/>
        <v>1.2155968870129848E-4</v>
      </c>
      <c r="AD17" s="156">
        <f>Poor!AD17</f>
        <v>0.23530000000000001</v>
      </c>
      <c r="AE17" s="121">
        <f t="shared" si="8"/>
        <v>1.6205662748677358E-4</v>
      </c>
      <c r="AF17" s="122">
        <f t="shared" si="10"/>
        <v>0.29410000000000003</v>
      </c>
      <c r="AG17" s="121">
        <f t="shared" si="11"/>
        <v>2.0255356627224867E-4</v>
      </c>
      <c r="AH17" s="123">
        <f t="shared" si="12"/>
        <v>1</v>
      </c>
      <c r="AI17" s="183">
        <f t="shared" si="13"/>
        <v>1.7218086218314234E-4</v>
      </c>
      <c r="AJ17" s="120">
        <f t="shared" si="14"/>
        <v>1.6205662748677355E-4</v>
      </c>
      <c r="AK17" s="119">
        <f t="shared" si="15"/>
        <v>1.8230509687951112E-4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Other crop: pumpkin</v>
      </c>
      <c r="B18" s="101">
        <f>IF([1]Summ!$J1056="",0,[1]Summ!$J1056)</f>
        <v>2.4225560398505604E-2</v>
      </c>
      <c r="C18" s="102">
        <f>IF([1]Summ!$K1056="",0,[1]Summ!$K1056)</f>
        <v>4.8451120797011228E-3</v>
      </c>
      <c r="D18" s="24">
        <f t="shared" ref="D18:D25" si="18">(B18+C18)</f>
        <v>2.9070672478206726E-2</v>
      </c>
      <c r="E18" s="75">
        <f>Middle!E18</f>
        <v>0.2</v>
      </c>
      <c r="F18" s="22"/>
      <c r="H18" s="24">
        <f t="shared" ref="H18:H25" si="19">(E18*F$7/F$9)</f>
        <v>0.2</v>
      </c>
      <c r="I18" s="22">
        <f t="shared" ref="I18:I25" si="20">(D18*H18)</f>
        <v>5.814134495641346E-3</v>
      </c>
      <c r="J18" s="24">
        <f t="shared" si="17"/>
        <v>4.8437542583523773E-3</v>
      </c>
      <c r="K18" s="22">
        <f t="shared" ref="K18:K25" si="21">B18</f>
        <v>2.4225560398505604E-2</v>
      </c>
      <c r="L18" s="22">
        <f t="shared" ref="L18:L25" si="22">IF(K18="","",K18*H18)</f>
        <v>4.8451120797011211E-3</v>
      </c>
      <c r="M18" s="226">
        <f t="shared" ref="M18:M25" si="23">J18</f>
        <v>4.8437542583523773E-3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1051.347671067974</v>
      </c>
      <c r="S18" s="223">
        <f>IF($B$81=0,0,(SUMIF($N$6:$N$28,$U18,L$6:L$28)+SUMIF($N$91:$N$118,$U18,L$91:L$118))*$I$83*Poor!$B$81/$B$81)</f>
        <v>1143.4663671525745</v>
      </c>
      <c r="T18" s="223">
        <f>IF($B$81=0,0,(SUMIF($N$6:$N$28,$U18,M$6:M$28)+SUMIF($N$91:$N$118,$U18,M$91:M$118))*$I$83*Poor!$B$81/$B$81)</f>
        <v>1143.4663671525745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Other crop: Carrots</v>
      </c>
      <c r="B19" s="101">
        <f>IF([1]Summ!$J1057="",0,[1]Summ!$J1057)</f>
        <v>4.0161892901618926E-3</v>
      </c>
      <c r="C19" s="102">
        <f>IF([1]Summ!$K1057="",0,[1]Summ!$K1057)</f>
        <v>0</v>
      </c>
      <c r="D19" s="24">
        <f t="shared" si="18"/>
        <v>4.0161892901618926E-3</v>
      </c>
      <c r="E19" s="75">
        <f>Middle!E19</f>
        <v>0.2</v>
      </c>
      <c r="F19" s="22"/>
      <c r="H19" s="24">
        <f t="shared" si="19"/>
        <v>0.2</v>
      </c>
      <c r="I19" s="22">
        <f t="shared" si="20"/>
        <v>8.0323785803237859E-4</v>
      </c>
      <c r="J19" s="24">
        <f t="shared" si="17"/>
        <v>8.0323785803237859E-4</v>
      </c>
      <c r="K19" s="22">
        <f t="shared" si="21"/>
        <v>4.0161892901618926E-3</v>
      </c>
      <c r="L19" s="22">
        <f t="shared" si="22"/>
        <v>8.0323785803237859E-4</v>
      </c>
      <c r="M19" s="226">
        <f t="shared" si="23"/>
        <v>8.0323785803237859E-4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FISHING -- see worksheet Data 3</v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26397.096148551616</v>
      </c>
      <c r="S20" s="223">
        <f>IF($B$81=0,0,(SUMIF($N$6:$N$28,$U20,L$6:L$28)+SUMIF($N$91:$N$118,$U20,L$91:L$118))*$I$83*Poor!$B$81/$B$81)</f>
        <v>20532</v>
      </c>
      <c r="T20" s="223">
        <f>IF($B$81=0,0,(SUMIF($N$6:$N$28,$U20,M$6:M$28)+SUMIF($N$91:$N$118,$U20,M$91:M$118))*$I$83*Poor!$B$81/$B$81)</f>
        <v>20532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WILD FOODS -- see worksheet Data 3</v>
      </c>
      <c r="B21" s="101">
        <f>IF([1]Summ!$J1059="",0,[1]Summ!$J1059)</f>
        <v>0.01</v>
      </c>
      <c r="C21" s="102">
        <f>IF([1]Summ!$K1059="",0,[1]Summ!$K1059)</f>
        <v>-0.01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1.0014012280071208E-2</v>
      </c>
      <c r="K21" s="22">
        <f t="shared" si="21"/>
        <v>0.01</v>
      </c>
      <c r="L21" s="22">
        <f t="shared" si="22"/>
        <v>0.01</v>
      </c>
      <c r="M21" s="226">
        <f t="shared" si="23"/>
        <v>1.0014012280071208E-2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Gifts/remittances: Events(Funerals, weddings)</v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192348.15040739105</v>
      </c>
      <c r="S23" s="179">
        <f>SUM(S7:S22)</f>
        <v>101002.98264070576</v>
      </c>
      <c r="T23" s="179">
        <f>SUM(T7:T22)</f>
        <v>101012.34812967299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29244.120681443645</v>
      </c>
      <c r="S24" s="41">
        <f>IF($B$81=0,0,(SUM(($B$70*$H$70))+((1-$D$29)*$I$83))*Poor!$B$81/$B$81)</f>
        <v>29244.120681443645</v>
      </c>
      <c r="T24" s="41">
        <f>IF($B$81=0,0,(SUM(($B$70*$H$70))+((1-$D$29)*$I$83))*Poor!$B$81/$B$81)</f>
        <v>29244.120681443645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40733.387348110307</v>
      </c>
      <c r="S25" s="41">
        <f>IF($B$81=0,0,(SUM(($B$70*$H$70),($B$71*$H$71))+((1-$D$29)*$I$83))*Poor!$B$81/$B$81)</f>
        <v>40733.387348110307</v>
      </c>
      <c r="T25" s="41">
        <f>IF($B$81=0,0,(SUM(($B$70*$H$70),($B$71*$H$71))+((1-$D$29)*$I$83))*Poor!$B$81/$B$81)</f>
        <v>40733.387348110307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5.9523809523809521E-2</v>
      </c>
      <c r="C26" s="102">
        <f>IF([1]Summ!$K1064="",0,[1]Summ!$K1064)</f>
        <v>0</v>
      </c>
      <c r="D26" s="24">
        <f t="shared" si="0"/>
        <v>5.9523809523809521E-2</v>
      </c>
      <c r="E26" s="75">
        <f>Middle!E26</f>
        <v>1</v>
      </c>
      <c r="F26" s="22"/>
      <c r="H26" s="24">
        <f t="shared" si="1"/>
        <v>1</v>
      </c>
      <c r="I26" s="22">
        <f t="shared" si="2"/>
        <v>5.9523809523809521E-2</v>
      </c>
      <c r="J26" s="24">
        <f>IF(I$32&lt;=1+I131,I26,B26*H26+J$33*(I26-B26*H26))</f>
        <v>5.9523809523809521E-2</v>
      </c>
      <c r="K26" s="22">
        <f t="shared" si="4"/>
        <v>5.9523809523809521E-2</v>
      </c>
      <c r="L26" s="22">
        <f t="shared" si="5"/>
        <v>5.9523809523809521E-2</v>
      </c>
      <c r="M26" s="225">
        <f t="shared" si="6"/>
        <v>5.9523809523809521E-2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61194.587348110304</v>
      </c>
      <c r="S26" s="41">
        <f>IF($B$81=0,0,(SUM(($B$70*$H$70),($B$71*$H$71),($B$72*$H$72))+((1-$D$29)*$I$83))*Poor!$B$81/$B$81)</f>
        <v>61194.587348110304</v>
      </c>
      <c r="T26" s="41">
        <f>IF($B$81=0,0,(SUM(($B$70*$H$70),($B$71*$H$71),($B$72*$H$72))+((1-$D$29)*$I$83))*Poor!$B$81/$B$81)</f>
        <v>61194.587348110304</v>
      </c>
      <c r="U26" s="56"/>
      <c r="V26" s="56"/>
      <c r="W26" s="110"/>
      <c r="X26" s="118"/>
      <c r="Y26" s="183">
        <f t="shared" si="9"/>
        <v>0.23809523809523808</v>
      </c>
      <c r="Z26" s="156">
        <f>Poor!Z26</f>
        <v>0.25</v>
      </c>
      <c r="AA26" s="121">
        <f t="shared" si="16"/>
        <v>5.9523809523809521E-2</v>
      </c>
      <c r="AB26" s="156">
        <f>Poor!AB26</f>
        <v>0.25</v>
      </c>
      <c r="AC26" s="121">
        <f t="shared" si="7"/>
        <v>5.9523809523809521E-2</v>
      </c>
      <c r="AD26" s="156">
        <f>Poor!AD26</f>
        <v>0.25</v>
      </c>
      <c r="AE26" s="121">
        <f t="shared" si="8"/>
        <v>5.9523809523809521E-2</v>
      </c>
      <c r="AF26" s="122">
        <f t="shared" si="10"/>
        <v>0.25</v>
      </c>
      <c r="AG26" s="121">
        <f t="shared" si="11"/>
        <v>5.9523809523809521E-2</v>
      </c>
      <c r="AH26" s="123">
        <f t="shared" si="12"/>
        <v>1</v>
      </c>
      <c r="AI26" s="183">
        <f t="shared" si="13"/>
        <v>5.9523809523809521E-2</v>
      </c>
      <c r="AJ26" s="120">
        <f t="shared" si="14"/>
        <v>5.9523809523809521E-2</v>
      </c>
      <c r="AK26" s="119">
        <f t="shared" si="15"/>
        <v>5.9523809523809521E-2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2.651292403486924E-2</v>
      </c>
      <c r="C27" s="102">
        <f>IF([1]Summ!$K1065="",0,[1]Summ!$K1065)</f>
        <v>-2.651292403486924E-2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2.6550074686577569E-2</v>
      </c>
      <c r="K27" s="22">
        <f t="shared" si="4"/>
        <v>2.651292403486924E-2</v>
      </c>
      <c r="L27" s="22">
        <f t="shared" si="5"/>
        <v>2.651292403486924E-2</v>
      </c>
      <c r="M27" s="227">
        <f t="shared" si="6"/>
        <v>2.6550074686577569E-2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0.10620029874631028</v>
      </c>
      <c r="Z27" s="156">
        <f>Poor!Z27</f>
        <v>0.25</v>
      </c>
      <c r="AA27" s="121">
        <f t="shared" si="16"/>
        <v>2.6550074686577569E-2</v>
      </c>
      <c r="AB27" s="156">
        <f>Poor!AB27</f>
        <v>0.25</v>
      </c>
      <c r="AC27" s="121">
        <f t="shared" si="7"/>
        <v>2.6550074686577569E-2</v>
      </c>
      <c r="AD27" s="156">
        <f>Poor!AD27</f>
        <v>0.25</v>
      </c>
      <c r="AE27" s="121">
        <f t="shared" si="8"/>
        <v>2.6550074686577569E-2</v>
      </c>
      <c r="AF27" s="122">
        <f t="shared" si="10"/>
        <v>0.25</v>
      </c>
      <c r="AG27" s="121">
        <f t="shared" si="11"/>
        <v>2.6550074686577569E-2</v>
      </c>
      <c r="AH27" s="123">
        <f t="shared" si="12"/>
        <v>1</v>
      </c>
      <c r="AI27" s="183">
        <f t="shared" si="13"/>
        <v>2.6550074686577569E-2</v>
      </c>
      <c r="AJ27" s="120">
        <f t="shared" si="14"/>
        <v>2.6550074686577569E-2</v>
      </c>
      <c r="AK27" s="119">
        <f t="shared" si="15"/>
        <v>2.6550074686577569E-2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0.13530194271481941</v>
      </c>
      <c r="C28" s="102">
        <f>IF([1]Summ!$K1066="",0,[1]Summ!$K1066)</f>
        <v>-0.13530194271481941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0.13549153158636928</v>
      </c>
      <c r="K28" s="22">
        <f t="shared" si="4"/>
        <v>0.13530194271481941</v>
      </c>
      <c r="L28" s="22">
        <f t="shared" si="5"/>
        <v>0.13530194271481941</v>
      </c>
      <c r="M28" s="225">
        <f t="shared" si="6"/>
        <v>0.13549153158636928</v>
      </c>
      <c r="N28" s="230"/>
      <c r="O28" s="2"/>
      <c r="P28" s="22"/>
      <c r="U28" s="56"/>
      <c r="V28" s="56"/>
      <c r="W28" s="110"/>
      <c r="X28" s="118"/>
      <c r="Y28" s="183">
        <f t="shared" si="9"/>
        <v>0.54196612634547714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0.27098306317273857</v>
      </c>
      <c r="AF28" s="122">
        <f t="shared" si="10"/>
        <v>0.5</v>
      </c>
      <c r="AG28" s="121">
        <f t="shared" si="11"/>
        <v>0.27098306317273857</v>
      </c>
      <c r="AH28" s="123">
        <f t="shared" si="12"/>
        <v>1</v>
      </c>
      <c r="AI28" s="183">
        <f t="shared" si="13"/>
        <v>0.13549153158636928</v>
      </c>
      <c r="AJ28" s="120">
        <f t="shared" si="14"/>
        <v>0</v>
      </c>
      <c r="AK28" s="119">
        <f t="shared" si="15"/>
        <v>0.27098306317273857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0.40717183981942706</v>
      </c>
      <c r="C29" s="102">
        <f>IF([1]Summ!$K1067="",0,[1]Summ!$K1067)</f>
        <v>-0.18253506587742999</v>
      </c>
      <c r="D29" s="24">
        <f t="shared" si="0"/>
        <v>0.22463677394199708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0.40742761306601616</v>
      </c>
      <c r="K29" s="22">
        <f t="shared" si="4"/>
        <v>0.40717183981942706</v>
      </c>
      <c r="L29" s="22">
        <f t="shared" si="5"/>
        <v>0.40717183981942706</v>
      </c>
      <c r="M29" s="175">
        <f t="shared" si="6"/>
        <v>0.40742761306601616</v>
      </c>
      <c r="N29" s="230"/>
      <c r="P29" s="22"/>
      <c r="V29" s="56"/>
      <c r="W29" s="110"/>
      <c r="X29" s="118"/>
      <c r="Y29" s="183">
        <f t="shared" si="9"/>
        <v>1.6297104522640646</v>
      </c>
      <c r="Z29" s="156">
        <f>Poor!Z29</f>
        <v>0.25</v>
      </c>
      <c r="AA29" s="121">
        <f t="shared" si="16"/>
        <v>0.40742761306601616</v>
      </c>
      <c r="AB29" s="156">
        <f>Poor!AB29</f>
        <v>0.25</v>
      </c>
      <c r="AC29" s="121">
        <f t="shared" si="7"/>
        <v>0.40742761306601616</v>
      </c>
      <c r="AD29" s="156">
        <f>Poor!AD29</f>
        <v>0.25</v>
      </c>
      <c r="AE29" s="121">
        <f t="shared" si="8"/>
        <v>0.40742761306601616</v>
      </c>
      <c r="AF29" s="122">
        <f t="shared" si="10"/>
        <v>0.25</v>
      </c>
      <c r="AG29" s="121">
        <f t="shared" si="11"/>
        <v>0.40742761306601616</v>
      </c>
      <c r="AH29" s="123">
        <f t="shared" si="12"/>
        <v>1</v>
      </c>
      <c r="AI29" s="183">
        <f t="shared" si="13"/>
        <v>0.40742761306601616</v>
      </c>
      <c r="AJ29" s="120">
        <f t="shared" si="14"/>
        <v>0.40742761306601616</v>
      </c>
      <c r="AK29" s="119">
        <f t="shared" si="15"/>
        <v>0.40742761306601616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0.59263033001245335</v>
      </c>
      <c r="C30" s="65"/>
      <c r="D30" s="24">
        <f>(D119-B124)</f>
        <v>7.3656923102645777</v>
      </c>
      <c r="E30" s="75">
        <f>Middle!E30</f>
        <v>1</v>
      </c>
      <c r="H30" s="96">
        <f>(E30*F$7/F$9)</f>
        <v>1</v>
      </c>
      <c r="I30" s="29">
        <f>IF(E30&gt;=1,I119-I124,MIN(I119-I124,B30*H30))</f>
        <v>3.7557483912286598</v>
      </c>
      <c r="J30" s="232">
        <f>IF(I$32&lt;=1,I30,1-SUM(J6:J29))</f>
        <v>0.26664782058679826</v>
      </c>
      <c r="K30" s="22">
        <f t="shared" si="4"/>
        <v>0.59263033001245335</v>
      </c>
      <c r="L30" s="22">
        <f>IF(L124=L119,0,IF(K30="",0,(L119-L124)/(B119-B124)*K30))</f>
        <v>0.27135595456380773</v>
      </c>
      <c r="M30" s="175">
        <f t="shared" si="6"/>
        <v>0.26664782058679826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1.066591282347193</v>
      </c>
      <c r="Z30" s="122">
        <f>IF($Y30=0,0,AA30/($Y$30))</f>
        <v>0.3109077076402999</v>
      </c>
      <c r="AA30" s="187">
        <f>IF(AA79*4/$I$83+SUM(AA6:AA29)&lt;1,AA79*4/$I$83,1-SUM(AA6:AA29))</f>
        <v>0.33161145058369368</v>
      </c>
      <c r="AB30" s="122">
        <f>IF($Y30=0,0,AC30/($Y$30))</f>
        <v>0.44366332628463145</v>
      </c>
      <c r="AC30" s="187">
        <f>IF(AC79*4/$I$83+SUM(AC6:AC29)&lt;1,AC79*4/$I$83,1-SUM(AC6:AC29))</f>
        <v>0.47320743611234617</v>
      </c>
      <c r="AD30" s="122">
        <f>IF($Y30=0,0,AE30/($Y$30))</f>
        <v>0.14440748154676966</v>
      </c>
      <c r="AE30" s="187">
        <f>IF(AE79*4/$I$83+SUM(AE6:AE29)&lt;1,AE79*4/$I$83,1-SUM(AE6:AE29))</f>
        <v>0.15402376092349768</v>
      </c>
      <c r="AF30" s="122">
        <f>IF($Y30=0,0,AG30/($Y$30))</f>
        <v>0.15975440183469802</v>
      </c>
      <c r="AG30" s="187">
        <f>IF(AG79*4/$I$83+SUM(AG6:AG29)&lt;1,AG79*4/$I$83,1-SUM(AG6:AG29))</f>
        <v>0.17039265231347933</v>
      </c>
      <c r="AH30" s="123">
        <f t="shared" si="12"/>
        <v>1.0587329173063991</v>
      </c>
      <c r="AI30" s="183">
        <f t="shared" si="13"/>
        <v>0.28230882498325421</v>
      </c>
      <c r="AJ30" s="120">
        <f t="shared" si="14"/>
        <v>0.40240944334801992</v>
      </c>
      <c r="AK30" s="119">
        <f t="shared" si="15"/>
        <v>0.1622082066184885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-4.5659981162597951E-3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1.6786143669646563</v>
      </c>
      <c r="C32" s="29">
        <f>SUM(C6:C31)</f>
        <v>0.4920562965136035</v>
      </c>
      <c r="D32" s="24">
        <f>SUM(D6:D30)</f>
        <v>8.9437326437303835</v>
      </c>
      <c r="E32" s="2"/>
      <c r="F32" s="2"/>
      <c r="H32" s="17"/>
      <c r="I32" s="22">
        <f>SUM(I6:I30)</f>
        <v>4.3875217948999463</v>
      </c>
      <c r="J32" s="17"/>
      <c r="L32" s="22">
        <f>SUM(L6:L30)</f>
        <v>1.0045659981162598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3.9373559824141759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-1.4012280071209039E-3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other: Sheep hides</v>
      </c>
      <c r="B37" s="104">
        <f>IF([1]Summ!$J1072="",0,[1]Summ!$J1072)</f>
        <v>15</v>
      </c>
      <c r="C37" s="104">
        <f>IF([1]Summ!$K1072="",0,[1]Summ!$K1072)</f>
        <v>0</v>
      </c>
      <c r="D37" s="38">
        <f t="shared" ref="D37:D64" si="25">B37+C37</f>
        <v>15</v>
      </c>
      <c r="E37" s="75">
        <f>Middle!E37</f>
        <v>0.2</v>
      </c>
      <c r="F37" s="75">
        <f>Middle!F37</f>
        <v>1.18</v>
      </c>
      <c r="G37" s="75">
        <f>Middle!G37</f>
        <v>1.65</v>
      </c>
      <c r="H37" s="24">
        <f t="shared" ref="H37:H52" si="26">(E37*F37)</f>
        <v>0.23599999999999999</v>
      </c>
      <c r="I37" s="39">
        <f t="shared" ref="I37:I52" si="27">D37*H37</f>
        <v>3.54</v>
      </c>
      <c r="J37" s="38">
        <f>J91*I$83</f>
        <v>3.54</v>
      </c>
      <c r="K37" s="40">
        <f t="shared" ref="K37:K52" si="28">(B37/B$65)</f>
        <v>1.5525418992245053E-4</v>
      </c>
      <c r="L37" s="22">
        <f t="shared" ref="L37:L52" si="29">(K37*H37)</f>
        <v>3.6639988821698323E-5</v>
      </c>
      <c r="M37" s="24">
        <f t="shared" ref="M37:M52" si="30">J37/B$65</f>
        <v>3.6639988821698323E-5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3.54</v>
      </c>
      <c r="AH37" s="123">
        <f>SUM(Z37,AB37,AD37,AF37)</f>
        <v>1</v>
      </c>
      <c r="AI37" s="112">
        <f>SUM(AA37,AC37,AE37,AG37)</f>
        <v>3.54</v>
      </c>
      <c r="AJ37" s="148">
        <f>(AA37+AC37)</f>
        <v>0</v>
      </c>
      <c r="AK37" s="147">
        <f>(AE37+AG37)</f>
        <v>3.54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Other: cattle hides</v>
      </c>
      <c r="B38" s="104">
        <f>IF([1]Summ!$J1073="",0,[1]Summ!$J1073)</f>
        <v>50</v>
      </c>
      <c r="C38" s="104">
        <f>IF([1]Summ!$K1073="",0,[1]Summ!$K1073)</f>
        <v>0</v>
      </c>
      <c r="D38" s="38">
        <f t="shared" si="25"/>
        <v>50</v>
      </c>
      <c r="E38" s="75">
        <f>Middle!E38</f>
        <v>0.2</v>
      </c>
      <c r="F38" s="75">
        <f>Middle!F38</f>
        <v>1.18</v>
      </c>
      <c r="G38" s="22">
        <f t="shared" ref="G38:G64" si="32">(G$37)</f>
        <v>1.65</v>
      </c>
      <c r="H38" s="24">
        <f t="shared" si="26"/>
        <v>0.23599999999999999</v>
      </c>
      <c r="I38" s="39">
        <f t="shared" si="27"/>
        <v>11.799999999999999</v>
      </c>
      <c r="J38" s="38">
        <f t="shared" ref="J38:J64" si="33">J92*I$83</f>
        <v>11.8</v>
      </c>
      <c r="K38" s="40">
        <f t="shared" si="28"/>
        <v>5.1751396640816849E-4</v>
      </c>
      <c r="L38" s="22">
        <f t="shared" si="29"/>
        <v>1.2213329607232775E-4</v>
      </c>
      <c r="M38" s="24">
        <f t="shared" si="30"/>
        <v>1.2213329607232775E-4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11.8</v>
      </c>
      <c r="AH38" s="123">
        <f t="shared" ref="AH38:AI58" si="35">SUM(Z38,AB38,AD38,AF38)</f>
        <v>1</v>
      </c>
      <c r="AI38" s="112">
        <f t="shared" si="35"/>
        <v>11.8</v>
      </c>
      <c r="AJ38" s="148">
        <f t="shared" ref="AJ38:AJ64" si="36">(AA38+AC38)</f>
        <v>0</v>
      </c>
      <c r="AK38" s="147">
        <f t="shared" ref="AK38:AK64" si="37">(AE38+AG38)</f>
        <v>11.8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Cattle sales - local: no. sold</v>
      </c>
      <c r="B39" s="104">
        <f>IF([1]Summ!$J1074="",0,[1]Summ!$J1074)</f>
        <v>20000</v>
      </c>
      <c r="C39" s="104">
        <f>IF([1]Summ!$K1074="",0,[1]Summ!$K1074)</f>
        <v>-7500</v>
      </c>
      <c r="D39" s="38">
        <f t="shared" si="25"/>
        <v>12500</v>
      </c>
      <c r="E39" s="75">
        <f>Middle!E39</f>
        <v>0.5</v>
      </c>
      <c r="F39" s="75">
        <f>Middle!F39</f>
        <v>1.18</v>
      </c>
      <c r="G39" s="22">
        <f t="shared" si="32"/>
        <v>1.65</v>
      </c>
      <c r="H39" s="24">
        <f t="shared" si="26"/>
        <v>0.59</v>
      </c>
      <c r="I39" s="39">
        <f t="shared" si="27"/>
        <v>7375</v>
      </c>
      <c r="J39" s="38">
        <f t="shared" si="33"/>
        <v>11806.20043393151</v>
      </c>
      <c r="K39" s="40">
        <f t="shared" si="28"/>
        <v>0.20700558656326737</v>
      </c>
      <c r="L39" s="22">
        <f t="shared" si="29"/>
        <v>0.12213329607232774</v>
      </c>
      <c r="M39" s="24">
        <f t="shared" si="30"/>
        <v>0.1221974722954747</v>
      </c>
      <c r="N39" s="2"/>
      <c r="O39" s="2"/>
      <c r="P39" s="2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11806.20043393151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11806.20043393151</v>
      </c>
      <c r="AJ39" s="148">
        <f t="shared" si="36"/>
        <v>11806.20043393151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Sheep sales - local: no. sold</v>
      </c>
      <c r="B40" s="104">
        <f>IF([1]Summ!$J1075="",0,[1]Summ!$J1075)</f>
        <v>7500</v>
      </c>
      <c r="C40" s="104">
        <f>IF([1]Summ!$K1075="",0,[1]Summ!$K1075)</f>
        <v>2250</v>
      </c>
      <c r="D40" s="38">
        <f t="shared" si="25"/>
        <v>9750</v>
      </c>
      <c r="E40" s="75">
        <f>Middle!E40</f>
        <v>0.5</v>
      </c>
      <c r="F40" s="75">
        <f>Middle!F40</f>
        <v>1.18</v>
      </c>
      <c r="G40" s="22">
        <f t="shared" si="32"/>
        <v>1.65</v>
      </c>
      <c r="H40" s="24">
        <f t="shared" si="26"/>
        <v>0.59</v>
      </c>
      <c r="I40" s="39">
        <f t="shared" si="27"/>
        <v>5752.5</v>
      </c>
      <c r="J40" s="38">
        <f t="shared" si="33"/>
        <v>4423.1398698205476</v>
      </c>
      <c r="K40" s="40">
        <f t="shared" si="28"/>
        <v>7.762709496122526E-2</v>
      </c>
      <c r="L40" s="22">
        <f t="shared" si="29"/>
        <v>4.5799986027122902E-2</v>
      </c>
      <c r="M40" s="24">
        <f t="shared" si="30"/>
        <v>4.5780733160178826E-2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4423.1398698205476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4423.1398698205476</v>
      </c>
      <c r="AJ40" s="148">
        <f t="shared" si="36"/>
        <v>4423.1398698205476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f>IF([1]Summ!$J1076="",0,[1]Summ!$J1076)</f>
        <v>13609.75</v>
      </c>
      <c r="C41" s="104">
        <f>IF([1]Summ!$K1076="",0,[1]Summ!$K1076)</f>
        <v>-13609.75</v>
      </c>
      <c r="D41" s="38">
        <f t="shared" si="25"/>
        <v>0</v>
      </c>
      <c r="E41" s="75">
        <f>Middle!E41</f>
        <v>0.3</v>
      </c>
      <c r="F41" s="75">
        <f>Middle!F41</f>
        <v>1.4</v>
      </c>
      <c r="G41" s="22">
        <f t="shared" si="32"/>
        <v>1.65</v>
      </c>
      <c r="H41" s="24">
        <f t="shared" si="26"/>
        <v>0.42</v>
      </c>
      <c r="I41" s="39">
        <f t="shared" si="27"/>
        <v>0</v>
      </c>
      <c r="J41" s="38">
        <f t="shared" si="33"/>
        <v>5724.1045524053634</v>
      </c>
      <c r="K41" s="40">
        <f t="shared" si="28"/>
        <v>0.14086471408647142</v>
      </c>
      <c r="L41" s="22">
        <f t="shared" si="29"/>
        <v>5.916317991631799E-2</v>
      </c>
      <c r="M41" s="24">
        <f t="shared" si="30"/>
        <v>5.9246081021007063E-2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5724.1045524053634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5724.1045524053634</v>
      </c>
      <c r="AJ41" s="148">
        <f t="shared" si="36"/>
        <v>5724.1045524053634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Onions: kg produced</v>
      </c>
      <c r="B42" s="104">
        <f>IF([1]Summ!$J1077="",0,[1]Summ!$J1077)</f>
        <v>420</v>
      </c>
      <c r="C42" s="104">
        <f>IF([1]Summ!$K1077="",0,[1]Summ!$K1077)</f>
        <v>0</v>
      </c>
      <c r="D42" s="38">
        <f t="shared" si="25"/>
        <v>420</v>
      </c>
      <c r="E42" s="75">
        <f>Middle!E42</f>
        <v>0.2</v>
      </c>
      <c r="F42" s="75">
        <f>Middle!F42</f>
        <v>1.4</v>
      </c>
      <c r="G42" s="22">
        <f t="shared" si="32"/>
        <v>1.65</v>
      </c>
      <c r="H42" s="24">
        <f t="shared" si="26"/>
        <v>0.27999999999999997</v>
      </c>
      <c r="I42" s="39">
        <f t="shared" si="27"/>
        <v>117.6</v>
      </c>
      <c r="J42" s="38">
        <f t="shared" si="33"/>
        <v>117.59999999999998</v>
      </c>
      <c r="K42" s="40">
        <f t="shared" si="28"/>
        <v>4.3471173178286152E-3</v>
      </c>
      <c r="L42" s="22">
        <f t="shared" si="29"/>
        <v>1.2171928489920121E-3</v>
      </c>
      <c r="M42" s="24">
        <f t="shared" si="30"/>
        <v>1.2171928489920119E-3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29.399999999999995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58.79999999999999</v>
      </c>
      <c r="AF42" s="122">
        <f t="shared" si="31"/>
        <v>0.25</v>
      </c>
      <c r="AG42" s="147">
        <f t="shared" si="34"/>
        <v>29.399999999999995</v>
      </c>
      <c r="AH42" s="123">
        <f t="shared" si="35"/>
        <v>1</v>
      </c>
      <c r="AI42" s="112">
        <f t="shared" si="35"/>
        <v>117.59999999999998</v>
      </c>
      <c r="AJ42" s="148">
        <f t="shared" si="36"/>
        <v>29.399999999999995</v>
      </c>
      <c r="AK42" s="147">
        <f t="shared" si="37"/>
        <v>88.199999999999989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Beans: kg produced</v>
      </c>
      <c r="B43" s="104">
        <f>IF([1]Summ!$J1078="",0,[1]Summ!$J1078)</f>
        <v>20</v>
      </c>
      <c r="C43" s="104">
        <f>IF([1]Summ!$K1078="",0,[1]Summ!$K1078)</f>
        <v>80</v>
      </c>
      <c r="D43" s="38">
        <f t="shared" si="25"/>
        <v>100</v>
      </c>
      <c r="E43" s="75">
        <f>Middle!E43</f>
        <v>0.2</v>
      </c>
      <c r="F43" s="75">
        <f>Middle!F43</f>
        <v>1.4</v>
      </c>
      <c r="G43" s="22">
        <f t="shared" si="32"/>
        <v>1.65</v>
      </c>
      <c r="H43" s="24">
        <f t="shared" si="26"/>
        <v>0.27999999999999997</v>
      </c>
      <c r="I43" s="39">
        <f t="shared" si="27"/>
        <v>27.999999999999996</v>
      </c>
      <c r="J43" s="38">
        <f t="shared" si="33"/>
        <v>5.568612492640491</v>
      </c>
      <c r="K43" s="40">
        <f t="shared" si="28"/>
        <v>2.0700558656326737E-4</v>
      </c>
      <c r="L43" s="22">
        <f t="shared" si="29"/>
        <v>5.7961564237714856E-5</v>
      </c>
      <c r="M43" s="24">
        <f t="shared" si="30"/>
        <v>5.7636694769129166E-5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38"/>
        <v>1.3921531231601227</v>
      </c>
      <c r="AB43" s="156">
        <f>Poor!AB43</f>
        <v>0.25</v>
      </c>
      <c r="AC43" s="147">
        <f t="shared" si="39"/>
        <v>1.3921531231601227</v>
      </c>
      <c r="AD43" s="156">
        <f>Poor!AD43</f>
        <v>0.25</v>
      </c>
      <c r="AE43" s="147">
        <f t="shared" si="40"/>
        <v>1.3921531231601227</v>
      </c>
      <c r="AF43" s="122">
        <f t="shared" si="31"/>
        <v>0.25</v>
      </c>
      <c r="AG43" s="147">
        <f t="shared" si="34"/>
        <v>1.3921531231601227</v>
      </c>
      <c r="AH43" s="123">
        <f t="shared" si="35"/>
        <v>1</v>
      </c>
      <c r="AI43" s="112">
        <f t="shared" si="35"/>
        <v>5.568612492640491</v>
      </c>
      <c r="AJ43" s="148">
        <f t="shared" si="36"/>
        <v>2.7843062463202455</v>
      </c>
      <c r="AK43" s="147">
        <f t="shared" si="37"/>
        <v>2.7843062463202455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 xml:space="preserve">Other root crops: Beetroot </v>
      </c>
      <c r="B44" s="104">
        <f>IF([1]Summ!$J1079="",0,[1]Summ!$J1079)</f>
        <v>126</v>
      </c>
      <c r="C44" s="104">
        <f>IF([1]Summ!$K1079="",0,[1]Summ!$K1079)</f>
        <v>-126</v>
      </c>
      <c r="D44" s="38">
        <f t="shared" si="25"/>
        <v>0</v>
      </c>
      <c r="E44" s="75">
        <f>Middle!E44</f>
        <v>0.2</v>
      </c>
      <c r="F44" s="75">
        <f>Middle!F44</f>
        <v>1.4</v>
      </c>
      <c r="G44" s="22">
        <f t="shared" si="32"/>
        <v>1.65</v>
      </c>
      <c r="H44" s="24">
        <f t="shared" si="26"/>
        <v>0.27999999999999997</v>
      </c>
      <c r="I44" s="39">
        <f t="shared" si="27"/>
        <v>0</v>
      </c>
      <c r="J44" s="38">
        <f t="shared" si="33"/>
        <v>35.329435324091229</v>
      </c>
      <c r="K44" s="40">
        <f t="shared" si="28"/>
        <v>1.3041351953485844E-3</v>
      </c>
      <c r="L44" s="22">
        <f t="shared" si="29"/>
        <v>3.6515785469760361E-4</v>
      </c>
      <c r="M44" s="24">
        <f t="shared" si="30"/>
        <v>3.6566952411062615E-4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8.8323588310228072</v>
      </c>
      <c r="AB44" s="156">
        <f>Poor!AB44</f>
        <v>0.25</v>
      </c>
      <c r="AC44" s="147">
        <f t="shared" si="39"/>
        <v>8.8323588310228072</v>
      </c>
      <c r="AD44" s="156">
        <f>Poor!AD44</f>
        <v>0.25</v>
      </c>
      <c r="AE44" s="147">
        <f t="shared" si="40"/>
        <v>8.8323588310228072</v>
      </c>
      <c r="AF44" s="122">
        <f t="shared" si="31"/>
        <v>0.25</v>
      </c>
      <c r="AG44" s="147">
        <f t="shared" si="34"/>
        <v>8.8323588310228072</v>
      </c>
      <c r="AH44" s="123">
        <f t="shared" si="35"/>
        <v>1</v>
      </c>
      <c r="AI44" s="112">
        <f t="shared" si="35"/>
        <v>35.329435324091229</v>
      </c>
      <c r="AJ44" s="148">
        <f t="shared" si="36"/>
        <v>17.664717662045614</v>
      </c>
      <c r="AK44" s="147">
        <f t="shared" si="37"/>
        <v>17.664717662045614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 xml:space="preserve">Tomato: </v>
      </c>
      <c r="B45" s="104">
        <f>IF([1]Summ!$J1080="",0,[1]Summ!$J1080)</f>
        <v>50</v>
      </c>
      <c r="C45" s="104">
        <f>IF([1]Summ!$K1080="",0,[1]Summ!$K1080)</f>
        <v>-50</v>
      </c>
      <c r="D45" s="38">
        <f t="shared" si="25"/>
        <v>0</v>
      </c>
      <c r="E45" s="75">
        <f>Middle!E45</f>
        <v>0.2</v>
      </c>
      <c r="F45" s="75">
        <f>Middle!F45</f>
        <v>1.4</v>
      </c>
      <c r="G45" s="22">
        <f t="shared" si="32"/>
        <v>1.65</v>
      </c>
      <c r="H45" s="24">
        <f t="shared" si="26"/>
        <v>0.27999999999999997</v>
      </c>
      <c r="I45" s="39">
        <f t="shared" si="27"/>
        <v>0</v>
      </c>
      <c r="J45" s="38">
        <f t="shared" si="33"/>
        <v>14.019617192099691</v>
      </c>
      <c r="K45" s="40">
        <f t="shared" si="28"/>
        <v>5.1751396640816849E-4</v>
      </c>
      <c r="L45" s="22">
        <f t="shared" si="29"/>
        <v>1.4490391059428717E-4</v>
      </c>
      <c r="M45" s="24">
        <f t="shared" si="30"/>
        <v>1.451069540121532E-4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38"/>
        <v>3.5049042980249228</v>
      </c>
      <c r="AB45" s="156">
        <f>Poor!AB45</f>
        <v>0.25</v>
      </c>
      <c r="AC45" s="147">
        <f t="shared" si="39"/>
        <v>3.5049042980249228</v>
      </c>
      <c r="AD45" s="156">
        <f>Poor!AD45</f>
        <v>0.25</v>
      </c>
      <c r="AE45" s="147">
        <f t="shared" si="40"/>
        <v>3.5049042980249228</v>
      </c>
      <c r="AF45" s="122">
        <f t="shared" si="31"/>
        <v>0.25</v>
      </c>
      <c r="AG45" s="147">
        <f t="shared" si="34"/>
        <v>3.5049042980249228</v>
      </c>
      <c r="AH45" s="123">
        <f t="shared" si="35"/>
        <v>1</v>
      </c>
      <c r="AI45" s="112">
        <f t="shared" si="35"/>
        <v>14.019617192099691</v>
      </c>
      <c r="AJ45" s="148">
        <f t="shared" si="36"/>
        <v>7.0098085960498455</v>
      </c>
      <c r="AK45" s="147">
        <f t="shared" si="37"/>
        <v>7.0098085960498455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Leafy green vegetables (spinach etc)</v>
      </c>
      <c r="B46" s="104">
        <f>IF([1]Summ!$J1081="",0,[1]Summ!$J1081)</f>
        <v>231</v>
      </c>
      <c r="C46" s="104">
        <f>IF([1]Summ!$K1081="",0,[1]Summ!$K1081)</f>
        <v>-231</v>
      </c>
      <c r="D46" s="38">
        <f t="shared" si="25"/>
        <v>0</v>
      </c>
      <c r="E46" s="75">
        <f>Middle!E46</f>
        <v>0.2</v>
      </c>
      <c r="F46" s="75">
        <f>Middle!F46</f>
        <v>1.4</v>
      </c>
      <c r="G46" s="22">
        <f t="shared" si="32"/>
        <v>1.65</v>
      </c>
      <c r="H46" s="24">
        <f t="shared" si="26"/>
        <v>0.27999999999999997</v>
      </c>
      <c r="I46" s="39">
        <f t="shared" si="27"/>
        <v>0</v>
      </c>
      <c r="J46" s="38">
        <f t="shared" si="33"/>
        <v>64.770631427500561</v>
      </c>
      <c r="K46" s="40">
        <f t="shared" si="28"/>
        <v>2.390914524805738E-3</v>
      </c>
      <c r="L46" s="22">
        <f t="shared" si="29"/>
        <v>6.6945606694560652E-4</v>
      </c>
      <c r="M46" s="24">
        <f t="shared" si="30"/>
        <v>6.703941275361477E-4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38"/>
        <v>16.19265785687514</v>
      </c>
      <c r="AB46" s="156">
        <f>Poor!AB46</f>
        <v>0.25</v>
      </c>
      <c r="AC46" s="147">
        <f t="shared" si="39"/>
        <v>16.19265785687514</v>
      </c>
      <c r="AD46" s="156">
        <f>Poor!AD46</f>
        <v>0.25</v>
      </c>
      <c r="AE46" s="147">
        <f t="shared" si="40"/>
        <v>16.19265785687514</v>
      </c>
      <c r="AF46" s="122">
        <f t="shared" si="31"/>
        <v>0.25</v>
      </c>
      <c r="AG46" s="147">
        <f t="shared" si="34"/>
        <v>16.19265785687514</v>
      </c>
      <c r="AH46" s="123">
        <f t="shared" si="35"/>
        <v>1</v>
      </c>
      <c r="AI46" s="112">
        <f t="shared" si="35"/>
        <v>64.770631427500561</v>
      </c>
      <c r="AJ46" s="148">
        <f t="shared" si="36"/>
        <v>32.385315713750281</v>
      </c>
      <c r="AK46" s="147">
        <f t="shared" si="37"/>
        <v>32.385315713750281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Other crop: pumpkin</v>
      </c>
      <c r="B47" s="104">
        <f>IF([1]Summ!$J1082="",0,[1]Summ!$J1082)</f>
        <v>625</v>
      </c>
      <c r="C47" s="104">
        <f>IF([1]Summ!$K1082="",0,[1]Summ!$K1082)</f>
        <v>-625</v>
      </c>
      <c r="D47" s="38">
        <f t="shared" si="25"/>
        <v>0</v>
      </c>
      <c r="E47" s="75">
        <f>Middle!E47</f>
        <v>0.2</v>
      </c>
      <c r="F47" s="75">
        <f>Middle!F47</f>
        <v>1.4</v>
      </c>
      <c r="G47" s="22">
        <f t="shared" si="32"/>
        <v>1.65</v>
      </c>
      <c r="H47" s="24">
        <f t="shared" si="26"/>
        <v>0.27999999999999997</v>
      </c>
      <c r="I47" s="39">
        <f t="shared" si="27"/>
        <v>0</v>
      </c>
      <c r="J47" s="38">
        <f t="shared" si="33"/>
        <v>175.24521490124613</v>
      </c>
      <c r="K47" s="40">
        <f t="shared" si="28"/>
        <v>6.4689245801021053E-3</v>
      </c>
      <c r="L47" s="22">
        <f t="shared" si="29"/>
        <v>1.8112988824285892E-3</v>
      </c>
      <c r="M47" s="24">
        <f t="shared" si="30"/>
        <v>1.813836925151915E-3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38"/>
        <v>43.811303725311532</v>
      </c>
      <c r="AB47" s="156">
        <f>Poor!AB47</f>
        <v>0.25</v>
      </c>
      <c r="AC47" s="147">
        <f t="shared" si="39"/>
        <v>43.811303725311532</v>
      </c>
      <c r="AD47" s="156">
        <f>Poor!AD47</f>
        <v>0.25</v>
      </c>
      <c r="AE47" s="147">
        <f t="shared" si="40"/>
        <v>43.811303725311532</v>
      </c>
      <c r="AF47" s="122">
        <f t="shared" si="31"/>
        <v>0.25</v>
      </c>
      <c r="AG47" s="147">
        <f t="shared" si="34"/>
        <v>43.811303725311532</v>
      </c>
      <c r="AH47" s="123">
        <f t="shared" si="35"/>
        <v>1</v>
      </c>
      <c r="AI47" s="112">
        <f t="shared" si="35"/>
        <v>175.24521490124613</v>
      </c>
      <c r="AJ47" s="148">
        <f t="shared" si="36"/>
        <v>87.622607450623065</v>
      </c>
      <c r="AK47" s="147">
        <f t="shared" si="37"/>
        <v>87.622607450623065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Other crop: Carrots</v>
      </c>
      <c r="B48" s="104">
        <f>IF([1]Summ!$J1083="",0,[1]Summ!$J1083)</f>
        <v>245</v>
      </c>
      <c r="C48" s="104">
        <f>IF([1]Summ!$K1083="",0,[1]Summ!$K1083)</f>
        <v>0</v>
      </c>
      <c r="D48" s="38">
        <f t="shared" si="25"/>
        <v>245</v>
      </c>
      <c r="E48" s="75">
        <f>Middle!E48</f>
        <v>0.2</v>
      </c>
      <c r="F48" s="75">
        <f>Middle!F48</f>
        <v>1.4</v>
      </c>
      <c r="G48" s="22">
        <f t="shared" si="32"/>
        <v>1.65</v>
      </c>
      <c r="H48" s="24">
        <f t="shared" si="26"/>
        <v>0.27999999999999997</v>
      </c>
      <c r="I48" s="39">
        <f t="shared" si="27"/>
        <v>68.599999999999994</v>
      </c>
      <c r="J48" s="38">
        <f t="shared" si="33"/>
        <v>68.599999999999994</v>
      </c>
      <c r="K48" s="40">
        <f t="shared" si="28"/>
        <v>2.5358184354000255E-3</v>
      </c>
      <c r="L48" s="22">
        <f t="shared" si="29"/>
        <v>7.1002916191200706E-4</v>
      </c>
      <c r="M48" s="24">
        <f t="shared" si="30"/>
        <v>7.1002916191200706E-4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38"/>
        <v>17.149999999999999</v>
      </c>
      <c r="AB48" s="156">
        <f>Poor!AB48</f>
        <v>0.25</v>
      </c>
      <c r="AC48" s="147">
        <f t="shared" si="39"/>
        <v>17.149999999999999</v>
      </c>
      <c r="AD48" s="156">
        <f>Poor!AD48</f>
        <v>0.25</v>
      </c>
      <c r="AE48" s="147">
        <f t="shared" si="40"/>
        <v>17.149999999999999</v>
      </c>
      <c r="AF48" s="122">
        <f t="shared" si="31"/>
        <v>0.25</v>
      </c>
      <c r="AG48" s="147">
        <f t="shared" si="34"/>
        <v>17.149999999999999</v>
      </c>
      <c r="AH48" s="123">
        <f t="shared" si="35"/>
        <v>1</v>
      </c>
      <c r="AI48" s="112">
        <f t="shared" si="35"/>
        <v>68.599999999999994</v>
      </c>
      <c r="AJ48" s="148">
        <f t="shared" si="36"/>
        <v>34.299999999999997</v>
      </c>
      <c r="AK48" s="147">
        <f t="shared" si="37"/>
        <v>34.299999999999997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WILD FOODS -- see worksheet Data 3</v>
      </c>
      <c r="B49" s="104">
        <f>IF([1]Summ!$J1084="",0,[1]Summ!$J1084)</f>
        <v>0</v>
      </c>
      <c r="C49" s="104">
        <f>IF([1]Summ!$K1084="",0,[1]Summ!$K1084)</f>
        <v>0</v>
      </c>
      <c r="D49" s="38">
        <f t="shared" si="25"/>
        <v>0</v>
      </c>
      <c r="E49" s="75">
        <f>Middle!E49</f>
        <v>1</v>
      </c>
      <c r="F49" s="75">
        <f>Middle!F49</f>
        <v>1.18</v>
      </c>
      <c r="G49" s="22">
        <f t="shared" si="32"/>
        <v>1.65</v>
      </c>
      <c r="H49" s="24">
        <f t="shared" si="26"/>
        <v>1.18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Small business -- see Data2</v>
      </c>
      <c r="B50" s="104">
        <f>IF([1]Summ!$J1085="",0,[1]Summ!$J1085)</f>
        <v>32004</v>
      </c>
      <c r="C50" s="104">
        <f>IF([1]Summ!$K1085="",0,[1]Summ!$K1085)</f>
        <v>0</v>
      </c>
      <c r="D50" s="38">
        <f t="shared" si="25"/>
        <v>32004</v>
      </c>
      <c r="E50" s="75">
        <f>Middle!E50</f>
        <v>0.8</v>
      </c>
      <c r="F50" s="75">
        <f>Middle!F50</f>
        <v>1.18</v>
      </c>
      <c r="G50" s="22">
        <f t="shared" si="32"/>
        <v>1.65</v>
      </c>
      <c r="H50" s="24">
        <f t="shared" si="26"/>
        <v>0.94399999999999995</v>
      </c>
      <c r="I50" s="39">
        <f t="shared" si="27"/>
        <v>30211.775999999998</v>
      </c>
      <c r="J50" s="38">
        <f t="shared" si="33"/>
        <v>30211.775999999998</v>
      </c>
      <c r="K50" s="40">
        <f t="shared" si="28"/>
        <v>0.33125033961854045</v>
      </c>
      <c r="L50" s="22">
        <f t="shared" si="29"/>
        <v>0.31270032059990216</v>
      </c>
      <c r="M50" s="24">
        <f t="shared" si="30"/>
        <v>0.31270032059990216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7552.9439999999995</v>
      </c>
      <c r="AB50" s="156">
        <f>Poor!AB55</f>
        <v>0.25</v>
      </c>
      <c r="AC50" s="147">
        <f t="shared" si="39"/>
        <v>7552.9439999999995</v>
      </c>
      <c r="AD50" s="156">
        <f>Poor!AD55</f>
        <v>0.25</v>
      </c>
      <c r="AE50" s="147">
        <f t="shared" si="40"/>
        <v>7552.9439999999995</v>
      </c>
      <c r="AF50" s="122">
        <f t="shared" si="31"/>
        <v>0.25</v>
      </c>
      <c r="AG50" s="147">
        <f t="shared" si="34"/>
        <v>7552.9439999999995</v>
      </c>
      <c r="AH50" s="123">
        <f t="shared" si="35"/>
        <v>1</v>
      </c>
      <c r="AI50" s="112">
        <f t="shared" si="35"/>
        <v>30211.775999999998</v>
      </c>
      <c r="AJ50" s="148">
        <f t="shared" si="36"/>
        <v>15105.887999999999</v>
      </c>
      <c r="AK50" s="147">
        <f t="shared" si="37"/>
        <v>15105.887999999999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Social development -- see Data2</v>
      </c>
      <c r="B51" s="104">
        <f>IF([1]Summ!$J1086="",0,[1]Summ!$J1086)</f>
        <v>13920</v>
      </c>
      <c r="C51" s="104">
        <f>IF([1]Summ!$K1086="",0,[1]Summ!$K1086)</f>
        <v>0</v>
      </c>
      <c r="D51" s="38">
        <f t="shared" si="25"/>
        <v>13920</v>
      </c>
      <c r="E51" s="75">
        <f>Middle!E51</f>
        <v>1</v>
      </c>
      <c r="F51" s="75">
        <f>Middle!F51</f>
        <v>1.18</v>
      </c>
      <c r="G51" s="22">
        <f t="shared" si="32"/>
        <v>1.65</v>
      </c>
      <c r="H51" s="24">
        <f t="shared" si="26"/>
        <v>1.18</v>
      </c>
      <c r="I51" s="39">
        <f t="shared" si="27"/>
        <v>16425.599999999999</v>
      </c>
      <c r="J51" s="38">
        <f t="shared" si="33"/>
        <v>16425.599999999999</v>
      </c>
      <c r="K51" s="40">
        <f t="shared" si="28"/>
        <v>0.14407588824803411</v>
      </c>
      <c r="L51" s="22">
        <f t="shared" si="29"/>
        <v>0.17000954813268024</v>
      </c>
      <c r="M51" s="24">
        <f t="shared" si="30"/>
        <v>0.17000954813268021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4106.3999999999996</v>
      </c>
      <c r="AB51" s="156">
        <f>Poor!AB56</f>
        <v>0.25</v>
      </c>
      <c r="AC51" s="147">
        <f t="shared" si="39"/>
        <v>4106.3999999999996</v>
      </c>
      <c r="AD51" s="156">
        <f>Poor!AD56</f>
        <v>0.25</v>
      </c>
      <c r="AE51" s="147">
        <f t="shared" si="40"/>
        <v>4106.3999999999996</v>
      </c>
      <c r="AF51" s="122">
        <f t="shared" si="31"/>
        <v>0.25</v>
      </c>
      <c r="AG51" s="147">
        <f t="shared" si="34"/>
        <v>4106.3999999999996</v>
      </c>
      <c r="AH51" s="123">
        <f t="shared" si="35"/>
        <v>1</v>
      </c>
      <c r="AI51" s="112">
        <f t="shared" si="35"/>
        <v>16425.599999999999</v>
      </c>
      <c r="AJ51" s="148">
        <f t="shared" si="36"/>
        <v>8212.7999999999993</v>
      </c>
      <c r="AK51" s="147">
        <f t="shared" si="37"/>
        <v>8212.7999999999993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Public works -- see Data2</v>
      </c>
      <c r="B52" s="104">
        <f>IF([1]Summ!$J1087="",0,[1]Summ!$J1087)</f>
        <v>7800</v>
      </c>
      <c r="C52" s="104">
        <f>IF([1]Summ!$K1087="",0,[1]Summ!$K1087)</f>
        <v>0</v>
      </c>
      <c r="D52" s="38">
        <f t="shared" si="25"/>
        <v>7800</v>
      </c>
      <c r="E52" s="75">
        <f>Middle!E52</f>
        <v>1</v>
      </c>
      <c r="F52" s="75">
        <f>Middle!F52</f>
        <v>1.18</v>
      </c>
      <c r="G52" s="22">
        <f t="shared" si="32"/>
        <v>1.65</v>
      </c>
      <c r="H52" s="24">
        <f t="shared" si="26"/>
        <v>1.18</v>
      </c>
      <c r="I52" s="39">
        <f t="shared" si="27"/>
        <v>9204</v>
      </c>
      <c r="J52" s="38">
        <f t="shared" si="33"/>
        <v>9204</v>
      </c>
      <c r="K52" s="40">
        <f t="shared" si="28"/>
        <v>8.0732178759674283E-2</v>
      </c>
      <c r="L52" s="22">
        <f t="shared" si="29"/>
        <v>9.5263970936415643E-2</v>
      </c>
      <c r="M52" s="24">
        <f t="shared" si="30"/>
        <v>9.5263970936415643E-2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2301</v>
      </c>
      <c r="AB52" s="156">
        <f>Poor!AB57</f>
        <v>0.25</v>
      </c>
      <c r="AC52" s="147">
        <f t="shared" si="39"/>
        <v>2301</v>
      </c>
      <c r="AD52" s="156">
        <f>Poor!AD57</f>
        <v>0.25</v>
      </c>
      <c r="AE52" s="147">
        <f t="shared" si="40"/>
        <v>2301</v>
      </c>
      <c r="AF52" s="122">
        <f t="shared" si="31"/>
        <v>0.25</v>
      </c>
      <c r="AG52" s="147">
        <f t="shared" si="34"/>
        <v>2301</v>
      </c>
      <c r="AH52" s="123">
        <f t="shared" si="35"/>
        <v>1</v>
      </c>
      <c r="AI52" s="112">
        <f t="shared" si="35"/>
        <v>9204</v>
      </c>
      <c r="AJ52" s="148">
        <f t="shared" si="36"/>
        <v>4602</v>
      </c>
      <c r="AK52" s="147">
        <f t="shared" si="37"/>
        <v>4602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Remittances: no. times per year</v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1.1100000000000001</v>
      </c>
      <c r="G53" s="22">
        <f t="shared" si="32"/>
        <v>1.65</v>
      </c>
      <c r="H53" s="24">
        <f t="shared" ref="H53:H64" si="41">(E53*F53)</f>
        <v>1.1100000000000001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1.65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1.65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1.65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1.65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1.65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1.65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1.65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1.65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96615.75</v>
      </c>
      <c r="C65" s="39">
        <f>SUM(C37:C64)</f>
        <v>-19811.75</v>
      </c>
      <c r="D65" s="42">
        <f>SUM(D37:D64)</f>
        <v>76804</v>
      </c>
      <c r="E65" s="32"/>
      <c r="F65" s="32"/>
      <c r="G65" s="32"/>
      <c r="H65" s="31"/>
      <c r="I65" s="39">
        <f>SUM(I37:I64)</f>
        <v>69198.415999999997</v>
      </c>
      <c r="J65" s="39">
        <f>SUM(J37:J64)</f>
        <v>78291.294367494993</v>
      </c>
      <c r="K65" s="40">
        <f>SUM(K37:K64)</f>
        <v>1</v>
      </c>
      <c r="L65" s="22">
        <f>SUM(L37:L64)</f>
        <v>0.8102050752594685</v>
      </c>
      <c r="M65" s="24">
        <f>SUM(M37:M64)</f>
        <v>0.81033676566703661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36034.072233991821</v>
      </c>
      <c r="AB65" s="137"/>
      <c r="AC65" s="153">
        <f>SUM(AC37:AC64)</f>
        <v>14051.227377834393</v>
      </c>
      <c r="AD65" s="137"/>
      <c r="AE65" s="153">
        <f>SUM(AE37:AE64)</f>
        <v>14110.027377834394</v>
      </c>
      <c r="AF65" s="137"/>
      <c r="AG65" s="153">
        <f>SUM(AG37:AG64)</f>
        <v>14095.967377834393</v>
      </c>
      <c r="AH65" s="137"/>
      <c r="AI65" s="153">
        <f>SUM(AI37:AI64)</f>
        <v>78291.294367494993</v>
      </c>
      <c r="AJ65" s="153">
        <f>SUM(AJ37:AJ64)</f>
        <v>50085.299611826209</v>
      </c>
      <c r="AK65" s="153">
        <f>SUM(AK37:AK64)</f>
        <v>28205.994755668788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8199.5490989693317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11479.368738557065</v>
      </c>
      <c r="J70" s="51">
        <f>J124*I$83</f>
        <v>11479.368738557065</v>
      </c>
      <c r="K70" s="40">
        <f>B70/B$76</f>
        <v>8.4867623539322853E-2</v>
      </c>
      <c r="L70" s="22">
        <f>(L124*G$37*F$9/F$7)/B$130</f>
        <v>0.11881467295505201</v>
      </c>
      <c r="M70" s="24">
        <f>J70/B$76</f>
        <v>0.11881467295505199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2869.8421846392662</v>
      </c>
      <c r="AB70" s="156">
        <f>Poor!AB70</f>
        <v>0.25</v>
      </c>
      <c r="AC70" s="147">
        <f>$J70*AB70</f>
        <v>2869.8421846392662</v>
      </c>
      <c r="AD70" s="156">
        <f>Poor!AD70</f>
        <v>0.25</v>
      </c>
      <c r="AE70" s="147">
        <f>$J70*AD70</f>
        <v>2869.8421846392662</v>
      </c>
      <c r="AF70" s="156">
        <f>Poor!AF70</f>
        <v>0.25</v>
      </c>
      <c r="AG70" s="147">
        <f>$J70*AF70</f>
        <v>2869.8421846392662</v>
      </c>
      <c r="AH70" s="155">
        <f>SUM(Z70,AB70,AD70,AF70)</f>
        <v>1</v>
      </c>
      <c r="AI70" s="147">
        <f>SUM(AA70,AC70,AE70,AG70)</f>
        <v>11479.368738557065</v>
      </c>
      <c r="AJ70" s="148">
        <f>(AA70+AC70)</f>
        <v>5739.6843692785324</v>
      </c>
      <c r="AK70" s="147">
        <f>(AE70+AG70)</f>
        <v>5739.6843692785324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7789.3333333333339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9191.4133333333339</v>
      </c>
      <c r="J71" s="51">
        <f t="shared" ref="J71:J72" si="49">J125*I$83</f>
        <v>9191.4133333333339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13872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16368.960000000001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1620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1911.6000000000001</v>
      </c>
      <c r="K73" s="40">
        <f>B73/B$76</f>
        <v>1.6767452511624658E-2</v>
      </c>
      <c r="L73" s="22">
        <f>(L127*G$37*F$9/F$7)/B$130</f>
        <v>1.97855939637171E-2</v>
      </c>
      <c r="M73" s="24">
        <f>J73/B$76</f>
        <v>1.9785593963717096E-2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172.04399999999998</v>
      </c>
      <c r="AB73" s="156">
        <f>Poor!AB73</f>
        <v>0.09</v>
      </c>
      <c r="AC73" s="147">
        <f>$H$73*$B$73*AB73</f>
        <v>172.04399999999998</v>
      </c>
      <c r="AD73" s="156">
        <f>Poor!AD73</f>
        <v>0.23</v>
      </c>
      <c r="AE73" s="147">
        <f>$H$73*$B$73*AD73</f>
        <v>439.66800000000001</v>
      </c>
      <c r="AF73" s="156">
        <f>Poor!AF73</f>
        <v>0.59</v>
      </c>
      <c r="AG73" s="147">
        <f>$H$73*$B$73*AF73</f>
        <v>1127.8439999999998</v>
      </c>
      <c r="AH73" s="155">
        <f>SUM(Z73,AB73,AD73,AF73)</f>
        <v>1</v>
      </c>
      <c r="AI73" s="147">
        <f>SUM(AA73,AC73,AE73,AG73)</f>
        <v>1911.6</v>
      </c>
      <c r="AJ73" s="148">
        <f>(AA73+AC73)</f>
        <v>344.08799999999997</v>
      </c>
      <c r="AK73" s="147">
        <f>(AE73+AG73)</f>
        <v>1567.5119999999997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5519.7904915390836</v>
      </c>
      <c r="C74" s="39"/>
      <c r="D74" s="38"/>
      <c r="E74" s="32"/>
      <c r="F74" s="32"/>
      <c r="G74" s="32"/>
      <c r="H74" s="31"/>
      <c r="I74" s="39">
        <f>I128*I$83</f>
        <v>57719.047261442938</v>
      </c>
      <c r="J74" s="51">
        <f>J128*I$83</f>
        <v>4097.8938297768264</v>
      </c>
      <c r="K74" s="40">
        <f>B74/B$76</f>
        <v>5.7131373420369697E-2</v>
      </c>
      <c r="L74" s="22">
        <f>(L128*G$37*F$9/F$7)/B$130</f>
        <v>4.3163245306741219E-2</v>
      </c>
      <c r="M74" s="24">
        <f>J74/B$76</f>
        <v>4.2414345795347308E-2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1274.0667767692426</v>
      </c>
      <c r="AB74" s="156"/>
      <c r="AC74" s="147">
        <f>AC30*$I$83/4</f>
        <v>1818.085207280054</v>
      </c>
      <c r="AD74" s="156"/>
      <c r="AE74" s="147">
        <f>AE30*$I$83/4</f>
        <v>591.76652760411832</v>
      </c>
      <c r="AF74" s="156"/>
      <c r="AG74" s="147">
        <f>AG30*$I$83/4</f>
        <v>654.65657755809673</v>
      </c>
      <c r="AH74" s="155"/>
      <c r="AI74" s="147">
        <f>SUM(AA74,AC74,AE74,AG74)</f>
        <v>4338.575089211512</v>
      </c>
      <c r="AJ74" s="148">
        <f>(AA74+AC74)</f>
        <v>3092.1519840492965</v>
      </c>
      <c r="AK74" s="147">
        <f>(AE74+AG74)</f>
        <v>1246.4231051622151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59615.077076158246</v>
      </c>
      <c r="C75" s="39"/>
      <c r="D75" s="38"/>
      <c r="E75" s="32"/>
      <c r="F75" s="32"/>
      <c r="G75" s="32"/>
      <c r="H75" s="31"/>
      <c r="I75" s="47"/>
      <c r="J75" s="51">
        <f>J129*I$83</f>
        <v>35242.058465827773</v>
      </c>
      <c r="K75" s="40">
        <f>B75/B$76</f>
        <v>0.61703269990822662</v>
      </c>
      <c r="L75" s="22">
        <f>(L129*G$37*F$9/F$7)/B$130</f>
        <v>0.3638845593018199</v>
      </c>
      <c r="M75" s="24">
        <f>J75/B$76</f>
        <v>0.36476514922078207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31890.163272583311</v>
      </c>
      <c r="AB75" s="158"/>
      <c r="AC75" s="149">
        <f>AA75+AC65-SUM(AC70,AC74)</f>
        <v>41253.463258498385</v>
      </c>
      <c r="AD75" s="158"/>
      <c r="AE75" s="149">
        <f>AC75+AE65-SUM(AE70,AE74)</f>
        <v>51901.881924089394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62473.350539726416</v>
      </c>
      <c r="AJ75" s="151">
        <f>AJ76-SUM(AJ70,AJ74)</f>
        <v>41253.463258498392</v>
      </c>
      <c r="AK75" s="149">
        <f>AJ75+AK76-SUM(AK70,AK74)</f>
        <v>62473.350539726431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96615.75</v>
      </c>
      <c r="C76" s="39"/>
      <c r="D76" s="38"/>
      <c r="E76" s="32"/>
      <c r="F76" s="32"/>
      <c r="G76" s="32"/>
      <c r="H76" s="31"/>
      <c r="I76" s="39">
        <f>I130*I$83</f>
        <v>69198.416000000012</v>
      </c>
      <c r="J76" s="51">
        <f>J130*I$83</f>
        <v>78291.294367495007</v>
      </c>
      <c r="K76" s="40">
        <f>SUM(K70:K75)</f>
        <v>0.77579914937954386</v>
      </c>
      <c r="L76" s="22">
        <f>SUM(L70:L75)</f>
        <v>0.54564807152733019</v>
      </c>
      <c r="M76" s="24">
        <f>SUM(M70:M75)</f>
        <v>0.54577976193489852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36034.072233991821</v>
      </c>
      <c r="AB76" s="137"/>
      <c r="AC76" s="153">
        <f>AC65</f>
        <v>14051.227377834393</v>
      </c>
      <c r="AD76" s="137"/>
      <c r="AE76" s="153">
        <f>AE65</f>
        <v>14110.027377834394</v>
      </c>
      <c r="AF76" s="137"/>
      <c r="AG76" s="153">
        <f>AG65</f>
        <v>14095.967377834393</v>
      </c>
      <c r="AH76" s="137"/>
      <c r="AI76" s="153">
        <f>SUM(AA76,AC76,AE76,AG76)</f>
        <v>78291.294367494993</v>
      </c>
      <c r="AJ76" s="154">
        <f>SUM(AA76,AC76)</f>
        <v>50085.299611826216</v>
      </c>
      <c r="AK76" s="154">
        <f>SUM(AE76,AG76)</f>
        <v>28205.994755668788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9191.413333333332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31890.163272583311</v>
      </c>
      <c r="AD78" s="112"/>
      <c r="AE78" s="112">
        <f>AC75</f>
        <v>41253.463258498385</v>
      </c>
      <c r="AF78" s="112"/>
      <c r="AG78" s="112">
        <f>AE75</f>
        <v>51901.881924089394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33164.230049352554</v>
      </c>
      <c r="AB79" s="112"/>
      <c r="AC79" s="112">
        <f>AA79-AA74+AC65-AC70</f>
        <v>43071.54846577844</v>
      </c>
      <c r="AD79" s="112"/>
      <c r="AE79" s="112">
        <f>AC79-AC74+AE65-AE70</f>
        <v>52493.648451693509</v>
      </c>
      <c r="AF79" s="112"/>
      <c r="AG79" s="112">
        <f>AE79-AE74+AG65-AG70</f>
        <v>63128.007117284527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0.67746781315776472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[1]Summ!$J1039</f>
        <v>4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9.4166666666666661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9314.0533178973346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15368.187974530601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3842.0469936326504</v>
      </c>
      <c r="AB83" s="112"/>
      <c r="AC83" s="165">
        <f>$I$83*AB82/4</f>
        <v>3842.0469936326504</v>
      </c>
      <c r="AD83" s="112"/>
      <c r="AE83" s="165">
        <f>$I$83*AD82/4</f>
        <v>3842.0469936326504</v>
      </c>
      <c r="AF83" s="112"/>
      <c r="AG83" s="165">
        <f>$I$83*AF82/4</f>
        <v>3842.0469936326504</v>
      </c>
      <c r="AH83" s="165">
        <f>SUM(AA83,AC83,AE83,AG83)</f>
        <v>15368.187974530601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15421.323527210454</v>
      </c>
      <c r="C84" s="46"/>
      <c r="D84" s="236"/>
      <c r="E84" s="64"/>
      <c r="F84" s="64"/>
      <c r="G84" s="64"/>
      <c r="H84" s="237">
        <f>IF(B84=0,0,I84/B84)</f>
        <v>1.5170744912960701</v>
      </c>
      <c r="I84" s="235">
        <f>(B70*H70)+((1-(D29*H29))*I83)</f>
        <v>23395.296545154917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other: Sheep hides</v>
      </c>
      <c r="B91" s="75">
        <f>(B37/$B$83)</f>
        <v>1.610469629927594E-3</v>
      </c>
      <c r="C91" s="75">
        <f>(C37/$B$83)</f>
        <v>0</v>
      </c>
      <c r="D91" s="24">
        <f t="shared" ref="D91" si="51">(B91+C91)</f>
        <v>1.610469629927594E-3</v>
      </c>
      <c r="H91" s="24">
        <f>(E37*F37/G37*F$7/F$9)</f>
        <v>0.14303030303030304</v>
      </c>
      <c r="I91" s="22">
        <f t="shared" ref="I91" si="52">(D91*H91)</f>
        <v>2.3034595918964377E-4</v>
      </c>
      <c r="J91" s="24">
        <f>IF(I$32&lt;=1+I$131,I91,L91+J$33*(I91-L91))</f>
        <v>2.3034595918964377E-4</v>
      </c>
      <c r="K91" s="22">
        <f t="shared" ref="K91" si="53">(B91)</f>
        <v>1.610469629927594E-3</v>
      </c>
      <c r="L91" s="22">
        <f t="shared" ref="L91" si="54">(K91*H91)</f>
        <v>2.3034595918964377E-4</v>
      </c>
      <c r="M91" s="228">
        <f t="shared" si="50"/>
        <v>2.3034595918964377E-4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Other: cattle hides</v>
      </c>
      <c r="B92" s="75">
        <f t="shared" ref="B92:C92" si="56">(B38/$B$83)</f>
        <v>5.3682320997586472E-3</v>
      </c>
      <c r="C92" s="75">
        <f t="shared" si="56"/>
        <v>0</v>
      </c>
      <c r="D92" s="24">
        <f t="shared" ref="D92:D118" si="57">(B92+C92)</f>
        <v>5.3682320997586472E-3</v>
      </c>
      <c r="H92" s="24">
        <f t="shared" ref="H92:H118" si="58">(E38*F38/G38*F$7/F$9)</f>
        <v>0.14303030303030304</v>
      </c>
      <c r="I92" s="22">
        <f t="shared" ref="I92:I118" si="59">(D92*H92)</f>
        <v>7.6781986396547923E-4</v>
      </c>
      <c r="J92" s="24">
        <f t="shared" ref="J92:J118" si="60">IF(I$32&lt;=1+I$131,I92,L92+J$33*(I92-L92))</f>
        <v>7.6781986396547923E-4</v>
      </c>
      <c r="K92" s="22">
        <f t="shared" ref="K92:K118" si="61">(B92)</f>
        <v>5.3682320997586472E-3</v>
      </c>
      <c r="L92" s="22">
        <f t="shared" ref="L92:L118" si="62">(K92*H92)</f>
        <v>7.6781986396547923E-4</v>
      </c>
      <c r="M92" s="228">
        <f t="shared" ref="M92:M118" si="63">(J92)</f>
        <v>7.6781986396547923E-4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Cattle sales - local: no. sold</v>
      </c>
      <c r="B93" s="75">
        <f t="shared" ref="B93:C93" si="64">(B39/$B$83)</f>
        <v>2.1472928399034585</v>
      </c>
      <c r="C93" s="75">
        <f t="shared" si="64"/>
        <v>-0.80523481496379701</v>
      </c>
      <c r="D93" s="24">
        <f t="shared" si="57"/>
        <v>1.3420580249396616</v>
      </c>
      <c r="H93" s="24">
        <f t="shared" si="58"/>
        <v>0.3575757575757576</v>
      </c>
      <c r="I93" s="22">
        <f t="shared" si="59"/>
        <v>0.47988741497842452</v>
      </c>
      <c r="J93" s="24">
        <f t="shared" si="60"/>
        <v>0.76822332297715878</v>
      </c>
      <c r="K93" s="22">
        <f t="shared" si="61"/>
        <v>2.1472928399034585</v>
      </c>
      <c r="L93" s="22">
        <f t="shared" si="62"/>
        <v>0.76781986396547919</v>
      </c>
      <c r="M93" s="228">
        <f t="shared" si="63"/>
        <v>0.76822332297715878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Sheep sales - local: no. sold</v>
      </c>
      <c r="B94" s="75">
        <f t="shared" ref="B94:C94" si="65">(B40/$B$83)</f>
        <v>0.80523481496379701</v>
      </c>
      <c r="C94" s="75">
        <f t="shared" si="65"/>
        <v>0.24157044448913911</v>
      </c>
      <c r="D94" s="24">
        <f t="shared" si="57"/>
        <v>1.046805259452936</v>
      </c>
      <c r="H94" s="24">
        <f t="shared" si="58"/>
        <v>0.3575757575757576</v>
      </c>
      <c r="I94" s="22">
        <f t="shared" si="59"/>
        <v>0.3743121836831711</v>
      </c>
      <c r="J94" s="24">
        <f t="shared" si="60"/>
        <v>0.28781141128355087</v>
      </c>
      <c r="K94" s="22">
        <f t="shared" si="61"/>
        <v>0.80523481496379701</v>
      </c>
      <c r="L94" s="22">
        <f t="shared" si="62"/>
        <v>0.28793244898705472</v>
      </c>
      <c r="M94" s="228">
        <f t="shared" si="63"/>
        <v>0.28781141128355087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1.4612059363938048</v>
      </c>
      <c r="C95" s="75">
        <f t="shared" si="66"/>
        <v>-1.4612059363938048</v>
      </c>
      <c r="D95" s="24">
        <f t="shared" si="57"/>
        <v>0</v>
      </c>
      <c r="H95" s="24">
        <f t="shared" si="58"/>
        <v>0.25454545454545457</v>
      </c>
      <c r="I95" s="22">
        <f t="shared" si="59"/>
        <v>0</v>
      </c>
      <c r="J95" s="24">
        <f t="shared" si="60"/>
        <v>0.37246450667390396</v>
      </c>
      <c r="K95" s="22">
        <f t="shared" si="61"/>
        <v>1.4612059363938048</v>
      </c>
      <c r="L95" s="22">
        <f t="shared" si="62"/>
        <v>0.37194332926387763</v>
      </c>
      <c r="M95" s="228">
        <f t="shared" si="63"/>
        <v>0.37246450667390396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Onions: kg produced</v>
      </c>
      <c r="B96" s="75">
        <f t="shared" ref="B96:C96" si="67">(B42/$B$83)</f>
        <v>4.5093149637972632E-2</v>
      </c>
      <c r="C96" s="75">
        <f t="shared" si="67"/>
        <v>0</v>
      </c>
      <c r="D96" s="24">
        <f t="shared" si="57"/>
        <v>4.5093149637972632E-2</v>
      </c>
      <c r="H96" s="24">
        <f t="shared" si="58"/>
        <v>0.16969696969696968</v>
      </c>
      <c r="I96" s="22">
        <f t="shared" si="59"/>
        <v>7.6521708476559609E-3</v>
      </c>
      <c r="J96" s="24">
        <f t="shared" si="60"/>
        <v>7.6521708476559609E-3</v>
      </c>
      <c r="K96" s="22">
        <f t="shared" si="61"/>
        <v>4.5093149637972632E-2</v>
      </c>
      <c r="L96" s="22">
        <f t="shared" si="62"/>
        <v>7.6521708476559609E-3</v>
      </c>
      <c r="M96" s="228">
        <f t="shared" si="63"/>
        <v>7.6521708476559609E-3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Beans: kg produced</v>
      </c>
      <c r="B97" s="75">
        <f t="shared" ref="B97:C97" si="68">(B43/$B$83)</f>
        <v>2.1472928399034587E-3</v>
      </c>
      <c r="C97" s="75">
        <f t="shared" si="68"/>
        <v>8.5891713596138348E-3</v>
      </c>
      <c r="D97" s="24">
        <f t="shared" si="57"/>
        <v>1.0736464199517293E-2</v>
      </c>
      <c r="H97" s="24">
        <f t="shared" si="58"/>
        <v>0.16969696969696968</v>
      </c>
      <c r="I97" s="22">
        <f t="shared" si="59"/>
        <v>1.8219454399180858E-3</v>
      </c>
      <c r="J97" s="24">
        <f t="shared" si="60"/>
        <v>3.6234671920132967E-4</v>
      </c>
      <c r="K97" s="22">
        <f t="shared" si="61"/>
        <v>2.1472928399034587E-3</v>
      </c>
      <c r="L97" s="22">
        <f t="shared" si="62"/>
        <v>3.643890879836172E-4</v>
      </c>
      <c r="M97" s="228">
        <f t="shared" si="63"/>
        <v>3.6234671920132967E-4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 xml:space="preserve">Other root crops: Beetroot </v>
      </c>
      <c r="B98" s="75">
        <f t="shared" ref="B98:C98" si="69">(B44/$B$83)</f>
        <v>1.352794489139179E-2</v>
      </c>
      <c r="C98" s="75">
        <f t="shared" si="69"/>
        <v>-1.352794489139179E-2</v>
      </c>
      <c r="D98" s="24">
        <f t="shared" si="57"/>
        <v>0</v>
      </c>
      <c r="H98" s="24">
        <f t="shared" si="58"/>
        <v>0.16969696969696968</v>
      </c>
      <c r="I98" s="22">
        <f t="shared" si="59"/>
        <v>0</v>
      </c>
      <c r="J98" s="24">
        <f t="shared" si="60"/>
        <v>2.2988679851288917E-3</v>
      </c>
      <c r="K98" s="22">
        <f t="shared" si="61"/>
        <v>1.352794489139179E-2</v>
      </c>
      <c r="L98" s="22">
        <f t="shared" si="62"/>
        <v>2.2956512542967886E-3</v>
      </c>
      <c r="M98" s="228">
        <f t="shared" si="63"/>
        <v>2.2988679851288917E-3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 xml:space="preserve">Tomato: </v>
      </c>
      <c r="B99" s="75">
        <f t="shared" ref="B99:C99" si="70">(B45/$B$83)</f>
        <v>5.3682320997586472E-3</v>
      </c>
      <c r="C99" s="75">
        <f t="shared" si="70"/>
        <v>-5.3682320997586472E-3</v>
      </c>
      <c r="D99" s="24">
        <f t="shared" si="57"/>
        <v>0</v>
      </c>
      <c r="H99" s="24">
        <f t="shared" si="58"/>
        <v>0.16969696969696968</v>
      </c>
      <c r="I99" s="22">
        <f t="shared" si="59"/>
        <v>0</v>
      </c>
      <c r="J99" s="24">
        <f t="shared" si="60"/>
        <v>9.1224920044797274E-4</v>
      </c>
      <c r="K99" s="22">
        <f t="shared" si="61"/>
        <v>5.3682320997586472E-3</v>
      </c>
      <c r="L99" s="22">
        <f t="shared" si="62"/>
        <v>9.1097271995904303E-4</v>
      </c>
      <c r="M99" s="228">
        <f t="shared" si="63"/>
        <v>9.1224920044797274E-4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Leafy green vegetables (spinach etc)</v>
      </c>
      <c r="B100" s="75">
        <f t="shared" ref="B100:C100" si="71">(B46/$B$83)</f>
        <v>2.4801232300884948E-2</v>
      </c>
      <c r="C100" s="75">
        <f t="shared" si="71"/>
        <v>-2.4801232300884948E-2</v>
      </c>
      <c r="D100" s="24">
        <f t="shared" si="57"/>
        <v>0</v>
      </c>
      <c r="H100" s="24">
        <f t="shared" si="58"/>
        <v>0.16969696969696968</v>
      </c>
      <c r="I100" s="22">
        <f t="shared" si="59"/>
        <v>0</v>
      </c>
      <c r="J100" s="24">
        <f t="shared" si="60"/>
        <v>4.2145913060696334E-3</v>
      </c>
      <c r="K100" s="22">
        <f t="shared" si="61"/>
        <v>2.4801232300884948E-2</v>
      </c>
      <c r="L100" s="22">
        <f t="shared" si="62"/>
        <v>4.2086939662107784E-3</v>
      </c>
      <c r="M100" s="228">
        <f t="shared" si="63"/>
        <v>4.2145913060696334E-3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ref="B101:C101" si="72">(B47/$B$83)</f>
        <v>6.7102901246983079E-2</v>
      </c>
      <c r="C101" s="75">
        <f t="shared" si="72"/>
        <v>-6.7102901246983079E-2</v>
      </c>
      <c r="D101" s="24">
        <f t="shared" si="57"/>
        <v>0</v>
      </c>
      <c r="H101" s="24">
        <f t="shared" si="58"/>
        <v>0.16969696969696968</v>
      </c>
      <c r="I101" s="22">
        <f t="shared" si="59"/>
        <v>0</v>
      </c>
      <c r="J101" s="24">
        <f t="shared" si="60"/>
        <v>1.1403115005599658E-2</v>
      </c>
      <c r="K101" s="22">
        <f t="shared" si="61"/>
        <v>6.7102901246983079E-2</v>
      </c>
      <c r="L101" s="22">
        <f t="shared" si="62"/>
        <v>1.1387158999488037E-2</v>
      </c>
      <c r="M101" s="228">
        <f t="shared" si="63"/>
        <v>1.1403115005599658E-2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Other crop: Carrots</v>
      </c>
      <c r="B102" s="75">
        <f t="shared" ref="B102:C102" si="73">(B48/$B$83)</f>
        <v>2.630433728881737E-2</v>
      </c>
      <c r="C102" s="75">
        <f t="shared" si="73"/>
        <v>0</v>
      </c>
      <c r="D102" s="24">
        <f t="shared" si="57"/>
        <v>2.630433728881737E-2</v>
      </c>
      <c r="H102" s="24">
        <f t="shared" si="58"/>
        <v>0.16969696969696968</v>
      </c>
      <c r="I102" s="22">
        <f t="shared" si="59"/>
        <v>4.4637663277993112E-3</v>
      </c>
      <c r="J102" s="24">
        <f t="shared" si="60"/>
        <v>4.4637663277993112E-3</v>
      </c>
      <c r="K102" s="22">
        <f t="shared" si="61"/>
        <v>2.630433728881737E-2</v>
      </c>
      <c r="L102" s="22">
        <f t="shared" si="62"/>
        <v>4.4637663277993112E-3</v>
      </c>
      <c r="M102" s="228">
        <f t="shared" si="63"/>
        <v>4.4637663277993112E-3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WILD FOODS -- see worksheet Data 3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0.7151515151515152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8">
        <f t="shared" si="63"/>
        <v>0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Small business -- see Data2</v>
      </c>
      <c r="B104" s="75">
        <f t="shared" ref="B104:C104" si="75">(B50/$B$83)</f>
        <v>3.4360980024135146</v>
      </c>
      <c r="C104" s="75">
        <f t="shared" si="75"/>
        <v>0</v>
      </c>
      <c r="D104" s="24">
        <f t="shared" si="57"/>
        <v>3.4360980024135146</v>
      </c>
      <c r="H104" s="24">
        <f t="shared" si="58"/>
        <v>0.57212121212121214</v>
      </c>
      <c r="I104" s="22">
        <f t="shared" si="59"/>
        <v>1.9658645541080957</v>
      </c>
      <c r="J104" s="24">
        <f t="shared" si="60"/>
        <v>1.9658645541080957</v>
      </c>
      <c r="K104" s="22">
        <f t="shared" si="61"/>
        <v>3.4360980024135146</v>
      </c>
      <c r="L104" s="22">
        <f t="shared" si="62"/>
        <v>1.9658645541080957</v>
      </c>
      <c r="M104" s="228">
        <f t="shared" si="63"/>
        <v>1.9658645541080957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Social development -- see Data2</v>
      </c>
      <c r="B105" s="75">
        <f t="shared" ref="B105:C105" si="76">(B51/$B$83)</f>
        <v>1.4945158165728072</v>
      </c>
      <c r="C105" s="75">
        <f t="shared" si="76"/>
        <v>0</v>
      </c>
      <c r="D105" s="24">
        <f t="shared" si="57"/>
        <v>1.4945158165728072</v>
      </c>
      <c r="H105" s="24">
        <f t="shared" si="58"/>
        <v>0.7151515151515152</v>
      </c>
      <c r="I105" s="22">
        <f t="shared" si="59"/>
        <v>1.068805250639947</v>
      </c>
      <c r="J105" s="24">
        <f t="shared" si="60"/>
        <v>1.068805250639947</v>
      </c>
      <c r="K105" s="22">
        <f t="shared" si="61"/>
        <v>1.4945158165728072</v>
      </c>
      <c r="L105" s="22">
        <f t="shared" si="62"/>
        <v>1.068805250639947</v>
      </c>
      <c r="M105" s="228">
        <f t="shared" si="63"/>
        <v>1.068805250639947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Public works -- see Data2</v>
      </c>
      <c r="B106" s="75">
        <f t="shared" ref="B106:C106" si="77">(B52/$B$83)</f>
        <v>0.83744420756234894</v>
      </c>
      <c r="C106" s="75">
        <f t="shared" si="77"/>
        <v>0</v>
      </c>
      <c r="D106" s="24">
        <f t="shared" si="57"/>
        <v>0.83744420756234894</v>
      </c>
      <c r="H106" s="24">
        <f t="shared" si="58"/>
        <v>0.7151515151515152</v>
      </c>
      <c r="I106" s="22">
        <f t="shared" si="59"/>
        <v>0.59889949389307384</v>
      </c>
      <c r="J106" s="24">
        <f t="shared" si="60"/>
        <v>0.59889949389307384</v>
      </c>
      <c r="K106" s="22">
        <f t="shared" si="61"/>
        <v>0.83744420756234894</v>
      </c>
      <c r="L106" s="22">
        <f t="shared" si="62"/>
        <v>0.59889949389307384</v>
      </c>
      <c r="M106" s="228">
        <f t="shared" si="63"/>
        <v>0.59889949389307384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Remittances: no. times per year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0.67272727272727284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8">
        <f t="shared" si="63"/>
        <v>0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0.60606060606060608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8">
        <f t="shared" si="63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0.60606060606060608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8">
        <f t="shared" si="63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0.60606060606060608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8">
        <f t="shared" si="63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ref="B111:C111" si="82">(B57/$B$83)</f>
        <v>0</v>
      </c>
      <c r="C111" s="75">
        <f t="shared" si="82"/>
        <v>0</v>
      </c>
      <c r="D111" s="24">
        <f t="shared" si="57"/>
        <v>0</v>
      </c>
      <c r="H111" s="24">
        <f t="shared" si="58"/>
        <v>0.60606060606060608</v>
      </c>
      <c r="I111" s="22">
        <f t="shared" si="59"/>
        <v>0</v>
      </c>
      <c r="J111" s="24">
        <f t="shared" si="60"/>
        <v>0</v>
      </c>
      <c r="K111" s="22">
        <f t="shared" si="61"/>
        <v>0</v>
      </c>
      <c r="L111" s="22">
        <f t="shared" si="62"/>
        <v>0</v>
      </c>
      <c r="M111" s="228">
        <f t="shared" si="63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0.60606060606060608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8">
        <f t="shared" si="63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0.60606060606060608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28">
        <f t="shared" si="63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0.60606060606060608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8">
        <f t="shared" si="63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0.60606060606060608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8">
        <f t="shared" si="63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8">
        <f t="shared" si="63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8">
        <f t="shared" si="63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8">
        <f t="shared" si="63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10.373115409845129</v>
      </c>
      <c r="C119" s="22">
        <f>SUM(C91:C118)</f>
        <v>-2.1270814460478671</v>
      </c>
      <c r="D119" s="24">
        <f>SUM(D91:D118)</f>
        <v>8.2460339637972631</v>
      </c>
      <c r="E119" s="22"/>
      <c r="F119" s="2"/>
      <c r="G119" s="2"/>
      <c r="H119" s="31"/>
      <c r="I119" s="22">
        <f>SUM(I91:I118)</f>
        <v>4.5027049457412414</v>
      </c>
      <c r="J119" s="24">
        <f>SUM(J91:J118)</f>
        <v>5.0943738127907885</v>
      </c>
      <c r="K119" s="22">
        <f>SUM(K91:K118)</f>
        <v>10.373115409845129</v>
      </c>
      <c r="L119" s="22">
        <f>SUM(L91:L118)</f>
        <v>5.0935459098840763</v>
      </c>
      <c r="M119" s="57">
        <f t="shared" si="50"/>
        <v>5.0943738127907885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0.88034165353268512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0.74695655451258136</v>
      </c>
      <c r="J124" s="238">
        <f>IF(SUMPRODUCT($B$124:$B124,$H$124:$H124)&lt;J$119,($B124*$H124),J$119)</f>
        <v>0.74695655451258136</v>
      </c>
      <c r="K124" s="22">
        <f>(B124)</f>
        <v>0.88034165353268512</v>
      </c>
      <c r="L124" s="29">
        <f>IF(SUMPRODUCT($B$124:$B124,$H$124:$H124)&lt;L$119,($B124*$H124),L$119)</f>
        <v>0.74695655451258136</v>
      </c>
      <c r="M124" s="57">
        <f t="shared" si="90"/>
        <v>0.74695655451258136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0.83629898471440045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2">
        <f t="shared" ref="K125:K126" si="91"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57">
        <f t="shared" ref="M125:M126" si="92">(J125)</f>
        <v>0.59808048603817732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1.4893623137570389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1.0651197152929128</v>
      </c>
      <c r="K126" s="22">
        <f t="shared" si="91"/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1.0651197152929128</v>
      </c>
      <c r="M126" s="57">
        <f t="shared" si="92"/>
        <v>1.0651197152929128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0.17393072003218016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0.12438681796240764</v>
      </c>
      <c r="K127" s="22">
        <f>(B127)</f>
        <v>0.17393072003218016</v>
      </c>
      <c r="L127" s="29">
        <f>IF(SUMPRODUCT($B$124:$B127,$H$124:$H127)&lt;(L$119-L$128),($B127*$H127),IF(SUMPRODUCT($B$124:$B126,$H$124:$H126)&lt;(L$119-L128),L$119-L$128-SUMPRODUCT($B$124:$B126,$H$124:$H126),0))</f>
        <v>0.12438681796240764</v>
      </c>
      <c r="M127" s="57">
        <f t="shared" si="90"/>
        <v>0.12438681796240764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0.59263033001245335</v>
      </c>
      <c r="C128" s="2"/>
      <c r="D128" s="31"/>
      <c r="E128" s="2"/>
      <c r="F128" s="2"/>
      <c r="G128" s="2"/>
      <c r="H128" s="24"/>
      <c r="I128" s="29">
        <f>(I30)</f>
        <v>3.7557483912286598</v>
      </c>
      <c r="J128" s="229">
        <f>(J30)</f>
        <v>0.26664782058679826</v>
      </c>
      <c r="K128" s="22">
        <f>(B128)</f>
        <v>0.59263033001245335</v>
      </c>
      <c r="L128" s="22">
        <f>IF(L124=L119,0,(L119-L124)/(B119-B124)*K128)</f>
        <v>0.27135595456380773</v>
      </c>
      <c r="M128" s="57">
        <f t="shared" si="90"/>
        <v>0.26664782058679826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6.400551407796371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2.2931824183979108</v>
      </c>
      <c r="K129" s="29">
        <f>(B129)</f>
        <v>6.400551407796371</v>
      </c>
      <c r="L129" s="60">
        <f>IF(SUM(L124:L128)&gt;L130,0,L130-SUM(L124:L128))</f>
        <v>2.2876463815141892</v>
      </c>
      <c r="M129" s="57">
        <f t="shared" si="90"/>
        <v>2.2931824183979108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10.373115409845129</v>
      </c>
      <c r="C130" s="2"/>
      <c r="D130" s="31"/>
      <c r="E130" s="2"/>
      <c r="F130" s="2"/>
      <c r="G130" s="2"/>
      <c r="H130" s="24"/>
      <c r="I130" s="29">
        <f>(I119)</f>
        <v>4.5027049457412414</v>
      </c>
      <c r="J130" s="229">
        <f>(J119)</f>
        <v>5.0943738127907885</v>
      </c>
      <c r="K130" s="22">
        <f>(B130)</f>
        <v>10.373115409845129</v>
      </c>
      <c r="L130" s="22">
        <f>(L119)</f>
        <v>5.0935459098840763</v>
      </c>
      <c r="M130" s="57">
        <f t="shared" si="90"/>
        <v>5.0943738127907885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46" priority="228" operator="equal">
      <formula>16</formula>
    </cfRule>
    <cfRule type="cellIs" dxfId="145" priority="229" operator="equal">
      <formula>15</formula>
    </cfRule>
    <cfRule type="cellIs" dxfId="144" priority="230" operator="equal">
      <formula>14</formula>
    </cfRule>
    <cfRule type="cellIs" dxfId="143" priority="231" operator="equal">
      <formula>13</formula>
    </cfRule>
    <cfRule type="cellIs" dxfId="142" priority="232" operator="equal">
      <formula>12</formula>
    </cfRule>
    <cfRule type="cellIs" dxfId="141" priority="233" operator="equal">
      <formula>11</formula>
    </cfRule>
    <cfRule type="cellIs" dxfId="140" priority="234" operator="equal">
      <formula>10</formula>
    </cfRule>
    <cfRule type="cellIs" dxfId="139" priority="235" operator="equal">
      <formula>9</formula>
    </cfRule>
    <cfRule type="cellIs" dxfId="138" priority="236" operator="equal">
      <formula>8</formula>
    </cfRule>
    <cfRule type="cellIs" dxfId="137" priority="237" operator="equal">
      <formula>7</formula>
    </cfRule>
    <cfRule type="cellIs" dxfId="136" priority="238" operator="equal">
      <formula>6</formula>
    </cfRule>
    <cfRule type="cellIs" dxfId="135" priority="239" operator="equal">
      <formula>5</formula>
    </cfRule>
    <cfRule type="cellIs" dxfId="134" priority="240" operator="equal">
      <formula>4</formula>
    </cfRule>
    <cfRule type="cellIs" dxfId="133" priority="241" operator="equal">
      <formula>3</formula>
    </cfRule>
    <cfRule type="cellIs" dxfId="132" priority="242" operator="equal">
      <formula>2</formula>
    </cfRule>
    <cfRule type="cellIs" dxfId="131" priority="243" operator="equal">
      <formula>1</formula>
    </cfRule>
  </conditionalFormatting>
  <conditionalFormatting sqref="N29">
    <cfRule type="cellIs" dxfId="130" priority="212" operator="equal">
      <formula>16</formula>
    </cfRule>
    <cfRule type="cellIs" dxfId="129" priority="213" operator="equal">
      <formula>15</formula>
    </cfRule>
    <cfRule type="cellIs" dxfId="128" priority="214" operator="equal">
      <formula>14</formula>
    </cfRule>
    <cfRule type="cellIs" dxfId="127" priority="215" operator="equal">
      <formula>13</formula>
    </cfRule>
    <cfRule type="cellIs" dxfId="126" priority="216" operator="equal">
      <formula>12</formula>
    </cfRule>
    <cfRule type="cellIs" dxfId="125" priority="217" operator="equal">
      <formula>11</formula>
    </cfRule>
    <cfRule type="cellIs" dxfId="124" priority="218" operator="equal">
      <formula>10</formula>
    </cfRule>
    <cfRule type="cellIs" dxfId="123" priority="219" operator="equal">
      <formula>9</formula>
    </cfRule>
    <cfRule type="cellIs" dxfId="122" priority="220" operator="equal">
      <formula>8</formula>
    </cfRule>
    <cfRule type="cellIs" dxfId="121" priority="221" operator="equal">
      <formula>7</formula>
    </cfRule>
    <cfRule type="cellIs" dxfId="120" priority="222" operator="equal">
      <formula>6</formula>
    </cfRule>
    <cfRule type="cellIs" dxfId="119" priority="223" operator="equal">
      <formula>5</formula>
    </cfRule>
    <cfRule type="cellIs" dxfId="118" priority="224" operator="equal">
      <formula>4</formula>
    </cfRule>
    <cfRule type="cellIs" dxfId="117" priority="225" operator="equal">
      <formula>3</formula>
    </cfRule>
    <cfRule type="cellIs" dxfId="116" priority="226" operator="equal">
      <formula>2</formula>
    </cfRule>
    <cfRule type="cellIs" dxfId="115" priority="227" operator="equal">
      <formula>1</formula>
    </cfRule>
  </conditionalFormatting>
  <conditionalFormatting sqref="N113:N118">
    <cfRule type="cellIs" dxfId="114" priority="164" operator="equal">
      <formula>16</formula>
    </cfRule>
    <cfRule type="cellIs" dxfId="113" priority="165" operator="equal">
      <formula>15</formula>
    </cfRule>
    <cfRule type="cellIs" dxfId="112" priority="166" operator="equal">
      <formula>14</formula>
    </cfRule>
    <cfRule type="cellIs" dxfId="111" priority="167" operator="equal">
      <formula>13</formula>
    </cfRule>
    <cfRule type="cellIs" dxfId="110" priority="168" operator="equal">
      <formula>12</formula>
    </cfRule>
    <cfRule type="cellIs" dxfId="109" priority="169" operator="equal">
      <formula>11</formula>
    </cfRule>
    <cfRule type="cellIs" dxfId="108" priority="170" operator="equal">
      <formula>10</formula>
    </cfRule>
    <cfRule type="cellIs" dxfId="107" priority="171" operator="equal">
      <formula>9</formula>
    </cfRule>
    <cfRule type="cellIs" dxfId="106" priority="172" operator="equal">
      <formula>8</formula>
    </cfRule>
    <cfRule type="cellIs" dxfId="105" priority="173" operator="equal">
      <formula>7</formula>
    </cfRule>
    <cfRule type="cellIs" dxfId="104" priority="174" operator="equal">
      <formula>6</formula>
    </cfRule>
    <cfRule type="cellIs" dxfId="103" priority="175" operator="equal">
      <formula>5</formula>
    </cfRule>
    <cfRule type="cellIs" dxfId="102" priority="176" operator="equal">
      <formula>4</formula>
    </cfRule>
    <cfRule type="cellIs" dxfId="101" priority="177" operator="equal">
      <formula>3</formula>
    </cfRule>
    <cfRule type="cellIs" dxfId="100" priority="178" operator="equal">
      <formula>2</formula>
    </cfRule>
    <cfRule type="cellIs" dxfId="99" priority="179" operator="equal">
      <formula>1</formula>
    </cfRule>
  </conditionalFormatting>
  <conditionalFormatting sqref="N11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111">
    <cfRule type="cellIs" dxfId="82" priority="84" operator="equal">
      <formula>16</formula>
    </cfRule>
    <cfRule type="cellIs" dxfId="81" priority="85" operator="equal">
      <formula>15</formula>
    </cfRule>
    <cfRule type="cellIs" dxfId="80" priority="86" operator="equal">
      <formula>14</formula>
    </cfRule>
    <cfRule type="cellIs" dxfId="79" priority="87" operator="equal">
      <formula>13</formula>
    </cfRule>
    <cfRule type="cellIs" dxfId="78" priority="88" operator="equal">
      <formula>12</formula>
    </cfRule>
    <cfRule type="cellIs" dxfId="77" priority="89" operator="equal">
      <formula>11</formula>
    </cfRule>
    <cfRule type="cellIs" dxfId="76" priority="90" operator="equal">
      <formula>10</formula>
    </cfRule>
    <cfRule type="cellIs" dxfId="75" priority="91" operator="equal">
      <formula>9</formula>
    </cfRule>
    <cfRule type="cellIs" dxfId="74" priority="92" operator="equal">
      <formula>8</formula>
    </cfRule>
    <cfRule type="cellIs" dxfId="73" priority="93" operator="equal">
      <formula>7</formula>
    </cfRule>
    <cfRule type="cellIs" dxfId="72" priority="94" operator="equal">
      <formula>6</formula>
    </cfRule>
    <cfRule type="cellIs" dxfId="71" priority="95" operator="equal">
      <formula>5</formula>
    </cfRule>
    <cfRule type="cellIs" dxfId="70" priority="96" operator="equal">
      <formula>4</formula>
    </cfRule>
    <cfRule type="cellIs" dxfId="69" priority="97" operator="equal">
      <formula>3</formula>
    </cfRule>
    <cfRule type="cellIs" dxfId="68" priority="98" operator="equal">
      <formula>2</formula>
    </cfRule>
    <cfRule type="cellIs" dxfId="67" priority="99" operator="equal">
      <formula>1</formula>
    </cfRule>
  </conditionalFormatting>
  <conditionalFormatting sqref="N91:N104">
    <cfRule type="cellIs" dxfId="66" priority="68" operator="equal">
      <formula>16</formula>
    </cfRule>
    <cfRule type="cellIs" dxfId="65" priority="69" operator="equal">
      <formula>15</formula>
    </cfRule>
    <cfRule type="cellIs" dxfId="64" priority="70" operator="equal">
      <formula>14</formula>
    </cfRule>
    <cfRule type="cellIs" dxfId="63" priority="71" operator="equal">
      <formula>13</formula>
    </cfRule>
    <cfRule type="cellIs" dxfId="62" priority="72" operator="equal">
      <formula>12</formula>
    </cfRule>
    <cfRule type="cellIs" dxfId="61" priority="73" operator="equal">
      <formula>11</formula>
    </cfRule>
    <cfRule type="cellIs" dxfId="60" priority="74" operator="equal">
      <formula>10</formula>
    </cfRule>
    <cfRule type="cellIs" dxfId="59" priority="75" operator="equal">
      <formula>9</formula>
    </cfRule>
    <cfRule type="cellIs" dxfId="58" priority="76" operator="equal">
      <formula>8</formula>
    </cfRule>
    <cfRule type="cellIs" dxfId="57" priority="77" operator="equal">
      <formula>7</formula>
    </cfRule>
    <cfRule type="cellIs" dxfId="56" priority="78" operator="equal">
      <formula>6</formula>
    </cfRule>
    <cfRule type="cellIs" dxfId="55" priority="79" operator="equal">
      <formula>5</formula>
    </cfRule>
    <cfRule type="cellIs" dxfId="54" priority="80" operator="equal">
      <formula>4</formula>
    </cfRule>
    <cfRule type="cellIs" dxfId="53" priority="81" operator="equal">
      <formula>3</formula>
    </cfRule>
    <cfRule type="cellIs" dxfId="52" priority="82" operator="equal">
      <formula>2</formula>
    </cfRule>
    <cfRule type="cellIs" dxfId="51" priority="83" operator="equal">
      <formula>1</formula>
    </cfRule>
  </conditionalFormatting>
  <conditionalFormatting sqref="N105:N110">
    <cfRule type="cellIs" dxfId="50" priority="52" operator="equal">
      <formula>16</formula>
    </cfRule>
    <cfRule type="cellIs" dxfId="49" priority="53" operator="equal">
      <formula>15</formula>
    </cfRule>
    <cfRule type="cellIs" dxfId="48" priority="54" operator="equal">
      <formula>14</formula>
    </cfRule>
    <cfRule type="cellIs" dxfId="47" priority="55" operator="equal">
      <formula>13</formula>
    </cfRule>
    <cfRule type="cellIs" dxfId="46" priority="56" operator="equal">
      <formula>12</formula>
    </cfRule>
    <cfRule type="cellIs" dxfId="45" priority="57" operator="equal">
      <formula>11</formula>
    </cfRule>
    <cfRule type="cellIs" dxfId="44" priority="58" operator="equal">
      <formula>10</formula>
    </cfRule>
    <cfRule type="cellIs" dxfId="43" priority="59" operator="equal">
      <formula>9</formula>
    </cfRule>
    <cfRule type="cellIs" dxfId="42" priority="60" operator="equal">
      <formula>8</formula>
    </cfRule>
    <cfRule type="cellIs" dxfId="41" priority="61" operator="equal">
      <formula>7</formula>
    </cfRule>
    <cfRule type="cellIs" dxfId="40" priority="62" operator="equal">
      <formula>6</formula>
    </cfRule>
    <cfRule type="cellIs" dxfId="39" priority="63" operator="equal">
      <formula>5</formula>
    </cfRule>
    <cfRule type="cellIs" dxfId="38" priority="64" operator="equal">
      <formula>4</formula>
    </cfRule>
    <cfRule type="cellIs" dxfId="37" priority="65" operator="equal">
      <formula>3</formula>
    </cfRule>
    <cfRule type="cellIs" dxfId="36" priority="66" operator="equal">
      <formula>2</formula>
    </cfRule>
    <cfRule type="cellIs" dxfId="35" priority="67" operator="equal">
      <formula>1</formula>
    </cfRule>
  </conditionalFormatting>
  <conditionalFormatting sqref="N27:N28">
    <cfRule type="cellIs" dxfId="34" priority="36" operator="equal">
      <formula>16</formula>
    </cfRule>
    <cfRule type="cellIs" dxfId="33" priority="37" operator="equal">
      <formula>15</formula>
    </cfRule>
    <cfRule type="cellIs" dxfId="32" priority="38" operator="equal">
      <formula>14</formula>
    </cfRule>
    <cfRule type="cellIs" dxfId="31" priority="39" operator="equal">
      <formula>13</formula>
    </cfRule>
    <cfRule type="cellIs" dxfId="30" priority="40" operator="equal">
      <formula>12</formula>
    </cfRule>
    <cfRule type="cellIs" dxfId="29" priority="41" operator="equal">
      <formula>11</formula>
    </cfRule>
    <cfRule type="cellIs" dxfId="28" priority="42" operator="equal">
      <formula>10</formula>
    </cfRule>
    <cfRule type="cellIs" dxfId="27" priority="43" operator="equal">
      <formula>9</formula>
    </cfRule>
    <cfRule type="cellIs" dxfId="26" priority="44" operator="equal">
      <formula>8</formula>
    </cfRule>
    <cfRule type="cellIs" dxfId="25" priority="45" operator="equal">
      <formula>7</formula>
    </cfRule>
    <cfRule type="cellIs" dxfId="24" priority="46" operator="equal">
      <formula>6</formula>
    </cfRule>
    <cfRule type="cellIs" dxfId="23" priority="47" operator="equal">
      <formula>5</formula>
    </cfRule>
    <cfRule type="cellIs" dxfId="22" priority="48" operator="equal">
      <formula>4</formula>
    </cfRule>
    <cfRule type="cellIs" dxfId="21" priority="49" operator="equal">
      <formula>3</formula>
    </cfRule>
    <cfRule type="cellIs" dxfId="20" priority="50" operator="equal">
      <formula>2</formula>
    </cfRule>
    <cfRule type="cellIs" dxfId="19" priority="51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0" t="str">
        <f>Poor!A1</f>
        <v>ZAOCC: 59209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V.Poor!A3</f>
        <v>Sources of Food : Very Poor HHs</v>
      </c>
      <c r="C3" s="262"/>
      <c r="D3" s="262"/>
      <c r="E3" s="262"/>
      <c r="F3" s="245"/>
      <c r="G3" s="259" t="str">
        <f>Poor!A3</f>
        <v>Sources of Food : Poor HHs</v>
      </c>
      <c r="H3" s="259"/>
      <c r="I3" s="259"/>
      <c r="J3" s="259"/>
      <c r="K3" s="246"/>
      <c r="L3" s="259" t="str">
        <f>Middle!A3</f>
        <v>Sources of Food : Middle HHs</v>
      </c>
      <c r="M3" s="259"/>
      <c r="N3" s="259"/>
      <c r="O3" s="259"/>
      <c r="P3" s="259"/>
      <c r="Q3" s="247"/>
      <c r="R3" s="259" t="str">
        <f>Rich!A3</f>
        <v>Sources of Food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56" workbookViewId="0">
      <selection activeCell="U86" sqref="U86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4" t="str">
        <f>Poor!A1</f>
        <v>ZAOCC: 59209</v>
      </c>
      <c r="L2" s="264"/>
      <c r="M2" s="264"/>
      <c r="N2" s="264"/>
      <c r="O2" s="264"/>
      <c r="P2" s="264"/>
      <c r="Q2" s="264"/>
      <c r="R2" s="87"/>
      <c r="S2" s="87"/>
      <c r="T2" s="87"/>
      <c r="U2" s="87"/>
      <c r="V2" s="87"/>
    </row>
    <row r="3" spans="1:22" s="92" customFormat="1" ht="17">
      <c r="A3" s="90"/>
      <c r="B3" s="89"/>
      <c r="C3" s="265" t="str">
        <f>V.Poor!A34</f>
        <v>Income : Very Poor HHs</v>
      </c>
      <c r="D3" s="265"/>
      <c r="E3" s="265"/>
      <c r="F3" s="90"/>
      <c r="G3" s="263" t="str">
        <f>Poor!A34</f>
        <v>Income : Poor HHs</v>
      </c>
      <c r="H3" s="263"/>
      <c r="I3" s="263"/>
      <c r="J3" s="263"/>
      <c r="K3" s="89"/>
      <c r="L3" s="263" t="str">
        <f>Middle!A34</f>
        <v>Income : Middle HHs</v>
      </c>
      <c r="M3" s="263"/>
      <c r="N3" s="263"/>
      <c r="O3" s="263"/>
      <c r="P3" s="263"/>
      <c r="Q3" s="91"/>
      <c r="R3" s="263" t="str">
        <f>Rich!A34</f>
        <v>Income : Better-off HHs</v>
      </c>
      <c r="S3" s="263"/>
      <c r="T3" s="263"/>
      <c r="U3" s="263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3344.15816647667</v>
      </c>
      <c r="C72" s="109">
        <f>Poor!R7</f>
        <v>2601.7421940384984</v>
      </c>
      <c r="D72" s="109">
        <f>Middle!R7</f>
        <v>3492.2635476178102</v>
      </c>
      <c r="E72" s="109">
        <f>Rich!R7</f>
        <v>4415.5763539350655</v>
      </c>
      <c r="F72" s="109">
        <f>V.Poor!T7</f>
        <v>795.60660466739171</v>
      </c>
      <c r="G72" s="109">
        <f>Poor!T7</f>
        <v>638.85066989736129</v>
      </c>
      <c r="H72" s="109">
        <f>Middle!T7</f>
        <v>873.5234748457799</v>
      </c>
      <c r="I72" s="109">
        <f>Rich!T7</f>
        <v>1053.6714845916906</v>
      </c>
    </row>
    <row r="73" spans="1:9">
      <c r="A73" t="str">
        <f>V.Poor!Q8</f>
        <v>Own crops sold</v>
      </c>
      <c r="B73" s="109">
        <f>V.Poor!R8</f>
        <v>0</v>
      </c>
      <c r="C73" s="109">
        <f>Poor!R8</f>
        <v>53.097607195362443</v>
      </c>
      <c r="D73" s="109">
        <f>Middle!R8</f>
        <v>1900.8943375939757</v>
      </c>
      <c r="E73" s="109">
        <f>Rich!R8</f>
        <v>29064.776824340057</v>
      </c>
      <c r="F73" s="109">
        <f>V.Poor!T8</f>
        <v>0</v>
      </c>
      <c r="G73" s="109">
        <f>Poor!T8</f>
        <v>8.4520893768218919</v>
      </c>
      <c r="H73" s="109">
        <f>Middle!T8</f>
        <v>322.78272458642351</v>
      </c>
      <c r="I73" s="109">
        <f>Rich!T8</f>
        <v>7756.5475796786777</v>
      </c>
    </row>
    <row r="74" spans="1:9">
      <c r="A74" t="str">
        <f>V.Poor!Q9</f>
        <v>Animal products consumed</v>
      </c>
      <c r="B74" s="109">
        <f>V.Poor!R9</f>
        <v>1021.5314605432648</v>
      </c>
      <c r="C74" s="109">
        <f>Poor!R9</f>
        <v>2971.466259973326</v>
      </c>
      <c r="D74" s="109">
        <f>Middle!R9</f>
        <v>3660.7985444025776</v>
      </c>
      <c r="E74" s="109">
        <f>Rich!R9</f>
        <v>3487.9877456007357</v>
      </c>
      <c r="F74" s="109">
        <f>V.Poor!T9</f>
        <v>222.20753424657536</v>
      </c>
      <c r="G74" s="109">
        <f>Poor!T9</f>
        <v>646.36500805801768</v>
      </c>
      <c r="H74" s="109">
        <f>Middle!T9</f>
        <v>796.31127316680113</v>
      </c>
      <c r="I74" s="109">
        <f>Rich!T9</f>
        <v>758.72078968573749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15.170744912960696</v>
      </c>
      <c r="D75" s="109">
        <f>Middle!R10</f>
        <v>68.268352108323157</v>
      </c>
      <c r="E75" s="109">
        <f>Rich!R10</f>
        <v>123.2623024178057</v>
      </c>
      <c r="F75" s="109">
        <f>V.Poor!T10</f>
        <v>0</v>
      </c>
      <c r="G75" s="109">
        <f>Poor!T10</f>
        <v>2.36</v>
      </c>
      <c r="H75" s="109">
        <f>Middle!T10</f>
        <v>10.62</v>
      </c>
      <c r="I75" s="109">
        <f>Rich!T10</f>
        <v>19.174999999999997</v>
      </c>
    </row>
    <row r="76" spans="1:9">
      <c r="A76" t="str">
        <f>V.Poor!Q11</f>
        <v>Animals sold</v>
      </c>
      <c r="B76" s="109">
        <f>V.Poor!R11</f>
        <v>0</v>
      </c>
      <c r="C76" s="109">
        <f>Poor!R11</f>
        <v>3034.1489825921394</v>
      </c>
      <c r="D76" s="109">
        <f>Middle!R11</f>
        <v>10240.252816248472</v>
      </c>
      <c r="E76" s="109">
        <f>Rich!R11</f>
        <v>52149.435638302399</v>
      </c>
      <c r="F76" s="109">
        <f>V.Poor!T11</f>
        <v>0</v>
      </c>
      <c r="G76" s="109">
        <f>Poor!T11</f>
        <v>1180</v>
      </c>
      <c r="H76" s="109">
        <f>Middle!T11</f>
        <v>3941.5576956519335</v>
      </c>
      <c r="I76" s="109">
        <f>Rich!T11</f>
        <v>20286.675379690074</v>
      </c>
    </row>
    <row r="77" spans="1:9">
      <c r="A77" t="str">
        <f>V.Poor!Q12</f>
        <v>Wild foods consumed and sold</v>
      </c>
      <c r="B77" s="109">
        <f>V.Poor!R12</f>
        <v>176.62640873941967</v>
      </c>
      <c r="C77" s="109">
        <f>Poor!R12</f>
        <v>615.71526170226105</v>
      </c>
      <c r="D77" s="109">
        <f>Middle!R12</f>
        <v>521.03690787289827</v>
      </c>
      <c r="E77" s="109">
        <f>Rich!R12</f>
        <v>176.62640873941965</v>
      </c>
      <c r="F77" s="109">
        <f>V.Poor!T12</f>
        <v>547.82898292792163</v>
      </c>
      <c r="G77" s="109">
        <f>Poor!T12</f>
        <v>831.39233930518799</v>
      </c>
      <c r="H77" s="109">
        <f>Middle!T12</f>
        <v>514.25699098348082</v>
      </c>
      <c r="I77" s="109">
        <f>Rich!T12</f>
        <v>192.37152887424014</v>
      </c>
    </row>
    <row r="78" spans="1:9">
      <c r="A78" t="str">
        <f>V.Poor!Q13</f>
        <v>Labour - casual</v>
      </c>
      <c r="B78" s="109">
        <f>V.Poor!R13</f>
        <v>0</v>
      </c>
      <c r="C78" s="109">
        <f>Poor!R13</f>
        <v>0</v>
      </c>
      <c r="D78" s="109">
        <f>Middle!R13</f>
        <v>0</v>
      </c>
      <c r="E78" s="109">
        <f>Rich!R13</f>
        <v>0</v>
      </c>
      <c r="F78" s="109">
        <f>V.Poor!T13</f>
        <v>0</v>
      </c>
      <c r="G78" s="109">
        <f>Poor!T13</f>
        <v>0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0</v>
      </c>
      <c r="E79" s="109">
        <f>Rich!R14</f>
        <v>0</v>
      </c>
      <c r="F79" s="109">
        <f>V.Poor!T14</f>
        <v>0</v>
      </c>
      <c r="G79" s="109">
        <f>Poor!T14</f>
        <v>0</v>
      </c>
      <c r="H79" s="109">
        <f>Middle!T14</f>
        <v>0</v>
      </c>
      <c r="I79" s="109">
        <f>Rich!T14</f>
        <v>0</v>
      </c>
    </row>
    <row r="80" spans="1:9">
      <c r="A80" t="str">
        <f>V.Poor!Q15</f>
        <v>Labour - public works</v>
      </c>
      <c r="B80" s="109">
        <f>V.Poor!R15</f>
        <v>11833.181032109347</v>
      </c>
      <c r="C80" s="109">
        <f>Poor!R15</f>
        <v>11833.181032109345</v>
      </c>
      <c r="D80" s="109">
        <f>Middle!R15</f>
        <v>11833.181032109347</v>
      </c>
      <c r="E80" s="109">
        <f>Rich!R15</f>
        <v>14791.476290136685</v>
      </c>
      <c r="F80" s="109">
        <f>V.Poor!T15</f>
        <v>9204</v>
      </c>
      <c r="G80" s="109">
        <f>Poor!T15</f>
        <v>9204</v>
      </c>
      <c r="H80" s="109">
        <f>Middle!T15</f>
        <v>9204</v>
      </c>
      <c r="I80" s="109">
        <f>Rich!T15</f>
        <v>11505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5461.4681686658523</v>
      </c>
      <c r="C82" s="109">
        <f>Poor!R17</f>
        <v>14563.915116442271</v>
      </c>
      <c r="D82" s="109">
        <f>Middle!R17</f>
        <v>32768.809011995116</v>
      </c>
      <c r="E82" s="109">
        <f>Rich!R17</f>
        <v>60690.565024299285</v>
      </c>
      <c r="F82" s="109">
        <f>V.Poor!T17</f>
        <v>3398.4</v>
      </c>
      <c r="G82" s="109">
        <f>Poor!T17</f>
        <v>9062.4</v>
      </c>
      <c r="H82" s="109">
        <f>Middle!T17</f>
        <v>20390.399999999998</v>
      </c>
      <c r="I82" s="109">
        <f>Rich!T17</f>
        <v>37764.720000000001</v>
      </c>
    </row>
    <row r="83" spans="1:9">
      <c r="A83" t="str">
        <f>V.Poor!Q18</f>
        <v>Food transfer - official</v>
      </c>
      <c r="B83" s="109">
        <f>V.Poor!R18</f>
        <v>1682.1562737087584</v>
      </c>
      <c r="C83" s="109">
        <f>Poor!R18</f>
        <v>1682.1562737087584</v>
      </c>
      <c r="D83" s="109">
        <f>Middle!R18</f>
        <v>1682.1562737087584</v>
      </c>
      <c r="E83" s="109">
        <f>Rich!R18</f>
        <v>1051.347671067974</v>
      </c>
      <c r="F83" s="109">
        <f>V.Poor!T18</f>
        <v>1829.5461874441194</v>
      </c>
      <c r="G83" s="109">
        <f>Poor!T18</f>
        <v>1829.5461874441194</v>
      </c>
      <c r="H83" s="109">
        <f>Middle!T18</f>
        <v>1829.5461874441194</v>
      </c>
      <c r="I83" s="109">
        <f>Rich!T18</f>
        <v>1143.4663671525745</v>
      </c>
    </row>
    <row r="84" spans="1:9">
      <c r="A84" t="str">
        <f>V.Poor!Q19</f>
        <v>Food transfer - gifts</v>
      </c>
      <c r="B84" s="109">
        <f>V.Poor!R19</f>
        <v>99.443087660139028</v>
      </c>
      <c r="C84" s="109">
        <f>Poor!R19</f>
        <v>99.443087660139014</v>
      </c>
      <c r="D84" s="109">
        <f>Middle!R19</f>
        <v>0</v>
      </c>
      <c r="E84" s="109">
        <f>Rich!R19</f>
        <v>0</v>
      </c>
      <c r="F84" s="109">
        <f>V.Poor!T19</f>
        <v>108.15625440979584</v>
      </c>
      <c r="G84" s="109">
        <f>Poor!T19</f>
        <v>108.15625440979584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23848.411003174224</v>
      </c>
      <c r="C85" s="109">
        <f>Poor!R20</f>
        <v>23848.41100317422</v>
      </c>
      <c r="D85" s="109">
        <f>Middle!R20</f>
        <v>23848.411003174224</v>
      </c>
      <c r="E85" s="109">
        <f>Rich!R20</f>
        <v>26397.096148551616</v>
      </c>
      <c r="F85" s="109">
        <f>V.Poor!T20</f>
        <v>18549.600000000002</v>
      </c>
      <c r="G85" s="109">
        <f>Poor!T20</f>
        <v>18549.600000000002</v>
      </c>
      <c r="H85" s="109">
        <f>Middle!T20</f>
        <v>18549.600000000002</v>
      </c>
      <c r="I85" s="109">
        <f>Rich!T20</f>
        <v>20532</v>
      </c>
    </row>
    <row r="86" spans="1:9">
      <c r="A86" t="str">
        <f>V.Poor!Q21</f>
        <v>Cash transfer - gifts</v>
      </c>
      <c r="B86" s="109">
        <f>V.Poor!R21</f>
        <v>9102.4469477764196</v>
      </c>
      <c r="C86" s="109">
        <f>Poor!R21</f>
        <v>11833.181032109345</v>
      </c>
      <c r="D86" s="109">
        <f>Middle!R21</f>
        <v>0</v>
      </c>
      <c r="E86" s="109">
        <f>Rich!R21</f>
        <v>0</v>
      </c>
      <c r="F86" s="109">
        <f>V.Poor!T21</f>
        <v>6660</v>
      </c>
      <c r="G86" s="109">
        <f>Poor!T21</f>
        <v>8658.0000000000018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56569.422548854098</v>
      </c>
      <c r="C88" s="109">
        <f>Poor!R23</f>
        <v>73151.628595618633</v>
      </c>
      <c r="D88" s="109">
        <f>Middle!R23</f>
        <v>90016.071826831496</v>
      </c>
      <c r="E88" s="109">
        <f>Rich!R23</f>
        <v>192348.15040739105</v>
      </c>
      <c r="F88" s="109">
        <f>V.Poor!T23</f>
        <v>41315.34556369581</v>
      </c>
      <c r="G88" s="109">
        <f>Poor!T23</f>
        <v>50719.122548491301</v>
      </c>
      <c r="H88" s="109">
        <f>Middle!T23</f>
        <v>56432.59834667854</v>
      </c>
      <c r="I88" s="109">
        <f>Rich!T23</f>
        <v>101012.34812967299</v>
      </c>
    </row>
    <row r="89" spans="1:9">
      <c r="A89" t="str">
        <f>V.Poor!Q24</f>
        <v>Food Poverty line</v>
      </c>
      <c r="B89" s="109">
        <f>V.Poor!R24</f>
        <v>29244.120681443648</v>
      </c>
      <c r="C89" s="109">
        <f>Poor!R24</f>
        <v>29244.120681443648</v>
      </c>
      <c r="D89" s="109">
        <f>Middle!R24</f>
        <v>29244.120681443648</v>
      </c>
      <c r="E89" s="109">
        <f>Rich!R24</f>
        <v>29244.120681443645</v>
      </c>
      <c r="F89" s="109">
        <f>V.Poor!T24</f>
        <v>29244.120681443648</v>
      </c>
      <c r="G89" s="109">
        <f>Poor!T24</f>
        <v>29244.120681443648</v>
      </c>
      <c r="H89" s="109">
        <f>Middle!T24</f>
        <v>29244.120681443648</v>
      </c>
      <c r="I89" s="109">
        <f>Rich!T24</f>
        <v>29244.120681443645</v>
      </c>
    </row>
    <row r="90" spans="1:9">
      <c r="A90" s="108" t="str">
        <f>V.Poor!Q25</f>
        <v>Lower Bound Poverty line</v>
      </c>
      <c r="B90" s="109">
        <f>V.Poor!R25</f>
        <v>40733.387348110315</v>
      </c>
      <c r="C90" s="109">
        <f>Poor!R25</f>
        <v>40733.387348110315</v>
      </c>
      <c r="D90" s="109">
        <f>Middle!R25</f>
        <v>40733.387348110315</v>
      </c>
      <c r="E90" s="109">
        <f>Rich!R25</f>
        <v>40733.387348110307</v>
      </c>
      <c r="F90" s="109">
        <f>V.Poor!T25</f>
        <v>40733.387348110315</v>
      </c>
      <c r="G90" s="109">
        <f>Poor!T25</f>
        <v>40733.387348110315</v>
      </c>
      <c r="H90" s="109">
        <f>Middle!T25</f>
        <v>40733.387348110315</v>
      </c>
      <c r="I90" s="109">
        <f>Rich!T25</f>
        <v>40733.387348110307</v>
      </c>
    </row>
    <row r="91" spans="1:9">
      <c r="A91" s="108" t="str">
        <f>V.Poor!Q26</f>
        <v>Upper Bound Poverty line</v>
      </c>
      <c r="B91" s="109">
        <f>V.Poor!R26</f>
        <v>61194.587348110319</v>
      </c>
      <c r="C91" s="109">
        <f>Poor!R26</f>
        <v>61194.587348110319</v>
      </c>
      <c r="D91" s="109">
        <f>Middle!R26</f>
        <v>61194.587348110319</v>
      </c>
      <c r="E91" s="109">
        <f>Rich!R26</f>
        <v>61194.587348110304</v>
      </c>
      <c r="F91" s="109">
        <f>V.Poor!T26</f>
        <v>61194.587348110319</v>
      </c>
      <c r="G91" s="109">
        <f>Poor!T26</f>
        <v>61194.587348110319</v>
      </c>
      <c r="H91" s="109">
        <f>Middle!T26</f>
        <v>61194.587348110319</v>
      </c>
      <c r="I91" s="109">
        <f>Rich!T26</f>
        <v>61194.587348110304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29244.120681443648</v>
      </c>
      <c r="G93" s="109">
        <f>Poor!T24</f>
        <v>29244.120681443648</v>
      </c>
      <c r="H93" s="109">
        <f>Middle!T24</f>
        <v>29244.120681443648</v>
      </c>
      <c r="I93" s="109">
        <f>Rich!T24</f>
        <v>29244.120681443645</v>
      </c>
    </row>
    <row r="94" spans="1:9">
      <c r="A94" t="str">
        <f>V.Poor!Q25</f>
        <v>Lower Bound Poverty line</v>
      </c>
      <c r="F94" s="109">
        <f>V.Poor!T25</f>
        <v>40733.387348110315</v>
      </c>
      <c r="G94" s="109">
        <f>Poor!T25</f>
        <v>40733.387348110315</v>
      </c>
      <c r="H94" s="109">
        <f>Middle!T25</f>
        <v>40733.387348110315</v>
      </c>
      <c r="I94" s="109">
        <f>Rich!T25</f>
        <v>40733.387348110307</v>
      </c>
    </row>
    <row r="95" spans="1:9">
      <c r="A95" t="str">
        <f>V.Poor!Q26</f>
        <v>Upper Bound Poverty line</v>
      </c>
      <c r="F95" s="109">
        <f>V.Poor!T26</f>
        <v>61194.587348110319</v>
      </c>
      <c r="G95" s="109">
        <f>Poor!T26</f>
        <v>61194.587348110319</v>
      </c>
      <c r="H95" s="109">
        <f>Middle!T26</f>
        <v>61194.587348110319</v>
      </c>
      <c r="I95" s="109">
        <f>Rich!T26</f>
        <v>61194.587348110304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40">
        <f>IF(B89&gt;B$88,B89-B$88,0)</f>
        <v>0</v>
      </c>
      <c r="C98" s="240">
        <f t="shared" ref="C98:I101" si="0">IF(C89&gt;C$88,C89-C$88,0)</f>
        <v>0</v>
      </c>
      <c r="D98" s="240">
        <f t="shared" si="0"/>
        <v>0</v>
      </c>
      <c r="E98" s="240">
        <f t="shared" si="0"/>
        <v>0</v>
      </c>
      <c r="F98" s="240">
        <f t="shared" si="0"/>
        <v>0</v>
      </c>
      <c r="G98" s="240">
        <f t="shared" si="0"/>
        <v>0</v>
      </c>
      <c r="H98" s="240">
        <f t="shared" si="0"/>
        <v>0</v>
      </c>
      <c r="I98" s="240">
        <f t="shared" si="0"/>
        <v>0</v>
      </c>
    </row>
    <row r="99" spans="1:9">
      <c r="A99" t="s">
        <v>142</v>
      </c>
      <c r="B99" s="240">
        <f>IF(B90&gt;B$88,B90-B$88,0)</f>
        <v>0</v>
      </c>
      <c r="C99" s="240">
        <f t="shared" si="0"/>
        <v>0</v>
      </c>
      <c r="D99" s="240">
        <f t="shared" si="0"/>
        <v>0</v>
      </c>
      <c r="E99" s="240">
        <f t="shared" si="0"/>
        <v>0</v>
      </c>
      <c r="F99" s="240">
        <f t="shared" si="0"/>
        <v>0</v>
      </c>
      <c r="G99" s="240">
        <f t="shared" si="0"/>
        <v>0</v>
      </c>
      <c r="H99" s="240">
        <f t="shared" si="0"/>
        <v>0</v>
      </c>
      <c r="I99" s="240">
        <f t="shared" si="0"/>
        <v>0</v>
      </c>
    </row>
    <row r="100" spans="1:9">
      <c r="A100" t="s">
        <v>143</v>
      </c>
      <c r="B100" s="240">
        <f>IF(B91&gt;B$88,B91-B$88,0)</f>
        <v>4625.1647992562212</v>
      </c>
      <c r="C100" s="240">
        <f t="shared" si="0"/>
        <v>0</v>
      </c>
      <c r="D100" s="240">
        <f t="shared" si="0"/>
        <v>0</v>
      </c>
      <c r="E100" s="240">
        <f t="shared" si="0"/>
        <v>0</v>
      </c>
      <c r="F100" s="240">
        <f t="shared" si="0"/>
        <v>19879.241784414509</v>
      </c>
      <c r="G100" s="240">
        <f t="shared" si="0"/>
        <v>10475.464799619018</v>
      </c>
      <c r="H100" s="240">
        <f t="shared" si="0"/>
        <v>4761.9890014317789</v>
      </c>
      <c r="I100" s="240">
        <f t="shared" si="0"/>
        <v>0</v>
      </c>
    </row>
    <row r="101" spans="1:9">
      <c r="A101" t="s">
        <v>144</v>
      </c>
      <c r="B101" s="240">
        <f>IF(B92&gt;B$88,B92-B$88,0)</f>
        <v>0</v>
      </c>
      <c r="C101" s="240">
        <f t="shared" si="0"/>
        <v>0</v>
      </c>
      <c r="D101" s="240">
        <f t="shared" si="0"/>
        <v>0</v>
      </c>
      <c r="E101" s="240">
        <f t="shared" si="0"/>
        <v>0</v>
      </c>
      <c r="F101" s="240">
        <f t="shared" si="0"/>
        <v>0</v>
      </c>
      <c r="G101" s="240">
        <f t="shared" si="0"/>
        <v>0</v>
      </c>
      <c r="H101" s="240">
        <f t="shared" si="0"/>
        <v>0</v>
      </c>
      <c r="I101" s="240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0" t="str">
        <f>Poor!A1</f>
        <v>ZAOCC: 59209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V.Poor!A67</f>
        <v>Expenditure : Very Poor HHs</v>
      </c>
      <c r="C3" s="261"/>
      <c r="D3" s="261"/>
      <c r="E3" s="261"/>
      <c r="F3" s="250"/>
      <c r="G3" s="259" t="str">
        <f>Poor!A67</f>
        <v>Expenditure : Poor HHs</v>
      </c>
      <c r="H3" s="259"/>
      <c r="I3" s="259"/>
      <c r="J3" s="259"/>
      <c r="K3" s="246"/>
      <c r="L3" s="259" t="str">
        <f>Middle!A67</f>
        <v>Expenditure : Middle HHs</v>
      </c>
      <c r="M3" s="259"/>
      <c r="N3" s="259"/>
      <c r="O3" s="259"/>
      <c r="P3" s="259"/>
      <c r="Q3" s="247"/>
      <c r="R3" s="259" t="str">
        <f>Rich!A67</f>
        <v>Expenditure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0.36</v>
      </c>
      <c r="C2" s="202">
        <f>[1]WB!$CK$10</f>
        <v>0.23</v>
      </c>
      <c r="D2" s="202">
        <f>[1]WB!$CK$11</f>
        <v>0.27</v>
      </c>
      <c r="E2" s="202">
        <f>[1]WB!$CK$12</f>
        <v>0.14000000000000001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3344.15816647667</v>
      </c>
      <c r="C3" s="203">
        <f>Income!C72</f>
        <v>2601.7421940384984</v>
      </c>
      <c r="D3" s="203">
        <f>Income!D72</f>
        <v>3492.2635476178102</v>
      </c>
      <c r="E3" s="203">
        <f>Income!E72</f>
        <v>4415.5763539350655</v>
      </c>
      <c r="F3" s="204">
        <f>IF(F$2&lt;=($B$2+$C$2+$D$2),IF(F$2&lt;=($B$2+$C$2),IF(F$2&lt;=$B$2,$B3,$C3),$D3),$E3)</f>
        <v>3344.15816647667</v>
      </c>
      <c r="G3" s="204">
        <f t="shared" ref="G3:AW7" si="0">IF(G$2&lt;=($B$2+$C$2+$D$2),IF(G$2&lt;=($B$2+$C$2),IF(G$2&lt;=$B$2,$B3,$C3),$D3),$E3)</f>
        <v>3344.15816647667</v>
      </c>
      <c r="H3" s="204">
        <f t="shared" si="0"/>
        <v>3344.15816647667</v>
      </c>
      <c r="I3" s="204">
        <f t="shared" si="0"/>
        <v>3344.15816647667</v>
      </c>
      <c r="J3" s="204">
        <f t="shared" si="0"/>
        <v>3344.15816647667</v>
      </c>
      <c r="K3" s="204">
        <f t="shared" si="0"/>
        <v>3344.15816647667</v>
      </c>
      <c r="L3" s="204">
        <f t="shared" si="0"/>
        <v>3344.15816647667</v>
      </c>
      <c r="M3" s="204">
        <f t="shared" si="0"/>
        <v>3344.15816647667</v>
      </c>
      <c r="N3" s="204">
        <f t="shared" si="0"/>
        <v>3344.15816647667</v>
      </c>
      <c r="O3" s="204">
        <f t="shared" si="0"/>
        <v>3344.15816647667</v>
      </c>
      <c r="P3" s="204">
        <f t="shared" si="0"/>
        <v>3344.15816647667</v>
      </c>
      <c r="Q3" s="204">
        <f t="shared" si="0"/>
        <v>3344.15816647667</v>
      </c>
      <c r="R3" s="204">
        <f t="shared" si="0"/>
        <v>3344.15816647667</v>
      </c>
      <c r="S3" s="204">
        <f t="shared" si="0"/>
        <v>3344.15816647667</v>
      </c>
      <c r="T3" s="204">
        <f t="shared" si="0"/>
        <v>3344.15816647667</v>
      </c>
      <c r="U3" s="204">
        <f t="shared" si="0"/>
        <v>3344.15816647667</v>
      </c>
      <c r="V3" s="204">
        <f t="shared" si="0"/>
        <v>3344.15816647667</v>
      </c>
      <c r="W3" s="204">
        <f t="shared" si="0"/>
        <v>3344.15816647667</v>
      </c>
      <c r="X3" s="204">
        <f t="shared" si="0"/>
        <v>3344.15816647667</v>
      </c>
      <c r="Y3" s="204">
        <f t="shared" si="0"/>
        <v>3344.15816647667</v>
      </c>
      <c r="Z3" s="204">
        <f t="shared" si="0"/>
        <v>3344.15816647667</v>
      </c>
      <c r="AA3" s="204">
        <f t="shared" si="0"/>
        <v>3344.15816647667</v>
      </c>
      <c r="AB3" s="204">
        <f t="shared" si="0"/>
        <v>3344.15816647667</v>
      </c>
      <c r="AC3" s="204">
        <f t="shared" si="0"/>
        <v>3344.15816647667</v>
      </c>
      <c r="AD3" s="204">
        <f t="shared" si="0"/>
        <v>3344.15816647667</v>
      </c>
      <c r="AE3" s="204">
        <f t="shared" si="0"/>
        <v>3344.15816647667</v>
      </c>
      <c r="AF3" s="204">
        <f t="shared" si="0"/>
        <v>3344.15816647667</v>
      </c>
      <c r="AG3" s="204">
        <f t="shared" si="0"/>
        <v>3344.15816647667</v>
      </c>
      <c r="AH3" s="204">
        <f t="shared" si="0"/>
        <v>3344.15816647667</v>
      </c>
      <c r="AI3" s="204">
        <f t="shared" si="0"/>
        <v>3344.15816647667</v>
      </c>
      <c r="AJ3" s="204">
        <f t="shared" si="0"/>
        <v>3344.15816647667</v>
      </c>
      <c r="AK3" s="204">
        <f t="shared" si="0"/>
        <v>3344.15816647667</v>
      </c>
      <c r="AL3" s="204">
        <f t="shared" si="0"/>
        <v>3344.15816647667</v>
      </c>
      <c r="AM3" s="204">
        <f t="shared" si="0"/>
        <v>3344.15816647667</v>
      </c>
      <c r="AN3" s="204">
        <f t="shared" si="0"/>
        <v>3344.15816647667</v>
      </c>
      <c r="AO3" s="204">
        <f t="shared" si="0"/>
        <v>3344.15816647667</v>
      </c>
      <c r="AP3" s="204">
        <f t="shared" si="0"/>
        <v>2601.7421940384984</v>
      </c>
      <c r="AQ3" s="204">
        <f t="shared" si="0"/>
        <v>2601.7421940384984</v>
      </c>
      <c r="AR3" s="204">
        <f t="shared" si="0"/>
        <v>2601.7421940384984</v>
      </c>
      <c r="AS3" s="204">
        <f t="shared" si="0"/>
        <v>2601.7421940384984</v>
      </c>
      <c r="AT3" s="204">
        <f t="shared" si="0"/>
        <v>2601.7421940384984</v>
      </c>
      <c r="AU3" s="204">
        <f t="shared" si="0"/>
        <v>2601.7421940384984</v>
      </c>
      <c r="AV3" s="204">
        <f t="shared" si="0"/>
        <v>2601.7421940384984</v>
      </c>
      <c r="AW3" s="204">
        <f t="shared" si="0"/>
        <v>2601.7421940384984</v>
      </c>
      <c r="AX3" s="204">
        <f t="shared" ref="AX3:BZ10" si="1">IF(AX$2&lt;=($B$2+$C$2+$D$2),IF(AX$2&lt;=($B$2+$C$2),IF(AX$2&lt;=$B$2,$B3,$C3),$D3),$E3)</f>
        <v>2601.7421940384984</v>
      </c>
      <c r="AY3" s="204">
        <f t="shared" si="1"/>
        <v>2601.7421940384984</v>
      </c>
      <c r="AZ3" s="204">
        <f t="shared" si="1"/>
        <v>2601.7421940384984</v>
      </c>
      <c r="BA3" s="204">
        <f t="shared" si="1"/>
        <v>2601.7421940384984</v>
      </c>
      <c r="BB3" s="204">
        <f t="shared" si="1"/>
        <v>2601.7421940384984</v>
      </c>
      <c r="BC3" s="204">
        <f t="shared" si="1"/>
        <v>2601.7421940384984</v>
      </c>
      <c r="BD3" s="204">
        <f t="shared" si="1"/>
        <v>2601.7421940384984</v>
      </c>
      <c r="BE3" s="204">
        <f t="shared" si="1"/>
        <v>2601.7421940384984</v>
      </c>
      <c r="BF3" s="204">
        <f t="shared" si="1"/>
        <v>2601.7421940384984</v>
      </c>
      <c r="BG3" s="204">
        <f t="shared" si="1"/>
        <v>2601.7421940384984</v>
      </c>
      <c r="BH3" s="204">
        <f t="shared" si="1"/>
        <v>2601.7421940384984</v>
      </c>
      <c r="BI3" s="204">
        <f t="shared" si="1"/>
        <v>2601.7421940384984</v>
      </c>
      <c r="BJ3" s="204">
        <f t="shared" si="1"/>
        <v>2601.7421940384984</v>
      </c>
      <c r="BK3" s="204">
        <f t="shared" si="1"/>
        <v>2601.7421940384984</v>
      </c>
      <c r="BL3" s="204">
        <f t="shared" si="1"/>
        <v>2601.7421940384984</v>
      </c>
      <c r="BM3" s="204">
        <f t="shared" si="1"/>
        <v>3492.2635476178102</v>
      </c>
      <c r="BN3" s="204">
        <f t="shared" si="1"/>
        <v>3492.2635476178102</v>
      </c>
      <c r="BO3" s="204">
        <f t="shared" si="1"/>
        <v>3492.2635476178102</v>
      </c>
      <c r="BP3" s="204">
        <f t="shared" si="1"/>
        <v>3492.2635476178102</v>
      </c>
      <c r="BQ3" s="204">
        <f t="shared" si="1"/>
        <v>3492.2635476178102</v>
      </c>
      <c r="BR3" s="204">
        <f t="shared" si="1"/>
        <v>3492.2635476178102</v>
      </c>
      <c r="BS3" s="204">
        <f t="shared" si="1"/>
        <v>3492.2635476178102</v>
      </c>
      <c r="BT3" s="204">
        <f t="shared" si="1"/>
        <v>3492.2635476178102</v>
      </c>
      <c r="BU3" s="204">
        <f t="shared" si="1"/>
        <v>3492.2635476178102</v>
      </c>
      <c r="BV3" s="204">
        <f t="shared" si="1"/>
        <v>3492.2635476178102</v>
      </c>
      <c r="BW3" s="204">
        <f t="shared" si="1"/>
        <v>3492.2635476178102</v>
      </c>
      <c r="BX3" s="204">
        <f t="shared" si="1"/>
        <v>3492.2635476178102</v>
      </c>
      <c r="BY3" s="204">
        <f t="shared" si="1"/>
        <v>3492.2635476178102</v>
      </c>
      <c r="BZ3" s="204">
        <f t="shared" si="1"/>
        <v>3492.2635476178102</v>
      </c>
      <c r="CA3" s="204">
        <f t="shared" ref="CA3:CR15" si="2">IF(CA$2&lt;=($B$2+$C$2+$D$2),IF(CA$2&lt;=($B$2+$C$2),IF(CA$2&lt;=$B$2,$B3,$C3),$D3),$E3)</f>
        <v>3492.2635476178102</v>
      </c>
      <c r="CB3" s="204">
        <f t="shared" si="2"/>
        <v>3492.2635476178102</v>
      </c>
      <c r="CC3" s="204">
        <f t="shared" si="2"/>
        <v>3492.2635476178102</v>
      </c>
      <c r="CD3" s="204">
        <f t="shared" si="2"/>
        <v>3492.2635476178102</v>
      </c>
      <c r="CE3" s="204">
        <f t="shared" si="2"/>
        <v>3492.2635476178102</v>
      </c>
      <c r="CF3" s="204">
        <f t="shared" si="2"/>
        <v>3492.2635476178102</v>
      </c>
      <c r="CG3" s="204">
        <f t="shared" si="2"/>
        <v>3492.2635476178102</v>
      </c>
      <c r="CH3" s="204">
        <f t="shared" si="2"/>
        <v>3492.2635476178102</v>
      </c>
      <c r="CI3" s="204">
        <f t="shared" si="2"/>
        <v>3492.2635476178102</v>
      </c>
      <c r="CJ3" s="204">
        <f t="shared" si="2"/>
        <v>3492.2635476178102</v>
      </c>
      <c r="CK3" s="204">
        <f t="shared" si="2"/>
        <v>3492.2635476178102</v>
      </c>
      <c r="CL3" s="204">
        <f t="shared" si="2"/>
        <v>3492.2635476178102</v>
      </c>
      <c r="CM3" s="204">
        <f t="shared" si="2"/>
        <v>3492.2635476178102</v>
      </c>
      <c r="CN3" s="204">
        <f t="shared" si="2"/>
        <v>4415.5763539350655</v>
      </c>
      <c r="CO3" s="204">
        <f t="shared" si="2"/>
        <v>4415.5763539350655</v>
      </c>
      <c r="CP3" s="204">
        <f t="shared" si="2"/>
        <v>4415.5763539350655</v>
      </c>
      <c r="CQ3" s="204">
        <f t="shared" si="2"/>
        <v>4415.5763539350655</v>
      </c>
      <c r="CR3" s="204">
        <f t="shared" si="2"/>
        <v>4415.5763539350655</v>
      </c>
      <c r="CS3" s="204">
        <f t="shared" ref="CS3:DA15" si="3">IF(CS$2&lt;=($B$2+$C$2+$D$2),IF(CS$2&lt;=($B$2+$C$2),IF(CS$2&lt;=$B$2,$B3,$C3),$D3),$E3)</f>
        <v>4415.5763539350655</v>
      </c>
      <c r="CT3" s="204">
        <f t="shared" si="3"/>
        <v>4415.5763539350655</v>
      </c>
      <c r="CU3" s="204">
        <f t="shared" si="3"/>
        <v>4415.5763539350655</v>
      </c>
      <c r="CV3" s="204">
        <f t="shared" si="3"/>
        <v>4415.5763539350655</v>
      </c>
      <c r="CW3" s="204">
        <f t="shared" si="3"/>
        <v>4415.5763539350655</v>
      </c>
      <c r="CX3" s="204">
        <f t="shared" si="3"/>
        <v>4415.5763539350655</v>
      </c>
      <c r="CY3" s="204">
        <f t="shared" si="3"/>
        <v>4415.5763539350655</v>
      </c>
      <c r="CZ3" s="204">
        <f t="shared" si="3"/>
        <v>4415.5763539350655</v>
      </c>
      <c r="DA3" s="204">
        <f t="shared" si="3"/>
        <v>4415.5763539350655</v>
      </c>
      <c r="DB3" s="204"/>
    </row>
    <row r="4" spans="1:106">
      <c r="A4" s="201" t="str">
        <f>Income!A73</f>
        <v>Own crops sold</v>
      </c>
      <c r="B4" s="203">
        <f>Income!B73</f>
        <v>0</v>
      </c>
      <c r="C4" s="203">
        <f>Income!C73</f>
        <v>53.097607195362443</v>
      </c>
      <c r="D4" s="203">
        <f>Income!D73</f>
        <v>1900.8943375939757</v>
      </c>
      <c r="E4" s="203">
        <f>Income!E73</f>
        <v>29064.776824340057</v>
      </c>
      <c r="F4" s="204">
        <f t="shared" ref="F4:U17" si="4">IF(F$2&lt;=($B$2+$C$2+$D$2),IF(F$2&lt;=($B$2+$C$2),IF(F$2&lt;=$B$2,$B4,$C4),$D4),$E4)</f>
        <v>0</v>
      </c>
      <c r="G4" s="204">
        <f t="shared" si="0"/>
        <v>0</v>
      </c>
      <c r="H4" s="204">
        <f t="shared" si="0"/>
        <v>0</v>
      </c>
      <c r="I4" s="204">
        <f t="shared" si="0"/>
        <v>0</v>
      </c>
      <c r="J4" s="204">
        <f t="shared" si="0"/>
        <v>0</v>
      </c>
      <c r="K4" s="204">
        <f t="shared" si="0"/>
        <v>0</v>
      </c>
      <c r="L4" s="204">
        <f t="shared" si="0"/>
        <v>0</v>
      </c>
      <c r="M4" s="204">
        <f t="shared" si="0"/>
        <v>0</v>
      </c>
      <c r="N4" s="204">
        <f t="shared" si="0"/>
        <v>0</v>
      </c>
      <c r="O4" s="204">
        <f t="shared" si="0"/>
        <v>0</v>
      </c>
      <c r="P4" s="204">
        <f t="shared" si="0"/>
        <v>0</v>
      </c>
      <c r="Q4" s="204">
        <f t="shared" si="0"/>
        <v>0</v>
      </c>
      <c r="R4" s="204">
        <f t="shared" si="0"/>
        <v>0</v>
      </c>
      <c r="S4" s="204">
        <f t="shared" si="0"/>
        <v>0</v>
      </c>
      <c r="T4" s="204">
        <f t="shared" si="0"/>
        <v>0</v>
      </c>
      <c r="U4" s="204">
        <f t="shared" si="0"/>
        <v>0</v>
      </c>
      <c r="V4" s="204">
        <f t="shared" si="0"/>
        <v>0</v>
      </c>
      <c r="W4" s="204">
        <f t="shared" si="0"/>
        <v>0</v>
      </c>
      <c r="X4" s="204">
        <f t="shared" si="0"/>
        <v>0</v>
      </c>
      <c r="Y4" s="204">
        <f t="shared" si="0"/>
        <v>0</v>
      </c>
      <c r="Z4" s="204">
        <f t="shared" si="0"/>
        <v>0</v>
      </c>
      <c r="AA4" s="204">
        <f t="shared" si="0"/>
        <v>0</v>
      </c>
      <c r="AB4" s="204">
        <f t="shared" si="0"/>
        <v>0</v>
      </c>
      <c r="AC4" s="204">
        <f t="shared" si="0"/>
        <v>0</v>
      </c>
      <c r="AD4" s="204">
        <f t="shared" si="0"/>
        <v>0</v>
      </c>
      <c r="AE4" s="204">
        <f t="shared" si="0"/>
        <v>0</v>
      </c>
      <c r="AF4" s="204">
        <f t="shared" si="0"/>
        <v>0</v>
      </c>
      <c r="AG4" s="204">
        <f t="shared" si="0"/>
        <v>0</v>
      </c>
      <c r="AH4" s="204">
        <f t="shared" si="0"/>
        <v>0</v>
      </c>
      <c r="AI4" s="204">
        <f t="shared" si="0"/>
        <v>0</v>
      </c>
      <c r="AJ4" s="204">
        <f t="shared" si="0"/>
        <v>0</v>
      </c>
      <c r="AK4" s="204">
        <f t="shared" si="0"/>
        <v>0</v>
      </c>
      <c r="AL4" s="204">
        <f t="shared" si="0"/>
        <v>0</v>
      </c>
      <c r="AM4" s="204">
        <f t="shared" si="0"/>
        <v>0</v>
      </c>
      <c r="AN4" s="204">
        <f t="shared" si="0"/>
        <v>0</v>
      </c>
      <c r="AO4" s="204">
        <f t="shared" si="0"/>
        <v>0</v>
      </c>
      <c r="AP4" s="204">
        <f t="shared" si="0"/>
        <v>53.097607195362443</v>
      </c>
      <c r="AQ4" s="204">
        <f t="shared" si="0"/>
        <v>53.097607195362443</v>
      </c>
      <c r="AR4" s="204">
        <f t="shared" si="0"/>
        <v>53.097607195362443</v>
      </c>
      <c r="AS4" s="204">
        <f t="shared" si="0"/>
        <v>53.097607195362443</v>
      </c>
      <c r="AT4" s="204">
        <f t="shared" si="0"/>
        <v>53.097607195362443</v>
      </c>
      <c r="AU4" s="204">
        <f t="shared" si="0"/>
        <v>53.097607195362443</v>
      </c>
      <c r="AV4" s="204">
        <f t="shared" si="0"/>
        <v>53.097607195362443</v>
      </c>
      <c r="AW4" s="204">
        <f t="shared" si="0"/>
        <v>53.097607195362443</v>
      </c>
      <c r="AX4" s="204">
        <f t="shared" si="1"/>
        <v>53.097607195362443</v>
      </c>
      <c r="AY4" s="204">
        <f t="shared" si="1"/>
        <v>53.097607195362443</v>
      </c>
      <c r="AZ4" s="204">
        <f t="shared" si="1"/>
        <v>53.097607195362443</v>
      </c>
      <c r="BA4" s="204">
        <f t="shared" si="1"/>
        <v>53.097607195362443</v>
      </c>
      <c r="BB4" s="204">
        <f t="shared" si="1"/>
        <v>53.097607195362443</v>
      </c>
      <c r="BC4" s="204">
        <f t="shared" si="1"/>
        <v>53.097607195362443</v>
      </c>
      <c r="BD4" s="204">
        <f t="shared" si="1"/>
        <v>53.097607195362443</v>
      </c>
      <c r="BE4" s="204">
        <f t="shared" si="1"/>
        <v>53.097607195362443</v>
      </c>
      <c r="BF4" s="204">
        <f t="shared" si="1"/>
        <v>53.097607195362443</v>
      </c>
      <c r="BG4" s="204">
        <f t="shared" si="1"/>
        <v>53.097607195362443</v>
      </c>
      <c r="BH4" s="204">
        <f t="shared" si="1"/>
        <v>53.097607195362443</v>
      </c>
      <c r="BI4" s="204">
        <f t="shared" si="1"/>
        <v>53.097607195362443</v>
      </c>
      <c r="BJ4" s="204">
        <f t="shared" si="1"/>
        <v>53.097607195362443</v>
      </c>
      <c r="BK4" s="204">
        <f t="shared" si="1"/>
        <v>53.097607195362443</v>
      </c>
      <c r="BL4" s="204">
        <f t="shared" si="1"/>
        <v>53.097607195362443</v>
      </c>
      <c r="BM4" s="204">
        <f t="shared" si="1"/>
        <v>1900.8943375939757</v>
      </c>
      <c r="BN4" s="204">
        <f t="shared" si="1"/>
        <v>1900.8943375939757</v>
      </c>
      <c r="BO4" s="204">
        <f t="shared" si="1"/>
        <v>1900.8943375939757</v>
      </c>
      <c r="BP4" s="204">
        <f t="shared" si="1"/>
        <v>1900.8943375939757</v>
      </c>
      <c r="BQ4" s="204">
        <f t="shared" si="1"/>
        <v>1900.8943375939757</v>
      </c>
      <c r="BR4" s="204">
        <f t="shared" si="1"/>
        <v>1900.8943375939757</v>
      </c>
      <c r="BS4" s="204">
        <f t="shared" si="1"/>
        <v>1900.8943375939757</v>
      </c>
      <c r="BT4" s="204">
        <f t="shared" si="1"/>
        <v>1900.8943375939757</v>
      </c>
      <c r="BU4" s="204">
        <f t="shared" si="1"/>
        <v>1900.8943375939757</v>
      </c>
      <c r="BV4" s="204">
        <f t="shared" si="1"/>
        <v>1900.8943375939757</v>
      </c>
      <c r="BW4" s="204">
        <f t="shared" si="1"/>
        <v>1900.8943375939757</v>
      </c>
      <c r="BX4" s="204">
        <f t="shared" si="1"/>
        <v>1900.8943375939757</v>
      </c>
      <c r="BY4" s="204">
        <f t="shared" si="1"/>
        <v>1900.8943375939757</v>
      </c>
      <c r="BZ4" s="204">
        <f t="shared" si="1"/>
        <v>1900.8943375939757</v>
      </c>
      <c r="CA4" s="204">
        <f t="shared" si="2"/>
        <v>1900.8943375939757</v>
      </c>
      <c r="CB4" s="204">
        <f t="shared" si="2"/>
        <v>1900.8943375939757</v>
      </c>
      <c r="CC4" s="204">
        <f t="shared" si="2"/>
        <v>1900.8943375939757</v>
      </c>
      <c r="CD4" s="204">
        <f t="shared" si="2"/>
        <v>1900.8943375939757</v>
      </c>
      <c r="CE4" s="204">
        <f t="shared" si="2"/>
        <v>1900.8943375939757</v>
      </c>
      <c r="CF4" s="204">
        <f t="shared" si="2"/>
        <v>1900.8943375939757</v>
      </c>
      <c r="CG4" s="204">
        <f t="shared" si="2"/>
        <v>1900.8943375939757</v>
      </c>
      <c r="CH4" s="204">
        <f t="shared" si="2"/>
        <v>1900.8943375939757</v>
      </c>
      <c r="CI4" s="204">
        <f t="shared" si="2"/>
        <v>1900.8943375939757</v>
      </c>
      <c r="CJ4" s="204">
        <f t="shared" si="2"/>
        <v>1900.8943375939757</v>
      </c>
      <c r="CK4" s="204">
        <f t="shared" si="2"/>
        <v>1900.8943375939757</v>
      </c>
      <c r="CL4" s="204">
        <f t="shared" si="2"/>
        <v>1900.8943375939757</v>
      </c>
      <c r="CM4" s="204">
        <f t="shared" si="2"/>
        <v>1900.8943375939757</v>
      </c>
      <c r="CN4" s="204">
        <f t="shared" si="2"/>
        <v>29064.776824340057</v>
      </c>
      <c r="CO4" s="204">
        <f t="shared" si="2"/>
        <v>29064.776824340057</v>
      </c>
      <c r="CP4" s="204">
        <f t="shared" si="2"/>
        <v>29064.776824340057</v>
      </c>
      <c r="CQ4" s="204">
        <f t="shared" si="2"/>
        <v>29064.776824340057</v>
      </c>
      <c r="CR4" s="204">
        <f t="shared" si="2"/>
        <v>29064.776824340057</v>
      </c>
      <c r="CS4" s="204">
        <f t="shared" si="3"/>
        <v>29064.776824340057</v>
      </c>
      <c r="CT4" s="204">
        <f t="shared" si="3"/>
        <v>29064.776824340057</v>
      </c>
      <c r="CU4" s="204">
        <f t="shared" si="3"/>
        <v>29064.776824340057</v>
      </c>
      <c r="CV4" s="204">
        <f t="shared" si="3"/>
        <v>29064.776824340057</v>
      </c>
      <c r="CW4" s="204">
        <f t="shared" si="3"/>
        <v>29064.776824340057</v>
      </c>
      <c r="CX4" s="204">
        <f t="shared" si="3"/>
        <v>29064.776824340057</v>
      </c>
      <c r="CY4" s="204">
        <f t="shared" si="3"/>
        <v>29064.776824340057</v>
      </c>
      <c r="CZ4" s="204">
        <f t="shared" si="3"/>
        <v>29064.776824340057</v>
      </c>
      <c r="DA4" s="204">
        <f t="shared" si="3"/>
        <v>29064.776824340057</v>
      </c>
      <c r="DB4" s="204"/>
    </row>
    <row r="5" spans="1:106">
      <c r="A5" s="201" t="str">
        <f>Income!A74</f>
        <v>Animal products consumed</v>
      </c>
      <c r="B5" s="203">
        <f>Income!B74</f>
        <v>1021.5314605432648</v>
      </c>
      <c r="C5" s="203">
        <f>Income!C74</f>
        <v>2971.466259973326</v>
      </c>
      <c r="D5" s="203">
        <f>Income!D74</f>
        <v>3660.7985444025776</v>
      </c>
      <c r="E5" s="203">
        <f>Income!E74</f>
        <v>3487.9877456007357</v>
      </c>
      <c r="F5" s="204">
        <f t="shared" si="4"/>
        <v>1021.5314605432648</v>
      </c>
      <c r="G5" s="204">
        <f t="shared" si="0"/>
        <v>1021.5314605432648</v>
      </c>
      <c r="H5" s="204">
        <f t="shared" si="0"/>
        <v>1021.5314605432648</v>
      </c>
      <c r="I5" s="204">
        <f t="shared" si="0"/>
        <v>1021.5314605432648</v>
      </c>
      <c r="J5" s="204">
        <f t="shared" si="0"/>
        <v>1021.5314605432648</v>
      </c>
      <c r="K5" s="204">
        <f t="shared" si="0"/>
        <v>1021.5314605432648</v>
      </c>
      <c r="L5" s="204">
        <f t="shared" si="0"/>
        <v>1021.5314605432648</v>
      </c>
      <c r="M5" s="204">
        <f t="shared" si="0"/>
        <v>1021.5314605432648</v>
      </c>
      <c r="N5" s="204">
        <f t="shared" si="0"/>
        <v>1021.5314605432648</v>
      </c>
      <c r="O5" s="204">
        <f t="shared" si="0"/>
        <v>1021.5314605432648</v>
      </c>
      <c r="P5" s="204">
        <f t="shared" si="0"/>
        <v>1021.5314605432648</v>
      </c>
      <c r="Q5" s="204">
        <f t="shared" si="0"/>
        <v>1021.5314605432648</v>
      </c>
      <c r="R5" s="204">
        <f t="shared" si="0"/>
        <v>1021.5314605432648</v>
      </c>
      <c r="S5" s="204">
        <f t="shared" si="0"/>
        <v>1021.5314605432648</v>
      </c>
      <c r="T5" s="204">
        <f t="shared" si="0"/>
        <v>1021.5314605432648</v>
      </c>
      <c r="U5" s="204">
        <f t="shared" si="0"/>
        <v>1021.5314605432648</v>
      </c>
      <c r="V5" s="204">
        <f t="shared" si="0"/>
        <v>1021.5314605432648</v>
      </c>
      <c r="W5" s="204">
        <f t="shared" si="0"/>
        <v>1021.5314605432648</v>
      </c>
      <c r="X5" s="204">
        <f t="shared" si="0"/>
        <v>1021.5314605432648</v>
      </c>
      <c r="Y5" s="204">
        <f t="shared" si="0"/>
        <v>1021.5314605432648</v>
      </c>
      <c r="Z5" s="204">
        <f t="shared" si="0"/>
        <v>1021.5314605432648</v>
      </c>
      <c r="AA5" s="204">
        <f t="shared" si="0"/>
        <v>1021.5314605432648</v>
      </c>
      <c r="AB5" s="204">
        <f t="shared" si="0"/>
        <v>1021.5314605432648</v>
      </c>
      <c r="AC5" s="204">
        <f t="shared" si="0"/>
        <v>1021.5314605432648</v>
      </c>
      <c r="AD5" s="204">
        <f t="shared" si="0"/>
        <v>1021.5314605432648</v>
      </c>
      <c r="AE5" s="204">
        <f t="shared" si="0"/>
        <v>1021.5314605432648</v>
      </c>
      <c r="AF5" s="204">
        <f t="shared" si="0"/>
        <v>1021.5314605432648</v>
      </c>
      <c r="AG5" s="204">
        <f t="shared" si="0"/>
        <v>1021.5314605432648</v>
      </c>
      <c r="AH5" s="204">
        <f t="shared" si="0"/>
        <v>1021.5314605432648</v>
      </c>
      <c r="AI5" s="204">
        <f t="shared" si="0"/>
        <v>1021.5314605432648</v>
      </c>
      <c r="AJ5" s="204">
        <f t="shared" si="0"/>
        <v>1021.5314605432648</v>
      </c>
      <c r="AK5" s="204">
        <f t="shared" si="0"/>
        <v>1021.5314605432648</v>
      </c>
      <c r="AL5" s="204">
        <f t="shared" si="0"/>
        <v>1021.5314605432648</v>
      </c>
      <c r="AM5" s="204">
        <f t="shared" si="0"/>
        <v>1021.5314605432648</v>
      </c>
      <c r="AN5" s="204">
        <f t="shared" si="0"/>
        <v>1021.5314605432648</v>
      </c>
      <c r="AO5" s="204">
        <f t="shared" si="0"/>
        <v>1021.5314605432648</v>
      </c>
      <c r="AP5" s="204">
        <f t="shared" si="0"/>
        <v>2971.466259973326</v>
      </c>
      <c r="AQ5" s="204">
        <f t="shared" si="0"/>
        <v>2971.466259973326</v>
      </c>
      <c r="AR5" s="204">
        <f t="shared" si="0"/>
        <v>2971.466259973326</v>
      </c>
      <c r="AS5" s="204">
        <f t="shared" si="0"/>
        <v>2971.466259973326</v>
      </c>
      <c r="AT5" s="204">
        <f t="shared" si="0"/>
        <v>2971.466259973326</v>
      </c>
      <c r="AU5" s="204">
        <f t="shared" si="0"/>
        <v>2971.466259973326</v>
      </c>
      <c r="AV5" s="204">
        <f t="shared" si="0"/>
        <v>2971.466259973326</v>
      </c>
      <c r="AW5" s="204">
        <f t="shared" si="0"/>
        <v>2971.466259973326</v>
      </c>
      <c r="AX5" s="204">
        <f t="shared" si="1"/>
        <v>2971.466259973326</v>
      </c>
      <c r="AY5" s="204">
        <f t="shared" si="1"/>
        <v>2971.466259973326</v>
      </c>
      <c r="AZ5" s="204">
        <f t="shared" si="1"/>
        <v>2971.466259973326</v>
      </c>
      <c r="BA5" s="204">
        <f t="shared" si="1"/>
        <v>2971.466259973326</v>
      </c>
      <c r="BB5" s="204">
        <f t="shared" si="1"/>
        <v>2971.466259973326</v>
      </c>
      <c r="BC5" s="204">
        <f t="shared" si="1"/>
        <v>2971.466259973326</v>
      </c>
      <c r="BD5" s="204">
        <f t="shared" si="1"/>
        <v>2971.466259973326</v>
      </c>
      <c r="BE5" s="204">
        <f t="shared" si="1"/>
        <v>2971.466259973326</v>
      </c>
      <c r="BF5" s="204">
        <f t="shared" si="1"/>
        <v>2971.466259973326</v>
      </c>
      <c r="BG5" s="204">
        <f t="shared" si="1"/>
        <v>2971.466259973326</v>
      </c>
      <c r="BH5" s="204">
        <f t="shared" si="1"/>
        <v>2971.466259973326</v>
      </c>
      <c r="BI5" s="204">
        <f t="shared" si="1"/>
        <v>2971.466259973326</v>
      </c>
      <c r="BJ5" s="204">
        <f t="shared" si="1"/>
        <v>2971.466259973326</v>
      </c>
      <c r="BK5" s="204">
        <f t="shared" si="1"/>
        <v>2971.466259973326</v>
      </c>
      <c r="BL5" s="204">
        <f t="shared" si="1"/>
        <v>2971.466259973326</v>
      </c>
      <c r="BM5" s="204">
        <f t="shared" si="1"/>
        <v>3660.7985444025776</v>
      </c>
      <c r="BN5" s="204">
        <f t="shared" si="1"/>
        <v>3660.7985444025776</v>
      </c>
      <c r="BO5" s="204">
        <f t="shared" si="1"/>
        <v>3660.7985444025776</v>
      </c>
      <c r="BP5" s="204">
        <f t="shared" si="1"/>
        <v>3660.7985444025776</v>
      </c>
      <c r="BQ5" s="204">
        <f t="shared" si="1"/>
        <v>3660.7985444025776</v>
      </c>
      <c r="BR5" s="204">
        <f t="shared" si="1"/>
        <v>3660.7985444025776</v>
      </c>
      <c r="BS5" s="204">
        <f t="shared" si="1"/>
        <v>3660.7985444025776</v>
      </c>
      <c r="BT5" s="204">
        <f t="shared" si="1"/>
        <v>3660.7985444025776</v>
      </c>
      <c r="BU5" s="204">
        <f t="shared" si="1"/>
        <v>3660.7985444025776</v>
      </c>
      <c r="BV5" s="204">
        <f t="shared" si="1"/>
        <v>3660.7985444025776</v>
      </c>
      <c r="BW5" s="204">
        <f t="shared" si="1"/>
        <v>3660.7985444025776</v>
      </c>
      <c r="BX5" s="204">
        <f t="shared" si="1"/>
        <v>3660.7985444025776</v>
      </c>
      <c r="BY5" s="204">
        <f t="shared" si="1"/>
        <v>3660.7985444025776</v>
      </c>
      <c r="BZ5" s="204">
        <f t="shared" si="1"/>
        <v>3660.7985444025776</v>
      </c>
      <c r="CA5" s="204">
        <f t="shared" si="2"/>
        <v>3660.7985444025776</v>
      </c>
      <c r="CB5" s="204">
        <f t="shared" si="2"/>
        <v>3660.7985444025776</v>
      </c>
      <c r="CC5" s="204">
        <f t="shared" si="2"/>
        <v>3660.7985444025776</v>
      </c>
      <c r="CD5" s="204">
        <f t="shared" si="2"/>
        <v>3660.7985444025776</v>
      </c>
      <c r="CE5" s="204">
        <f t="shared" si="2"/>
        <v>3660.7985444025776</v>
      </c>
      <c r="CF5" s="204">
        <f t="shared" si="2"/>
        <v>3660.7985444025776</v>
      </c>
      <c r="CG5" s="204">
        <f t="shared" si="2"/>
        <v>3660.7985444025776</v>
      </c>
      <c r="CH5" s="204">
        <f t="shared" si="2"/>
        <v>3660.7985444025776</v>
      </c>
      <c r="CI5" s="204">
        <f t="shared" si="2"/>
        <v>3660.7985444025776</v>
      </c>
      <c r="CJ5" s="204">
        <f t="shared" si="2"/>
        <v>3660.7985444025776</v>
      </c>
      <c r="CK5" s="204">
        <f t="shared" si="2"/>
        <v>3660.7985444025776</v>
      </c>
      <c r="CL5" s="204">
        <f t="shared" si="2"/>
        <v>3660.7985444025776</v>
      </c>
      <c r="CM5" s="204">
        <f t="shared" si="2"/>
        <v>3660.7985444025776</v>
      </c>
      <c r="CN5" s="204">
        <f t="shared" si="2"/>
        <v>3487.9877456007357</v>
      </c>
      <c r="CO5" s="204">
        <f t="shared" si="2"/>
        <v>3487.9877456007357</v>
      </c>
      <c r="CP5" s="204">
        <f t="shared" si="2"/>
        <v>3487.9877456007357</v>
      </c>
      <c r="CQ5" s="204">
        <f t="shared" si="2"/>
        <v>3487.9877456007357</v>
      </c>
      <c r="CR5" s="204">
        <f t="shared" si="2"/>
        <v>3487.9877456007357</v>
      </c>
      <c r="CS5" s="204">
        <f t="shared" si="3"/>
        <v>3487.9877456007357</v>
      </c>
      <c r="CT5" s="204">
        <f t="shared" si="3"/>
        <v>3487.9877456007357</v>
      </c>
      <c r="CU5" s="204">
        <f t="shared" si="3"/>
        <v>3487.9877456007357</v>
      </c>
      <c r="CV5" s="204">
        <f t="shared" si="3"/>
        <v>3487.9877456007357</v>
      </c>
      <c r="CW5" s="204">
        <f t="shared" si="3"/>
        <v>3487.9877456007357</v>
      </c>
      <c r="CX5" s="204">
        <f t="shared" si="3"/>
        <v>3487.9877456007357</v>
      </c>
      <c r="CY5" s="204">
        <f t="shared" si="3"/>
        <v>3487.9877456007357</v>
      </c>
      <c r="CZ5" s="204">
        <f t="shared" si="3"/>
        <v>3487.9877456007357</v>
      </c>
      <c r="DA5" s="204">
        <f t="shared" si="3"/>
        <v>3487.9877456007357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15.170744912960696</v>
      </c>
      <c r="D6" s="203">
        <f>Income!D75</f>
        <v>68.268352108323157</v>
      </c>
      <c r="E6" s="203">
        <f>Income!E75</f>
        <v>123.2623024178057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15.170744912960696</v>
      </c>
      <c r="AQ6" s="204">
        <f t="shared" si="0"/>
        <v>15.170744912960696</v>
      </c>
      <c r="AR6" s="204">
        <f t="shared" si="0"/>
        <v>15.170744912960696</v>
      </c>
      <c r="AS6" s="204">
        <f t="shared" si="0"/>
        <v>15.170744912960696</v>
      </c>
      <c r="AT6" s="204">
        <f t="shared" si="0"/>
        <v>15.170744912960696</v>
      </c>
      <c r="AU6" s="204">
        <f t="shared" si="0"/>
        <v>15.170744912960696</v>
      </c>
      <c r="AV6" s="204">
        <f t="shared" si="0"/>
        <v>15.170744912960696</v>
      </c>
      <c r="AW6" s="204">
        <f t="shared" si="0"/>
        <v>15.170744912960696</v>
      </c>
      <c r="AX6" s="204">
        <f t="shared" si="1"/>
        <v>15.170744912960696</v>
      </c>
      <c r="AY6" s="204">
        <f t="shared" si="1"/>
        <v>15.170744912960696</v>
      </c>
      <c r="AZ6" s="204">
        <f t="shared" si="1"/>
        <v>15.170744912960696</v>
      </c>
      <c r="BA6" s="204">
        <f t="shared" si="1"/>
        <v>15.170744912960696</v>
      </c>
      <c r="BB6" s="204">
        <f t="shared" si="1"/>
        <v>15.170744912960696</v>
      </c>
      <c r="BC6" s="204">
        <f t="shared" si="1"/>
        <v>15.170744912960696</v>
      </c>
      <c r="BD6" s="204">
        <f t="shared" si="1"/>
        <v>15.170744912960696</v>
      </c>
      <c r="BE6" s="204">
        <f t="shared" si="1"/>
        <v>15.170744912960696</v>
      </c>
      <c r="BF6" s="204">
        <f t="shared" si="1"/>
        <v>15.170744912960696</v>
      </c>
      <c r="BG6" s="204">
        <f t="shared" si="1"/>
        <v>15.170744912960696</v>
      </c>
      <c r="BH6" s="204">
        <f t="shared" si="1"/>
        <v>15.170744912960696</v>
      </c>
      <c r="BI6" s="204">
        <f t="shared" si="1"/>
        <v>15.170744912960696</v>
      </c>
      <c r="BJ6" s="204">
        <f t="shared" si="1"/>
        <v>15.170744912960696</v>
      </c>
      <c r="BK6" s="204">
        <f t="shared" si="1"/>
        <v>15.170744912960696</v>
      </c>
      <c r="BL6" s="204">
        <f t="shared" si="1"/>
        <v>15.170744912960696</v>
      </c>
      <c r="BM6" s="204">
        <f t="shared" si="1"/>
        <v>68.268352108323157</v>
      </c>
      <c r="BN6" s="204">
        <f t="shared" si="1"/>
        <v>68.268352108323157</v>
      </c>
      <c r="BO6" s="204">
        <f t="shared" si="1"/>
        <v>68.268352108323157</v>
      </c>
      <c r="BP6" s="204">
        <f t="shared" si="1"/>
        <v>68.268352108323157</v>
      </c>
      <c r="BQ6" s="204">
        <f t="shared" si="1"/>
        <v>68.268352108323157</v>
      </c>
      <c r="BR6" s="204">
        <f t="shared" si="1"/>
        <v>68.268352108323157</v>
      </c>
      <c r="BS6" s="204">
        <f t="shared" si="1"/>
        <v>68.268352108323157</v>
      </c>
      <c r="BT6" s="204">
        <f t="shared" si="1"/>
        <v>68.268352108323157</v>
      </c>
      <c r="BU6" s="204">
        <f t="shared" si="1"/>
        <v>68.268352108323157</v>
      </c>
      <c r="BV6" s="204">
        <f t="shared" si="1"/>
        <v>68.268352108323157</v>
      </c>
      <c r="BW6" s="204">
        <f t="shared" si="1"/>
        <v>68.268352108323157</v>
      </c>
      <c r="BX6" s="204">
        <f t="shared" si="1"/>
        <v>68.268352108323157</v>
      </c>
      <c r="BY6" s="204">
        <f t="shared" si="1"/>
        <v>68.268352108323157</v>
      </c>
      <c r="BZ6" s="204">
        <f t="shared" si="1"/>
        <v>68.268352108323157</v>
      </c>
      <c r="CA6" s="204">
        <f t="shared" si="2"/>
        <v>68.268352108323157</v>
      </c>
      <c r="CB6" s="204">
        <f t="shared" si="2"/>
        <v>68.268352108323157</v>
      </c>
      <c r="CC6" s="204">
        <f t="shared" si="2"/>
        <v>68.268352108323157</v>
      </c>
      <c r="CD6" s="204">
        <f t="shared" si="2"/>
        <v>68.268352108323157</v>
      </c>
      <c r="CE6" s="204">
        <f t="shared" si="2"/>
        <v>68.268352108323157</v>
      </c>
      <c r="CF6" s="204">
        <f t="shared" si="2"/>
        <v>68.268352108323157</v>
      </c>
      <c r="CG6" s="204">
        <f t="shared" si="2"/>
        <v>68.268352108323157</v>
      </c>
      <c r="CH6" s="204">
        <f t="shared" si="2"/>
        <v>68.268352108323157</v>
      </c>
      <c r="CI6" s="204">
        <f t="shared" si="2"/>
        <v>68.268352108323157</v>
      </c>
      <c r="CJ6" s="204">
        <f t="shared" si="2"/>
        <v>68.268352108323157</v>
      </c>
      <c r="CK6" s="204">
        <f t="shared" si="2"/>
        <v>68.268352108323157</v>
      </c>
      <c r="CL6" s="204">
        <f t="shared" si="2"/>
        <v>68.268352108323157</v>
      </c>
      <c r="CM6" s="204">
        <f t="shared" si="2"/>
        <v>68.268352108323157</v>
      </c>
      <c r="CN6" s="204">
        <f t="shared" si="2"/>
        <v>123.2623024178057</v>
      </c>
      <c r="CO6" s="204">
        <f t="shared" si="2"/>
        <v>123.2623024178057</v>
      </c>
      <c r="CP6" s="204">
        <f t="shared" si="2"/>
        <v>123.2623024178057</v>
      </c>
      <c r="CQ6" s="204">
        <f t="shared" si="2"/>
        <v>123.2623024178057</v>
      </c>
      <c r="CR6" s="204">
        <f t="shared" si="2"/>
        <v>123.2623024178057</v>
      </c>
      <c r="CS6" s="204">
        <f t="shared" si="3"/>
        <v>123.2623024178057</v>
      </c>
      <c r="CT6" s="204">
        <f t="shared" si="3"/>
        <v>123.2623024178057</v>
      </c>
      <c r="CU6" s="204">
        <f t="shared" si="3"/>
        <v>123.2623024178057</v>
      </c>
      <c r="CV6" s="204">
        <f t="shared" si="3"/>
        <v>123.2623024178057</v>
      </c>
      <c r="CW6" s="204">
        <f t="shared" si="3"/>
        <v>123.2623024178057</v>
      </c>
      <c r="CX6" s="204">
        <f t="shared" si="3"/>
        <v>123.2623024178057</v>
      </c>
      <c r="CY6" s="204">
        <f t="shared" si="3"/>
        <v>123.2623024178057</v>
      </c>
      <c r="CZ6" s="204">
        <f t="shared" si="3"/>
        <v>123.2623024178057</v>
      </c>
      <c r="DA6" s="204">
        <f t="shared" si="3"/>
        <v>123.2623024178057</v>
      </c>
      <c r="DB6" s="204"/>
    </row>
    <row r="7" spans="1:106">
      <c r="A7" s="201" t="str">
        <f>Income!A76</f>
        <v>Animals sold</v>
      </c>
      <c r="B7" s="203">
        <f>Income!B76</f>
        <v>0</v>
      </c>
      <c r="C7" s="203">
        <f>Income!C76</f>
        <v>3034.1489825921394</v>
      </c>
      <c r="D7" s="203">
        <f>Income!D76</f>
        <v>10240.252816248472</v>
      </c>
      <c r="E7" s="203">
        <f>Income!E76</f>
        <v>52149.435638302399</v>
      </c>
      <c r="F7" s="204">
        <f t="shared" si="4"/>
        <v>0</v>
      </c>
      <c r="G7" s="204">
        <f t="shared" si="0"/>
        <v>0</v>
      </c>
      <c r="H7" s="204">
        <f t="shared" si="0"/>
        <v>0</v>
      </c>
      <c r="I7" s="204">
        <f t="shared" si="0"/>
        <v>0</v>
      </c>
      <c r="J7" s="204">
        <f t="shared" si="0"/>
        <v>0</v>
      </c>
      <c r="K7" s="204">
        <f t="shared" si="0"/>
        <v>0</v>
      </c>
      <c r="L7" s="204">
        <f t="shared" si="0"/>
        <v>0</v>
      </c>
      <c r="M7" s="204">
        <f t="shared" si="0"/>
        <v>0</v>
      </c>
      <c r="N7" s="204">
        <f t="shared" si="0"/>
        <v>0</v>
      </c>
      <c r="O7" s="204">
        <f t="shared" si="0"/>
        <v>0</v>
      </c>
      <c r="P7" s="204">
        <f t="shared" si="0"/>
        <v>0</v>
      </c>
      <c r="Q7" s="204">
        <f t="shared" si="0"/>
        <v>0</v>
      </c>
      <c r="R7" s="204">
        <f t="shared" si="0"/>
        <v>0</v>
      </c>
      <c r="S7" s="204">
        <f t="shared" si="0"/>
        <v>0</v>
      </c>
      <c r="T7" s="204">
        <f t="shared" si="0"/>
        <v>0</v>
      </c>
      <c r="U7" s="204">
        <f t="shared" si="0"/>
        <v>0</v>
      </c>
      <c r="V7" s="204">
        <f t="shared" si="0"/>
        <v>0</v>
      </c>
      <c r="W7" s="204">
        <f t="shared" si="0"/>
        <v>0</v>
      </c>
      <c r="X7" s="204">
        <f t="shared" si="0"/>
        <v>0</v>
      </c>
      <c r="Y7" s="204">
        <f t="shared" si="0"/>
        <v>0</v>
      </c>
      <c r="Z7" s="204">
        <f t="shared" si="0"/>
        <v>0</v>
      </c>
      <c r="AA7" s="204">
        <f t="shared" si="0"/>
        <v>0</v>
      </c>
      <c r="AB7" s="204">
        <f t="shared" si="0"/>
        <v>0</v>
      </c>
      <c r="AC7" s="204">
        <f t="shared" si="0"/>
        <v>0</v>
      </c>
      <c r="AD7" s="204">
        <f t="shared" si="0"/>
        <v>0</v>
      </c>
      <c r="AE7" s="204">
        <f t="shared" si="0"/>
        <v>0</v>
      </c>
      <c r="AF7" s="204">
        <f t="shared" si="0"/>
        <v>0</v>
      </c>
      <c r="AG7" s="204">
        <f t="shared" si="0"/>
        <v>0</v>
      </c>
      <c r="AH7" s="204">
        <f t="shared" si="0"/>
        <v>0</v>
      </c>
      <c r="AI7" s="204">
        <f t="shared" si="0"/>
        <v>0</v>
      </c>
      <c r="AJ7" s="204">
        <f t="shared" si="0"/>
        <v>0</v>
      </c>
      <c r="AK7" s="204">
        <f t="shared" si="0"/>
        <v>0</v>
      </c>
      <c r="AL7" s="204">
        <f t="shared" si="0"/>
        <v>0</v>
      </c>
      <c r="AM7" s="204">
        <f t="shared" si="0"/>
        <v>0</v>
      </c>
      <c r="AN7" s="204">
        <f t="shared" si="0"/>
        <v>0</v>
      </c>
      <c r="AO7" s="204">
        <f t="shared" si="0"/>
        <v>0</v>
      </c>
      <c r="AP7" s="204">
        <f t="shared" si="0"/>
        <v>3034.1489825921394</v>
      </c>
      <c r="AQ7" s="204">
        <f t="shared" si="0"/>
        <v>3034.1489825921394</v>
      </c>
      <c r="AR7" s="204">
        <f t="shared" si="0"/>
        <v>3034.1489825921394</v>
      </c>
      <c r="AS7" s="204">
        <f t="shared" si="0"/>
        <v>3034.1489825921394</v>
      </c>
      <c r="AT7" s="204">
        <f t="shared" si="0"/>
        <v>3034.1489825921394</v>
      </c>
      <c r="AU7" s="204">
        <f t="shared" ref="AU7:BJ8" si="5">IF(AU$2&lt;=($B$2+$C$2+$D$2),IF(AU$2&lt;=($B$2+$C$2),IF(AU$2&lt;=$B$2,$B7,$C7),$D7),$E7)</f>
        <v>3034.1489825921394</v>
      </c>
      <c r="AV7" s="204">
        <f t="shared" si="5"/>
        <v>3034.1489825921394</v>
      </c>
      <c r="AW7" s="204">
        <f t="shared" si="5"/>
        <v>3034.1489825921394</v>
      </c>
      <c r="AX7" s="204">
        <f t="shared" si="5"/>
        <v>3034.1489825921394</v>
      </c>
      <c r="AY7" s="204">
        <f t="shared" si="5"/>
        <v>3034.1489825921394</v>
      </c>
      <c r="AZ7" s="204">
        <f t="shared" si="5"/>
        <v>3034.1489825921394</v>
      </c>
      <c r="BA7" s="204">
        <f t="shared" si="5"/>
        <v>3034.1489825921394</v>
      </c>
      <c r="BB7" s="204">
        <f t="shared" si="5"/>
        <v>3034.1489825921394</v>
      </c>
      <c r="BC7" s="204">
        <f t="shared" si="5"/>
        <v>3034.1489825921394</v>
      </c>
      <c r="BD7" s="204">
        <f t="shared" si="5"/>
        <v>3034.1489825921394</v>
      </c>
      <c r="BE7" s="204">
        <f t="shared" si="5"/>
        <v>3034.1489825921394</v>
      </c>
      <c r="BF7" s="204">
        <f t="shared" si="5"/>
        <v>3034.1489825921394</v>
      </c>
      <c r="BG7" s="204">
        <f t="shared" si="5"/>
        <v>3034.1489825921394</v>
      </c>
      <c r="BH7" s="204">
        <f t="shared" si="5"/>
        <v>3034.1489825921394</v>
      </c>
      <c r="BI7" s="204">
        <f t="shared" si="5"/>
        <v>3034.1489825921394</v>
      </c>
      <c r="BJ7" s="204">
        <f t="shared" si="5"/>
        <v>3034.1489825921394</v>
      </c>
      <c r="BK7" s="204">
        <f t="shared" si="1"/>
        <v>3034.1489825921394</v>
      </c>
      <c r="BL7" s="204">
        <f t="shared" si="1"/>
        <v>3034.1489825921394</v>
      </c>
      <c r="BM7" s="204">
        <f t="shared" si="1"/>
        <v>10240.252816248472</v>
      </c>
      <c r="BN7" s="204">
        <f t="shared" si="1"/>
        <v>10240.252816248472</v>
      </c>
      <c r="BO7" s="204">
        <f t="shared" si="1"/>
        <v>10240.252816248472</v>
      </c>
      <c r="BP7" s="204">
        <f t="shared" si="1"/>
        <v>10240.252816248472</v>
      </c>
      <c r="BQ7" s="204">
        <f t="shared" si="1"/>
        <v>10240.252816248472</v>
      </c>
      <c r="BR7" s="204">
        <f t="shared" si="1"/>
        <v>10240.252816248472</v>
      </c>
      <c r="BS7" s="204">
        <f t="shared" si="1"/>
        <v>10240.252816248472</v>
      </c>
      <c r="BT7" s="204">
        <f t="shared" si="1"/>
        <v>10240.252816248472</v>
      </c>
      <c r="BU7" s="204">
        <f t="shared" si="1"/>
        <v>10240.252816248472</v>
      </c>
      <c r="BV7" s="204">
        <f t="shared" si="1"/>
        <v>10240.252816248472</v>
      </c>
      <c r="BW7" s="204">
        <f t="shared" si="1"/>
        <v>10240.252816248472</v>
      </c>
      <c r="BX7" s="204">
        <f t="shared" si="1"/>
        <v>10240.252816248472</v>
      </c>
      <c r="BY7" s="204">
        <f t="shared" si="1"/>
        <v>10240.252816248472</v>
      </c>
      <c r="BZ7" s="204">
        <f t="shared" si="1"/>
        <v>10240.252816248472</v>
      </c>
      <c r="CA7" s="204">
        <f t="shared" si="2"/>
        <v>10240.252816248472</v>
      </c>
      <c r="CB7" s="204">
        <f t="shared" si="2"/>
        <v>10240.252816248472</v>
      </c>
      <c r="CC7" s="204">
        <f t="shared" si="2"/>
        <v>10240.252816248472</v>
      </c>
      <c r="CD7" s="204">
        <f t="shared" si="2"/>
        <v>10240.252816248472</v>
      </c>
      <c r="CE7" s="204">
        <f t="shared" si="2"/>
        <v>10240.252816248472</v>
      </c>
      <c r="CF7" s="204">
        <f t="shared" si="2"/>
        <v>10240.252816248472</v>
      </c>
      <c r="CG7" s="204">
        <f t="shared" si="2"/>
        <v>10240.252816248472</v>
      </c>
      <c r="CH7" s="204">
        <f t="shared" si="2"/>
        <v>10240.252816248472</v>
      </c>
      <c r="CI7" s="204">
        <f t="shared" si="2"/>
        <v>10240.252816248472</v>
      </c>
      <c r="CJ7" s="204">
        <f t="shared" si="2"/>
        <v>10240.252816248472</v>
      </c>
      <c r="CK7" s="204">
        <f t="shared" si="2"/>
        <v>10240.252816248472</v>
      </c>
      <c r="CL7" s="204">
        <f t="shared" si="2"/>
        <v>10240.252816248472</v>
      </c>
      <c r="CM7" s="204">
        <f t="shared" si="2"/>
        <v>10240.252816248472</v>
      </c>
      <c r="CN7" s="204">
        <f t="shared" si="2"/>
        <v>52149.435638302399</v>
      </c>
      <c r="CO7" s="204">
        <f t="shared" si="2"/>
        <v>52149.435638302399</v>
      </c>
      <c r="CP7" s="204">
        <f t="shared" si="2"/>
        <v>52149.435638302399</v>
      </c>
      <c r="CQ7" s="204">
        <f t="shared" si="2"/>
        <v>52149.435638302399</v>
      </c>
      <c r="CR7" s="204">
        <f t="shared" si="2"/>
        <v>52149.435638302399</v>
      </c>
      <c r="CS7" s="204">
        <f t="shared" si="3"/>
        <v>52149.435638302399</v>
      </c>
      <c r="CT7" s="204">
        <f t="shared" si="3"/>
        <v>52149.435638302399</v>
      </c>
      <c r="CU7" s="204">
        <f t="shared" si="3"/>
        <v>52149.435638302399</v>
      </c>
      <c r="CV7" s="204">
        <f t="shared" si="3"/>
        <v>52149.435638302399</v>
      </c>
      <c r="CW7" s="204">
        <f t="shared" si="3"/>
        <v>52149.435638302399</v>
      </c>
      <c r="CX7" s="204">
        <f t="shared" si="3"/>
        <v>52149.435638302399</v>
      </c>
      <c r="CY7" s="204">
        <f t="shared" si="3"/>
        <v>52149.435638302399</v>
      </c>
      <c r="CZ7" s="204">
        <f t="shared" si="3"/>
        <v>52149.435638302399</v>
      </c>
      <c r="DA7" s="204">
        <f t="shared" si="3"/>
        <v>52149.435638302399</v>
      </c>
      <c r="DB7" s="204"/>
    </row>
    <row r="8" spans="1:106">
      <c r="A8" s="201" t="str">
        <f>Income!A77</f>
        <v>Wild foods consumed and sold</v>
      </c>
      <c r="B8" s="203">
        <f>Income!B77</f>
        <v>176.62640873941967</v>
      </c>
      <c r="C8" s="203">
        <f>Income!C77</f>
        <v>615.71526170226105</v>
      </c>
      <c r="D8" s="203">
        <f>Income!D77</f>
        <v>521.03690787289827</v>
      </c>
      <c r="E8" s="203">
        <f>Income!E77</f>
        <v>176.62640873941965</v>
      </c>
      <c r="F8" s="204">
        <f t="shared" si="4"/>
        <v>176.62640873941967</v>
      </c>
      <c r="G8" s="204">
        <f t="shared" si="4"/>
        <v>176.62640873941967</v>
      </c>
      <c r="H8" s="204">
        <f t="shared" si="4"/>
        <v>176.62640873941967</v>
      </c>
      <c r="I8" s="204">
        <f t="shared" si="4"/>
        <v>176.62640873941967</v>
      </c>
      <c r="J8" s="204">
        <f t="shared" si="4"/>
        <v>176.62640873941967</v>
      </c>
      <c r="K8" s="204">
        <f t="shared" si="4"/>
        <v>176.62640873941967</v>
      </c>
      <c r="L8" s="204">
        <f t="shared" si="4"/>
        <v>176.62640873941967</v>
      </c>
      <c r="M8" s="204">
        <f t="shared" si="4"/>
        <v>176.62640873941967</v>
      </c>
      <c r="N8" s="204">
        <f t="shared" si="4"/>
        <v>176.62640873941967</v>
      </c>
      <c r="O8" s="204">
        <f t="shared" si="4"/>
        <v>176.62640873941967</v>
      </c>
      <c r="P8" s="204">
        <f t="shared" si="4"/>
        <v>176.62640873941967</v>
      </c>
      <c r="Q8" s="204">
        <f t="shared" si="4"/>
        <v>176.62640873941967</v>
      </c>
      <c r="R8" s="204">
        <f t="shared" si="4"/>
        <v>176.62640873941967</v>
      </c>
      <c r="S8" s="204">
        <f t="shared" si="4"/>
        <v>176.62640873941967</v>
      </c>
      <c r="T8" s="204">
        <f t="shared" si="4"/>
        <v>176.62640873941967</v>
      </c>
      <c r="U8" s="204">
        <f t="shared" si="4"/>
        <v>176.62640873941967</v>
      </c>
      <c r="V8" s="204">
        <f t="shared" ref="V8:AK18" si="6">IF(V$2&lt;=($B$2+$C$2+$D$2),IF(V$2&lt;=($B$2+$C$2),IF(V$2&lt;=$B$2,$B8,$C8),$D8),$E8)</f>
        <v>176.62640873941967</v>
      </c>
      <c r="W8" s="204">
        <f t="shared" si="6"/>
        <v>176.62640873941967</v>
      </c>
      <c r="X8" s="204">
        <f t="shared" si="6"/>
        <v>176.62640873941967</v>
      </c>
      <c r="Y8" s="204">
        <f t="shared" si="6"/>
        <v>176.62640873941967</v>
      </c>
      <c r="Z8" s="204">
        <f t="shared" si="6"/>
        <v>176.62640873941967</v>
      </c>
      <c r="AA8" s="204">
        <f t="shared" si="6"/>
        <v>176.62640873941967</v>
      </c>
      <c r="AB8" s="204">
        <f t="shared" si="6"/>
        <v>176.62640873941967</v>
      </c>
      <c r="AC8" s="204">
        <f t="shared" si="6"/>
        <v>176.62640873941967</v>
      </c>
      <c r="AD8" s="204">
        <f t="shared" si="6"/>
        <v>176.62640873941967</v>
      </c>
      <c r="AE8" s="204">
        <f t="shared" si="6"/>
        <v>176.62640873941967</v>
      </c>
      <c r="AF8" s="204">
        <f t="shared" si="6"/>
        <v>176.62640873941967</v>
      </c>
      <c r="AG8" s="204">
        <f t="shared" si="6"/>
        <v>176.62640873941967</v>
      </c>
      <c r="AH8" s="204">
        <f t="shared" si="6"/>
        <v>176.62640873941967</v>
      </c>
      <c r="AI8" s="204">
        <f t="shared" si="6"/>
        <v>176.62640873941967</v>
      </c>
      <c r="AJ8" s="204">
        <f t="shared" si="6"/>
        <v>176.62640873941967</v>
      </c>
      <c r="AK8" s="204">
        <f t="shared" si="6"/>
        <v>176.62640873941967</v>
      </c>
      <c r="AL8" s="204">
        <f t="shared" ref="AL8:BA18" si="7">IF(AL$2&lt;=($B$2+$C$2+$D$2),IF(AL$2&lt;=($B$2+$C$2),IF(AL$2&lt;=$B$2,$B8,$C8),$D8),$E8)</f>
        <v>176.62640873941967</v>
      </c>
      <c r="AM8" s="204">
        <f t="shared" si="7"/>
        <v>176.62640873941967</v>
      </c>
      <c r="AN8" s="204">
        <f t="shared" si="7"/>
        <v>176.62640873941967</v>
      </c>
      <c r="AO8" s="204">
        <f t="shared" si="7"/>
        <v>176.62640873941967</v>
      </c>
      <c r="AP8" s="204">
        <f t="shared" si="7"/>
        <v>615.71526170226105</v>
      </c>
      <c r="AQ8" s="204">
        <f t="shared" si="7"/>
        <v>615.71526170226105</v>
      </c>
      <c r="AR8" s="204">
        <f t="shared" si="7"/>
        <v>615.71526170226105</v>
      </c>
      <c r="AS8" s="204">
        <f t="shared" si="7"/>
        <v>615.71526170226105</v>
      </c>
      <c r="AT8" s="204">
        <f t="shared" si="7"/>
        <v>615.71526170226105</v>
      </c>
      <c r="AU8" s="204">
        <f t="shared" si="7"/>
        <v>615.71526170226105</v>
      </c>
      <c r="AV8" s="204">
        <f t="shared" si="7"/>
        <v>615.71526170226105</v>
      </c>
      <c r="AW8" s="204">
        <f t="shared" si="7"/>
        <v>615.71526170226105</v>
      </c>
      <c r="AX8" s="204">
        <f t="shared" si="7"/>
        <v>615.71526170226105</v>
      </c>
      <c r="AY8" s="204">
        <f t="shared" si="7"/>
        <v>615.71526170226105</v>
      </c>
      <c r="AZ8" s="204">
        <f t="shared" si="7"/>
        <v>615.71526170226105</v>
      </c>
      <c r="BA8" s="204">
        <f t="shared" si="7"/>
        <v>615.71526170226105</v>
      </c>
      <c r="BB8" s="204">
        <f t="shared" si="5"/>
        <v>615.71526170226105</v>
      </c>
      <c r="BC8" s="204">
        <f t="shared" si="5"/>
        <v>615.71526170226105</v>
      </c>
      <c r="BD8" s="204">
        <f t="shared" si="5"/>
        <v>615.71526170226105</v>
      </c>
      <c r="BE8" s="204">
        <f t="shared" si="5"/>
        <v>615.71526170226105</v>
      </c>
      <c r="BF8" s="204">
        <f t="shared" si="5"/>
        <v>615.71526170226105</v>
      </c>
      <c r="BG8" s="204">
        <f t="shared" si="5"/>
        <v>615.71526170226105</v>
      </c>
      <c r="BH8" s="204">
        <f t="shared" si="5"/>
        <v>615.71526170226105</v>
      </c>
      <c r="BI8" s="204">
        <f t="shared" si="5"/>
        <v>615.71526170226105</v>
      </c>
      <c r="BJ8" s="204">
        <f t="shared" si="5"/>
        <v>615.71526170226105</v>
      </c>
      <c r="BK8" s="204">
        <f t="shared" si="1"/>
        <v>615.71526170226105</v>
      </c>
      <c r="BL8" s="204">
        <f t="shared" si="1"/>
        <v>615.71526170226105</v>
      </c>
      <c r="BM8" s="204">
        <f t="shared" si="1"/>
        <v>521.03690787289827</v>
      </c>
      <c r="BN8" s="204">
        <f t="shared" si="1"/>
        <v>521.03690787289827</v>
      </c>
      <c r="BO8" s="204">
        <f t="shared" si="1"/>
        <v>521.03690787289827</v>
      </c>
      <c r="BP8" s="204">
        <f t="shared" si="1"/>
        <v>521.03690787289827</v>
      </c>
      <c r="BQ8" s="204">
        <f t="shared" si="1"/>
        <v>521.03690787289827</v>
      </c>
      <c r="BR8" s="204">
        <f t="shared" si="1"/>
        <v>521.03690787289827</v>
      </c>
      <c r="BS8" s="204">
        <f t="shared" si="1"/>
        <v>521.03690787289827</v>
      </c>
      <c r="BT8" s="204">
        <f t="shared" si="1"/>
        <v>521.03690787289827</v>
      </c>
      <c r="BU8" s="204">
        <f t="shared" si="1"/>
        <v>521.03690787289827</v>
      </c>
      <c r="BV8" s="204">
        <f t="shared" si="1"/>
        <v>521.03690787289827</v>
      </c>
      <c r="BW8" s="204">
        <f t="shared" si="1"/>
        <v>521.03690787289827</v>
      </c>
      <c r="BX8" s="204">
        <f t="shared" si="1"/>
        <v>521.03690787289827</v>
      </c>
      <c r="BY8" s="204">
        <f t="shared" si="1"/>
        <v>521.03690787289827</v>
      </c>
      <c r="BZ8" s="204">
        <f t="shared" si="1"/>
        <v>521.03690787289827</v>
      </c>
      <c r="CA8" s="204">
        <f t="shared" si="2"/>
        <v>521.03690787289827</v>
      </c>
      <c r="CB8" s="204">
        <f t="shared" si="2"/>
        <v>521.03690787289827</v>
      </c>
      <c r="CC8" s="204">
        <f t="shared" si="2"/>
        <v>521.03690787289827</v>
      </c>
      <c r="CD8" s="204">
        <f t="shared" si="2"/>
        <v>521.03690787289827</v>
      </c>
      <c r="CE8" s="204">
        <f t="shared" si="2"/>
        <v>521.03690787289827</v>
      </c>
      <c r="CF8" s="204">
        <f t="shared" si="2"/>
        <v>521.03690787289827</v>
      </c>
      <c r="CG8" s="204">
        <f t="shared" si="2"/>
        <v>521.03690787289827</v>
      </c>
      <c r="CH8" s="204">
        <f t="shared" si="2"/>
        <v>521.03690787289827</v>
      </c>
      <c r="CI8" s="204">
        <f t="shared" si="2"/>
        <v>521.03690787289827</v>
      </c>
      <c r="CJ8" s="204">
        <f t="shared" si="2"/>
        <v>521.03690787289827</v>
      </c>
      <c r="CK8" s="204">
        <f t="shared" si="2"/>
        <v>521.03690787289827</v>
      </c>
      <c r="CL8" s="204">
        <f t="shared" si="2"/>
        <v>521.03690787289827</v>
      </c>
      <c r="CM8" s="204">
        <f t="shared" si="2"/>
        <v>521.03690787289827</v>
      </c>
      <c r="CN8" s="204">
        <f t="shared" si="2"/>
        <v>176.62640873941965</v>
      </c>
      <c r="CO8" s="204">
        <f t="shared" si="2"/>
        <v>176.62640873941965</v>
      </c>
      <c r="CP8" s="204">
        <f t="shared" si="2"/>
        <v>176.62640873941965</v>
      </c>
      <c r="CQ8" s="204">
        <f t="shared" si="2"/>
        <v>176.62640873941965</v>
      </c>
      <c r="CR8" s="204">
        <f t="shared" si="2"/>
        <v>176.62640873941965</v>
      </c>
      <c r="CS8" s="204">
        <f t="shared" si="3"/>
        <v>176.62640873941965</v>
      </c>
      <c r="CT8" s="204">
        <f t="shared" si="3"/>
        <v>176.62640873941965</v>
      </c>
      <c r="CU8" s="204">
        <f t="shared" si="3"/>
        <v>176.62640873941965</v>
      </c>
      <c r="CV8" s="204">
        <f t="shared" si="3"/>
        <v>176.62640873941965</v>
      </c>
      <c r="CW8" s="204">
        <f t="shared" si="3"/>
        <v>176.62640873941965</v>
      </c>
      <c r="CX8" s="204">
        <f t="shared" si="3"/>
        <v>176.62640873941965</v>
      </c>
      <c r="CY8" s="204">
        <f t="shared" si="3"/>
        <v>176.62640873941965</v>
      </c>
      <c r="CZ8" s="204">
        <f t="shared" si="3"/>
        <v>176.62640873941965</v>
      </c>
      <c r="DA8" s="204">
        <f t="shared" si="3"/>
        <v>176.62640873941965</v>
      </c>
      <c r="DB8" s="204"/>
    </row>
    <row r="9" spans="1:106">
      <c r="A9" s="201" t="str">
        <f>Income!A78</f>
        <v>Labour - casual</v>
      </c>
      <c r="B9" s="203">
        <f>Income!B78</f>
        <v>0</v>
      </c>
      <c r="C9" s="203">
        <f>Income!C78</f>
        <v>0</v>
      </c>
      <c r="D9" s="203">
        <f>Income!D78</f>
        <v>0</v>
      </c>
      <c r="E9" s="203">
        <f>Income!E78</f>
        <v>0</v>
      </c>
      <c r="F9" s="204">
        <f t="shared" si="4"/>
        <v>0</v>
      </c>
      <c r="G9" s="204">
        <f t="shared" si="4"/>
        <v>0</v>
      </c>
      <c r="H9" s="204">
        <f t="shared" si="4"/>
        <v>0</v>
      </c>
      <c r="I9" s="204">
        <f t="shared" si="4"/>
        <v>0</v>
      </c>
      <c r="J9" s="204">
        <f t="shared" si="4"/>
        <v>0</v>
      </c>
      <c r="K9" s="204">
        <f t="shared" si="4"/>
        <v>0</v>
      </c>
      <c r="L9" s="204">
        <f t="shared" si="4"/>
        <v>0</v>
      </c>
      <c r="M9" s="204">
        <f t="shared" si="4"/>
        <v>0</v>
      </c>
      <c r="N9" s="204">
        <f t="shared" si="4"/>
        <v>0</v>
      </c>
      <c r="O9" s="204">
        <f t="shared" si="4"/>
        <v>0</v>
      </c>
      <c r="P9" s="204">
        <f t="shared" si="4"/>
        <v>0</v>
      </c>
      <c r="Q9" s="204">
        <f t="shared" si="4"/>
        <v>0</v>
      </c>
      <c r="R9" s="204">
        <f t="shared" si="4"/>
        <v>0</v>
      </c>
      <c r="S9" s="204">
        <f t="shared" si="4"/>
        <v>0</v>
      </c>
      <c r="T9" s="204">
        <f t="shared" si="4"/>
        <v>0</v>
      </c>
      <c r="U9" s="204">
        <f t="shared" si="4"/>
        <v>0</v>
      </c>
      <c r="V9" s="204">
        <f t="shared" si="6"/>
        <v>0</v>
      </c>
      <c r="W9" s="204">
        <f t="shared" si="6"/>
        <v>0</v>
      </c>
      <c r="X9" s="204">
        <f t="shared" si="6"/>
        <v>0</v>
      </c>
      <c r="Y9" s="204">
        <f t="shared" si="6"/>
        <v>0</v>
      </c>
      <c r="Z9" s="204">
        <f t="shared" si="6"/>
        <v>0</v>
      </c>
      <c r="AA9" s="204">
        <f t="shared" si="6"/>
        <v>0</v>
      </c>
      <c r="AB9" s="204">
        <f t="shared" si="6"/>
        <v>0</v>
      </c>
      <c r="AC9" s="204">
        <f t="shared" si="6"/>
        <v>0</v>
      </c>
      <c r="AD9" s="204">
        <f t="shared" si="6"/>
        <v>0</v>
      </c>
      <c r="AE9" s="204">
        <f t="shared" si="6"/>
        <v>0</v>
      </c>
      <c r="AF9" s="204">
        <f t="shared" si="6"/>
        <v>0</v>
      </c>
      <c r="AG9" s="204">
        <f t="shared" si="6"/>
        <v>0</v>
      </c>
      <c r="AH9" s="204">
        <f t="shared" si="6"/>
        <v>0</v>
      </c>
      <c r="AI9" s="204">
        <f t="shared" si="6"/>
        <v>0</v>
      </c>
      <c r="AJ9" s="204">
        <f t="shared" si="6"/>
        <v>0</v>
      </c>
      <c r="AK9" s="204">
        <f t="shared" si="6"/>
        <v>0</v>
      </c>
      <c r="AL9" s="204">
        <f t="shared" si="7"/>
        <v>0</v>
      </c>
      <c r="AM9" s="204">
        <f t="shared" si="7"/>
        <v>0</v>
      </c>
      <c r="AN9" s="204">
        <f t="shared" si="7"/>
        <v>0</v>
      </c>
      <c r="AO9" s="204">
        <f t="shared" si="7"/>
        <v>0</v>
      </c>
      <c r="AP9" s="204">
        <f t="shared" si="7"/>
        <v>0</v>
      </c>
      <c r="AQ9" s="204">
        <f t="shared" si="7"/>
        <v>0</v>
      </c>
      <c r="AR9" s="204">
        <f t="shared" si="7"/>
        <v>0</v>
      </c>
      <c r="AS9" s="204">
        <f t="shared" si="7"/>
        <v>0</v>
      </c>
      <c r="AT9" s="204">
        <f t="shared" si="7"/>
        <v>0</v>
      </c>
      <c r="AU9" s="204">
        <f t="shared" si="7"/>
        <v>0</v>
      </c>
      <c r="AV9" s="204">
        <f t="shared" si="7"/>
        <v>0</v>
      </c>
      <c r="AW9" s="204">
        <f t="shared" si="7"/>
        <v>0</v>
      </c>
      <c r="AX9" s="204">
        <f t="shared" si="1"/>
        <v>0</v>
      </c>
      <c r="AY9" s="204">
        <f t="shared" si="1"/>
        <v>0</v>
      </c>
      <c r="AZ9" s="204">
        <f t="shared" si="1"/>
        <v>0</v>
      </c>
      <c r="BA9" s="204">
        <f t="shared" si="1"/>
        <v>0</v>
      </c>
      <c r="BB9" s="204">
        <f t="shared" si="1"/>
        <v>0</v>
      </c>
      <c r="BC9" s="204">
        <f t="shared" si="1"/>
        <v>0</v>
      </c>
      <c r="BD9" s="204">
        <f t="shared" si="1"/>
        <v>0</v>
      </c>
      <c r="BE9" s="204">
        <f t="shared" si="1"/>
        <v>0</v>
      </c>
      <c r="BF9" s="204">
        <f t="shared" si="1"/>
        <v>0</v>
      </c>
      <c r="BG9" s="204">
        <f t="shared" si="1"/>
        <v>0</v>
      </c>
      <c r="BH9" s="204">
        <f t="shared" si="1"/>
        <v>0</v>
      </c>
      <c r="BI9" s="204">
        <f t="shared" si="1"/>
        <v>0</v>
      </c>
      <c r="BJ9" s="204">
        <f t="shared" si="1"/>
        <v>0</v>
      </c>
      <c r="BK9" s="204">
        <f t="shared" si="1"/>
        <v>0</v>
      </c>
      <c r="BL9" s="204">
        <f t="shared" si="1"/>
        <v>0</v>
      </c>
      <c r="BM9" s="204">
        <f t="shared" si="1"/>
        <v>0</v>
      </c>
      <c r="BN9" s="204">
        <f t="shared" si="1"/>
        <v>0</v>
      </c>
      <c r="BO9" s="204">
        <f t="shared" si="1"/>
        <v>0</v>
      </c>
      <c r="BP9" s="204">
        <f t="shared" si="1"/>
        <v>0</v>
      </c>
      <c r="BQ9" s="204">
        <f t="shared" si="1"/>
        <v>0</v>
      </c>
      <c r="BR9" s="204">
        <f t="shared" si="1"/>
        <v>0</v>
      </c>
      <c r="BS9" s="204">
        <f t="shared" si="1"/>
        <v>0</v>
      </c>
      <c r="BT9" s="204">
        <f t="shared" si="1"/>
        <v>0</v>
      </c>
      <c r="BU9" s="204">
        <f t="shared" si="1"/>
        <v>0</v>
      </c>
      <c r="BV9" s="204">
        <f t="shared" si="1"/>
        <v>0</v>
      </c>
      <c r="BW9" s="204">
        <f t="shared" si="1"/>
        <v>0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0</v>
      </c>
      <c r="CQ9" s="204">
        <f t="shared" si="2"/>
        <v>0</v>
      </c>
      <c r="CR9" s="204">
        <f t="shared" si="2"/>
        <v>0</v>
      </c>
      <c r="CS9" s="204">
        <f t="shared" si="3"/>
        <v>0</v>
      </c>
      <c r="CT9" s="204">
        <f t="shared" si="3"/>
        <v>0</v>
      </c>
      <c r="CU9" s="204">
        <f t="shared" si="3"/>
        <v>0</v>
      </c>
      <c r="CV9" s="204">
        <f t="shared" si="3"/>
        <v>0</v>
      </c>
      <c r="CW9" s="204">
        <f t="shared" si="3"/>
        <v>0</v>
      </c>
      <c r="CX9" s="204">
        <f t="shared" si="3"/>
        <v>0</v>
      </c>
      <c r="CY9" s="204">
        <f t="shared" si="3"/>
        <v>0</v>
      </c>
      <c r="CZ9" s="204">
        <f t="shared" si="3"/>
        <v>0</v>
      </c>
      <c r="DA9" s="204">
        <f t="shared" si="3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0</v>
      </c>
      <c r="E10" s="203">
        <f>Income!E79</f>
        <v>0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0</v>
      </c>
      <c r="AQ10" s="204">
        <f t="shared" si="7"/>
        <v>0</v>
      </c>
      <c r="AR10" s="204">
        <f t="shared" si="7"/>
        <v>0</v>
      </c>
      <c r="AS10" s="204">
        <f t="shared" si="7"/>
        <v>0</v>
      </c>
      <c r="AT10" s="204">
        <f t="shared" si="7"/>
        <v>0</v>
      </c>
      <c r="AU10" s="204">
        <f t="shared" si="7"/>
        <v>0</v>
      </c>
      <c r="AV10" s="204">
        <f t="shared" si="7"/>
        <v>0</v>
      </c>
      <c r="AW10" s="204">
        <f t="shared" si="7"/>
        <v>0</v>
      </c>
      <c r="AX10" s="204">
        <f t="shared" si="1"/>
        <v>0</v>
      </c>
      <c r="AY10" s="204">
        <f t="shared" si="1"/>
        <v>0</v>
      </c>
      <c r="AZ10" s="204">
        <f t="shared" si="1"/>
        <v>0</v>
      </c>
      <c r="BA10" s="204">
        <f t="shared" si="1"/>
        <v>0</v>
      </c>
      <c r="BB10" s="204">
        <f t="shared" si="1"/>
        <v>0</v>
      </c>
      <c r="BC10" s="204">
        <f t="shared" si="1"/>
        <v>0</v>
      </c>
      <c r="BD10" s="204">
        <f t="shared" si="1"/>
        <v>0</v>
      </c>
      <c r="BE10" s="204">
        <f t="shared" si="1"/>
        <v>0</v>
      </c>
      <c r="BF10" s="204">
        <f t="shared" si="1"/>
        <v>0</v>
      </c>
      <c r="BG10" s="204">
        <f t="shared" si="1"/>
        <v>0</v>
      </c>
      <c r="BH10" s="204">
        <f t="shared" si="1"/>
        <v>0</v>
      </c>
      <c r="BI10" s="204">
        <f t="shared" si="1"/>
        <v>0</v>
      </c>
      <c r="BJ10" s="204">
        <f t="shared" si="1"/>
        <v>0</v>
      </c>
      <c r="BK10" s="204">
        <f t="shared" si="1"/>
        <v>0</v>
      </c>
      <c r="BL10" s="204">
        <f t="shared" si="1"/>
        <v>0</v>
      </c>
      <c r="BM10" s="204">
        <f t="shared" si="1"/>
        <v>0</v>
      </c>
      <c r="BN10" s="204">
        <f t="shared" si="1"/>
        <v>0</v>
      </c>
      <c r="BO10" s="204">
        <f t="shared" si="1"/>
        <v>0</v>
      </c>
      <c r="BP10" s="204">
        <f t="shared" si="1"/>
        <v>0</v>
      </c>
      <c r="BQ10" s="204">
        <f t="shared" si="1"/>
        <v>0</v>
      </c>
      <c r="BR10" s="204">
        <f t="shared" ref="AX10:BZ18" si="8">IF(BR$2&lt;=($B$2+$C$2+$D$2),IF(BR$2&lt;=($B$2+$C$2),IF(BR$2&lt;=$B$2,$B10,$C10),$D10),$E10)</f>
        <v>0</v>
      </c>
      <c r="BS10" s="204">
        <f t="shared" si="8"/>
        <v>0</v>
      </c>
      <c r="BT10" s="204">
        <f t="shared" si="8"/>
        <v>0</v>
      </c>
      <c r="BU10" s="204">
        <f t="shared" si="8"/>
        <v>0</v>
      </c>
      <c r="BV10" s="204">
        <f t="shared" si="8"/>
        <v>0</v>
      </c>
      <c r="BW10" s="204">
        <f t="shared" si="8"/>
        <v>0</v>
      </c>
      <c r="BX10" s="204">
        <f t="shared" si="8"/>
        <v>0</v>
      </c>
      <c r="BY10" s="204">
        <f t="shared" si="8"/>
        <v>0</v>
      </c>
      <c r="BZ10" s="204">
        <f t="shared" si="8"/>
        <v>0</v>
      </c>
      <c r="CA10" s="204">
        <f t="shared" si="2"/>
        <v>0</v>
      </c>
      <c r="CB10" s="204">
        <f t="shared" si="2"/>
        <v>0</v>
      </c>
      <c r="CC10" s="204">
        <f t="shared" si="2"/>
        <v>0</v>
      </c>
      <c r="CD10" s="204">
        <f t="shared" si="2"/>
        <v>0</v>
      </c>
      <c r="CE10" s="204">
        <f t="shared" si="2"/>
        <v>0</v>
      </c>
      <c r="CF10" s="204">
        <f t="shared" si="2"/>
        <v>0</v>
      </c>
      <c r="CG10" s="204">
        <f t="shared" si="2"/>
        <v>0</v>
      </c>
      <c r="CH10" s="204">
        <f t="shared" si="2"/>
        <v>0</v>
      </c>
      <c r="CI10" s="204">
        <f t="shared" si="2"/>
        <v>0</v>
      </c>
      <c r="CJ10" s="204">
        <f t="shared" si="2"/>
        <v>0</v>
      </c>
      <c r="CK10" s="204">
        <f t="shared" si="2"/>
        <v>0</v>
      </c>
      <c r="CL10" s="204">
        <f t="shared" si="2"/>
        <v>0</v>
      </c>
      <c r="CM10" s="204">
        <f t="shared" si="2"/>
        <v>0</v>
      </c>
      <c r="CN10" s="204">
        <f t="shared" si="2"/>
        <v>0</v>
      </c>
      <c r="CO10" s="204">
        <f t="shared" si="2"/>
        <v>0</v>
      </c>
      <c r="CP10" s="204">
        <f t="shared" si="2"/>
        <v>0</v>
      </c>
      <c r="CQ10" s="204">
        <f t="shared" si="2"/>
        <v>0</v>
      </c>
      <c r="CR10" s="204">
        <f t="shared" si="2"/>
        <v>0</v>
      </c>
      <c r="CS10" s="204">
        <f t="shared" si="3"/>
        <v>0</v>
      </c>
      <c r="CT10" s="204">
        <f t="shared" si="3"/>
        <v>0</v>
      </c>
      <c r="CU10" s="204">
        <f t="shared" si="3"/>
        <v>0</v>
      </c>
      <c r="CV10" s="204">
        <f t="shared" si="3"/>
        <v>0</v>
      </c>
      <c r="CW10" s="204">
        <f t="shared" si="3"/>
        <v>0</v>
      </c>
      <c r="CX10" s="204">
        <f t="shared" si="3"/>
        <v>0</v>
      </c>
      <c r="CY10" s="204">
        <f t="shared" si="3"/>
        <v>0</v>
      </c>
      <c r="CZ10" s="204">
        <f t="shared" si="3"/>
        <v>0</v>
      </c>
      <c r="DA10" s="204">
        <f t="shared" si="3"/>
        <v>0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 t="shared" si="4"/>
        <v>0</v>
      </c>
      <c r="G11" s="204">
        <f t="shared" si="4"/>
        <v>0</v>
      </c>
      <c r="H11" s="204">
        <f t="shared" si="4"/>
        <v>0</v>
      </c>
      <c r="I11" s="204">
        <f t="shared" si="4"/>
        <v>0</v>
      </c>
      <c r="J11" s="204">
        <f t="shared" si="4"/>
        <v>0</v>
      </c>
      <c r="K11" s="204">
        <f t="shared" si="4"/>
        <v>0</v>
      </c>
      <c r="L11" s="204">
        <f t="shared" si="4"/>
        <v>0</v>
      </c>
      <c r="M11" s="204">
        <f t="shared" si="4"/>
        <v>0</v>
      </c>
      <c r="N11" s="204">
        <f t="shared" si="4"/>
        <v>0</v>
      </c>
      <c r="O11" s="204">
        <f t="shared" si="4"/>
        <v>0</v>
      </c>
      <c r="P11" s="204">
        <f t="shared" si="4"/>
        <v>0</v>
      </c>
      <c r="Q11" s="204">
        <f t="shared" si="4"/>
        <v>0</v>
      </c>
      <c r="R11" s="204">
        <f t="shared" si="4"/>
        <v>0</v>
      </c>
      <c r="S11" s="204">
        <f t="shared" si="4"/>
        <v>0</v>
      </c>
      <c r="T11" s="204">
        <f t="shared" si="4"/>
        <v>0</v>
      </c>
      <c r="U11" s="204">
        <f t="shared" si="4"/>
        <v>0</v>
      </c>
      <c r="V11" s="204">
        <f t="shared" si="6"/>
        <v>0</v>
      </c>
      <c r="W11" s="204">
        <f t="shared" si="6"/>
        <v>0</v>
      </c>
      <c r="X11" s="204">
        <f t="shared" si="6"/>
        <v>0</v>
      </c>
      <c r="Y11" s="204">
        <f t="shared" si="6"/>
        <v>0</v>
      </c>
      <c r="Z11" s="204">
        <f t="shared" si="6"/>
        <v>0</v>
      </c>
      <c r="AA11" s="204">
        <f t="shared" si="6"/>
        <v>0</v>
      </c>
      <c r="AB11" s="204">
        <f t="shared" si="6"/>
        <v>0</v>
      </c>
      <c r="AC11" s="204">
        <f t="shared" si="6"/>
        <v>0</v>
      </c>
      <c r="AD11" s="204">
        <f t="shared" si="6"/>
        <v>0</v>
      </c>
      <c r="AE11" s="204">
        <f t="shared" si="6"/>
        <v>0</v>
      </c>
      <c r="AF11" s="204">
        <f t="shared" si="6"/>
        <v>0</v>
      </c>
      <c r="AG11" s="204">
        <f t="shared" si="6"/>
        <v>0</v>
      </c>
      <c r="AH11" s="204">
        <f t="shared" si="6"/>
        <v>0</v>
      </c>
      <c r="AI11" s="204">
        <f t="shared" si="6"/>
        <v>0</v>
      </c>
      <c r="AJ11" s="204">
        <f t="shared" si="6"/>
        <v>0</v>
      </c>
      <c r="AK11" s="204">
        <f t="shared" si="6"/>
        <v>0</v>
      </c>
      <c r="AL11" s="204">
        <f t="shared" si="7"/>
        <v>0</v>
      </c>
      <c r="AM11" s="204">
        <f t="shared" si="7"/>
        <v>0</v>
      </c>
      <c r="AN11" s="204">
        <f t="shared" si="7"/>
        <v>0</v>
      </c>
      <c r="AO11" s="204">
        <f t="shared" si="7"/>
        <v>0</v>
      </c>
      <c r="AP11" s="204">
        <f t="shared" si="7"/>
        <v>0</v>
      </c>
      <c r="AQ11" s="204">
        <f t="shared" si="7"/>
        <v>0</v>
      </c>
      <c r="AR11" s="204">
        <f t="shared" si="7"/>
        <v>0</v>
      </c>
      <c r="AS11" s="204">
        <f t="shared" si="7"/>
        <v>0</v>
      </c>
      <c r="AT11" s="204">
        <f t="shared" si="7"/>
        <v>0</v>
      </c>
      <c r="AU11" s="204">
        <f t="shared" si="7"/>
        <v>0</v>
      </c>
      <c r="AV11" s="204">
        <f t="shared" si="7"/>
        <v>0</v>
      </c>
      <c r="AW11" s="204">
        <f t="shared" si="7"/>
        <v>0</v>
      </c>
      <c r="AX11" s="204">
        <f t="shared" si="8"/>
        <v>0</v>
      </c>
      <c r="AY11" s="204">
        <f t="shared" si="8"/>
        <v>0</v>
      </c>
      <c r="AZ11" s="204">
        <f t="shared" si="8"/>
        <v>0</v>
      </c>
      <c r="BA11" s="204">
        <f t="shared" si="8"/>
        <v>0</v>
      </c>
      <c r="BB11" s="204">
        <f t="shared" si="8"/>
        <v>0</v>
      </c>
      <c r="BC11" s="204">
        <f t="shared" si="8"/>
        <v>0</v>
      </c>
      <c r="BD11" s="204">
        <f t="shared" si="8"/>
        <v>0</v>
      </c>
      <c r="BE11" s="204">
        <f t="shared" si="8"/>
        <v>0</v>
      </c>
      <c r="BF11" s="204">
        <f t="shared" si="8"/>
        <v>0</v>
      </c>
      <c r="BG11" s="204">
        <f t="shared" si="8"/>
        <v>0</v>
      </c>
      <c r="BH11" s="204">
        <f t="shared" si="8"/>
        <v>0</v>
      </c>
      <c r="BI11" s="204">
        <f t="shared" si="8"/>
        <v>0</v>
      </c>
      <c r="BJ11" s="204">
        <f t="shared" si="8"/>
        <v>0</v>
      </c>
      <c r="BK11" s="204">
        <f t="shared" si="8"/>
        <v>0</v>
      </c>
      <c r="BL11" s="204">
        <f t="shared" si="8"/>
        <v>0</v>
      </c>
      <c r="BM11" s="204">
        <f t="shared" si="8"/>
        <v>0</v>
      </c>
      <c r="BN11" s="204">
        <f t="shared" si="8"/>
        <v>0</v>
      </c>
      <c r="BO11" s="204">
        <f t="shared" si="8"/>
        <v>0</v>
      </c>
      <c r="BP11" s="204">
        <f t="shared" si="8"/>
        <v>0</v>
      </c>
      <c r="BQ11" s="204">
        <f t="shared" si="8"/>
        <v>0</v>
      </c>
      <c r="BR11" s="204">
        <f t="shared" si="8"/>
        <v>0</v>
      </c>
      <c r="BS11" s="204">
        <f t="shared" si="8"/>
        <v>0</v>
      </c>
      <c r="BT11" s="204">
        <f t="shared" si="8"/>
        <v>0</v>
      </c>
      <c r="BU11" s="204">
        <f t="shared" si="8"/>
        <v>0</v>
      </c>
      <c r="BV11" s="204">
        <f t="shared" si="8"/>
        <v>0</v>
      </c>
      <c r="BW11" s="204">
        <f t="shared" si="8"/>
        <v>0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5461.4681686658523</v>
      </c>
      <c r="C12" s="203">
        <f>Income!C82</f>
        <v>14563.915116442271</v>
      </c>
      <c r="D12" s="203">
        <f>Income!D82</f>
        <v>32768.809011995116</v>
      </c>
      <c r="E12" s="203">
        <f>Income!E82</f>
        <v>60690.565024299285</v>
      </c>
      <c r="F12" s="204">
        <f t="shared" si="4"/>
        <v>5461.4681686658523</v>
      </c>
      <c r="G12" s="204">
        <f t="shared" si="4"/>
        <v>5461.4681686658523</v>
      </c>
      <c r="H12" s="204">
        <f t="shared" si="4"/>
        <v>5461.4681686658523</v>
      </c>
      <c r="I12" s="204">
        <f t="shared" si="4"/>
        <v>5461.4681686658523</v>
      </c>
      <c r="J12" s="204">
        <f t="shared" si="4"/>
        <v>5461.4681686658523</v>
      </c>
      <c r="K12" s="204">
        <f t="shared" si="4"/>
        <v>5461.4681686658523</v>
      </c>
      <c r="L12" s="204">
        <f t="shared" si="4"/>
        <v>5461.4681686658523</v>
      </c>
      <c r="M12" s="204">
        <f t="shared" si="4"/>
        <v>5461.4681686658523</v>
      </c>
      <c r="N12" s="204">
        <f t="shared" si="4"/>
        <v>5461.4681686658523</v>
      </c>
      <c r="O12" s="204">
        <f t="shared" si="4"/>
        <v>5461.4681686658523</v>
      </c>
      <c r="P12" s="204">
        <f t="shared" si="4"/>
        <v>5461.4681686658523</v>
      </c>
      <c r="Q12" s="204">
        <f t="shared" si="4"/>
        <v>5461.4681686658523</v>
      </c>
      <c r="R12" s="204">
        <f t="shared" si="4"/>
        <v>5461.4681686658523</v>
      </c>
      <c r="S12" s="204">
        <f t="shared" si="4"/>
        <v>5461.4681686658523</v>
      </c>
      <c r="T12" s="204">
        <f t="shared" si="4"/>
        <v>5461.4681686658523</v>
      </c>
      <c r="U12" s="204">
        <f t="shared" si="4"/>
        <v>5461.4681686658523</v>
      </c>
      <c r="V12" s="204">
        <f t="shared" si="6"/>
        <v>5461.4681686658523</v>
      </c>
      <c r="W12" s="204">
        <f t="shared" si="6"/>
        <v>5461.4681686658523</v>
      </c>
      <c r="X12" s="204">
        <f t="shared" si="6"/>
        <v>5461.4681686658523</v>
      </c>
      <c r="Y12" s="204">
        <f t="shared" si="6"/>
        <v>5461.4681686658523</v>
      </c>
      <c r="Z12" s="204">
        <f t="shared" si="6"/>
        <v>5461.4681686658523</v>
      </c>
      <c r="AA12" s="204">
        <f t="shared" si="6"/>
        <v>5461.4681686658523</v>
      </c>
      <c r="AB12" s="204">
        <f t="shared" si="6"/>
        <v>5461.4681686658523</v>
      </c>
      <c r="AC12" s="204">
        <f t="shared" si="6"/>
        <v>5461.4681686658523</v>
      </c>
      <c r="AD12" s="204">
        <f t="shared" si="6"/>
        <v>5461.4681686658523</v>
      </c>
      <c r="AE12" s="204">
        <f t="shared" si="6"/>
        <v>5461.4681686658523</v>
      </c>
      <c r="AF12" s="204">
        <f t="shared" si="6"/>
        <v>5461.4681686658523</v>
      </c>
      <c r="AG12" s="204">
        <f t="shared" si="6"/>
        <v>5461.4681686658523</v>
      </c>
      <c r="AH12" s="204">
        <f t="shared" si="6"/>
        <v>5461.4681686658523</v>
      </c>
      <c r="AI12" s="204">
        <f t="shared" si="6"/>
        <v>5461.4681686658523</v>
      </c>
      <c r="AJ12" s="204">
        <f t="shared" si="6"/>
        <v>5461.4681686658523</v>
      </c>
      <c r="AK12" s="204">
        <f t="shared" si="6"/>
        <v>5461.4681686658523</v>
      </c>
      <c r="AL12" s="204">
        <f t="shared" si="7"/>
        <v>5461.4681686658523</v>
      </c>
      <c r="AM12" s="204">
        <f t="shared" si="7"/>
        <v>5461.4681686658523</v>
      </c>
      <c r="AN12" s="204">
        <f t="shared" si="7"/>
        <v>5461.4681686658523</v>
      </c>
      <c r="AO12" s="204">
        <f t="shared" si="7"/>
        <v>5461.4681686658523</v>
      </c>
      <c r="AP12" s="204">
        <f t="shared" si="7"/>
        <v>14563.915116442271</v>
      </c>
      <c r="AQ12" s="204">
        <f t="shared" si="7"/>
        <v>14563.915116442271</v>
      </c>
      <c r="AR12" s="204">
        <f t="shared" si="7"/>
        <v>14563.915116442271</v>
      </c>
      <c r="AS12" s="204">
        <f t="shared" si="7"/>
        <v>14563.915116442271</v>
      </c>
      <c r="AT12" s="204">
        <f t="shared" si="7"/>
        <v>14563.915116442271</v>
      </c>
      <c r="AU12" s="204">
        <f t="shared" si="7"/>
        <v>14563.915116442271</v>
      </c>
      <c r="AV12" s="204">
        <f t="shared" si="7"/>
        <v>14563.915116442271</v>
      </c>
      <c r="AW12" s="204">
        <f t="shared" si="7"/>
        <v>14563.915116442271</v>
      </c>
      <c r="AX12" s="204">
        <f t="shared" si="8"/>
        <v>14563.915116442271</v>
      </c>
      <c r="AY12" s="204">
        <f t="shared" si="8"/>
        <v>14563.915116442271</v>
      </c>
      <c r="AZ12" s="204">
        <f t="shared" si="8"/>
        <v>14563.915116442271</v>
      </c>
      <c r="BA12" s="204">
        <f t="shared" si="8"/>
        <v>14563.915116442271</v>
      </c>
      <c r="BB12" s="204">
        <f t="shared" si="8"/>
        <v>14563.915116442271</v>
      </c>
      <c r="BC12" s="204">
        <f t="shared" si="8"/>
        <v>14563.915116442271</v>
      </c>
      <c r="BD12" s="204">
        <f t="shared" si="8"/>
        <v>14563.915116442271</v>
      </c>
      <c r="BE12" s="204">
        <f t="shared" si="8"/>
        <v>14563.915116442271</v>
      </c>
      <c r="BF12" s="204">
        <f t="shared" si="8"/>
        <v>14563.915116442271</v>
      </c>
      <c r="BG12" s="204">
        <f t="shared" si="8"/>
        <v>14563.915116442271</v>
      </c>
      <c r="BH12" s="204">
        <f t="shared" si="8"/>
        <v>14563.915116442271</v>
      </c>
      <c r="BI12" s="204">
        <f t="shared" si="8"/>
        <v>14563.915116442271</v>
      </c>
      <c r="BJ12" s="204">
        <f t="shared" si="8"/>
        <v>14563.915116442271</v>
      </c>
      <c r="BK12" s="204">
        <f t="shared" si="8"/>
        <v>14563.915116442271</v>
      </c>
      <c r="BL12" s="204">
        <f t="shared" si="8"/>
        <v>14563.915116442271</v>
      </c>
      <c r="BM12" s="204">
        <f t="shared" si="8"/>
        <v>32768.809011995116</v>
      </c>
      <c r="BN12" s="204">
        <f t="shared" si="8"/>
        <v>32768.809011995116</v>
      </c>
      <c r="BO12" s="204">
        <f t="shared" si="8"/>
        <v>32768.809011995116</v>
      </c>
      <c r="BP12" s="204">
        <f t="shared" si="8"/>
        <v>32768.809011995116</v>
      </c>
      <c r="BQ12" s="204">
        <f t="shared" si="8"/>
        <v>32768.809011995116</v>
      </c>
      <c r="BR12" s="204">
        <f t="shared" si="8"/>
        <v>32768.809011995116</v>
      </c>
      <c r="BS12" s="204">
        <f t="shared" si="8"/>
        <v>32768.809011995116</v>
      </c>
      <c r="BT12" s="204">
        <f t="shared" si="8"/>
        <v>32768.809011995116</v>
      </c>
      <c r="BU12" s="204">
        <f t="shared" si="8"/>
        <v>32768.809011995116</v>
      </c>
      <c r="BV12" s="204">
        <f t="shared" si="8"/>
        <v>32768.809011995116</v>
      </c>
      <c r="BW12" s="204">
        <f t="shared" si="8"/>
        <v>32768.809011995116</v>
      </c>
      <c r="BX12" s="204">
        <f t="shared" si="8"/>
        <v>32768.809011995116</v>
      </c>
      <c r="BY12" s="204">
        <f t="shared" si="8"/>
        <v>32768.809011995116</v>
      </c>
      <c r="BZ12" s="204">
        <f t="shared" si="8"/>
        <v>32768.809011995116</v>
      </c>
      <c r="CA12" s="204">
        <f t="shared" si="2"/>
        <v>32768.809011995116</v>
      </c>
      <c r="CB12" s="204">
        <f t="shared" si="2"/>
        <v>32768.809011995116</v>
      </c>
      <c r="CC12" s="204">
        <f t="shared" si="2"/>
        <v>32768.809011995116</v>
      </c>
      <c r="CD12" s="204">
        <f t="shared" si="2"/>
        <v>32768.809011995116</v>
      </c>
      <c r="CE12" s="204">
        <f t="shared" si="2"/>
        <v>32768.809011995116</v>
      </c>
      <c r="CF12" s="204">
        <f t="shared" si="2"/>
        <v>32768.809011995116</v>
      </c>
      <c r="CG12" s="204">
        <f t="shared" si="2"/>
        <v>32768.809011995116</v>
      </c>
      <c r="CH12" s="204">
        <f t="shared" si="2"/>
        <v>32768.809011995116</v>
      </c>
      <c r="CI12" s="204">
        <f t="shared" si="2"/>
        <v>32768.809011995116</v>
      </c>
      <c r="CJ12" s="204">
        <f t="shared" si="2"/>
        <v>32768.809011995116</v>
      </c>
      <c r="CK12" s="204">
        <f t="shared" si="2"/>
        <v>32768.809011995116</v>
      </c>
      <c r="CL12" s="204">
        <f t="shared" si="2"/>
        <v>32768.809011995116</v>
      </c>
      <c r="CM12" s="204">
        <f t="shared" si="2"/>
        <v>32768.809011995116</v>
      </c>
      <c r="CN12" s="204">
        <f t="shared" si="2"/>
        <v>60690.565024299285</v>
      </c>
      <c r="CO12" s="204">
        <f t="shared" si="2"/>
        <v>60690.565024299285</v>
      </c>
      <c r="CP12" s="204">
        <f t="shared" si="2"/>
        <v>60690.565024299285</v>
      </c>
      <c r="CQ12" s="204">
        <f t="shared" si="2"/>
        <v>60690.565024299285</v>
      </c>
      <c r="CR12" s="204">
        <f t="shared" si="2"/>
        <v>60690.565024299285</v>
      </c>
      <c r="CS12" s="204">
        <f t="shared" si="3"/>
        <v>60690.565024299285</v>
      </c>
      <c r="CT12" s="204">
        <f t="shared" si="3"/>
        <v>60690.565024299285</v>
      </c>
      <c r="CU12" s="204">
        <f t="shared" si="3"/>
        <v>60690.565024299285</v>
      </c>
      <c r="CV12" s="204">
        <f t="shared" si="3"/>
        <v>60690.565024299285</v>
      </c>
      <c r="CW12" s="204">
        <f t="shared" si="3"/>
        <v>60690.565024299285</v>
      </c>
      <c r="CX12" s="204">
        <f t="shared" si="3"/>
        <v>60690.565024299285</v>
      </c>
      <c r="CY12" s="204">
        <f t="shared" si="3"/>
        <v>60690.565024299285</v>
      </c>
      <c r="CZ12" s="204">
        <f t="shared" si="3"/>
        <v>60690.565024299285</v>
      </c>
      <c r="DA12" s="204">
        <f t="shared" si="3"/>
        <v>60690.565024299285</v>
      </c>
      <c r="DB12" s="204"/>
    </row>
    <row r="13" spans="1:106">
      <c r="A13" s="201" t="str">
        <f>Income!A83</f>
        <v>Food transfer - official</v>
      </c>
      <c r="B13" s="203">
        <f>Income!B83</f>
        <v>1682.1562737087584</v>
      </c>
      <c r="C13" s="203">
        <f>Income!C83</f>
        <v>1682.1562737087584</v>
      </c>
      <c r="D13" s="203">
        <f>Income!D83</f>
        <v>1682.1562737087584</v>
      </c>
      <c r="E13" s="203">
        <f>Income!E83</f>
        <v>1051.347671067974</v>
      </c>
      <c r="F13" s="204">
        <f t="shared" si="4"/>
        <v>1682.1562737087584</v>
      </c>
      <c r="G13" s="204">
        <f t="shared" si="4"/>
        <v>1682.1562737087584</v>
      </c>
      <c r="H13" s="204">
        <f t="shared" si="4"/>
        <v>1682.1562737087584</v>
      </c>
      <c r="I13" s="204">
        <f t="shared" si="4"/>
        <v>1682.1562737087584</v>
      </c>
      <c r="J13" s="204">
        <f t="shared" si="4"/>
        <v>1682.1562737087584</v>
      </c>
      <c r="K13" s="204">
        <f t="shared" si="4"/>
        <v>1682.1562737087584</v>
      </c>
      <c r="L13" s="204">
        <f t="shared" si="4"/>
        <v>1682.1562737087584</v>
      </c>
      <c r="M13" s="204">
        <f t="shared" si="4"/>
        <v>1682.1562737087584</v>
      </c>
      <c r="N13" s="204">
        <f t="shared" si="4"/>
        <v>1682.1562737087584</v>
      </c>
      <c r="O13" s="204">
        <f t="shared" si="4"/>
        <v>1682.1562737087584</v>
      </c>
      <c r="P13" s="204">
        <f t="shared" si="4"/>
        <v>1682.1562737087584</v>
      </c>
      <c r="Q13" s="204">
        <f t="shared" si="4"/>
        <v>1682.1562737087584</v>
      </c>
      <c r="R13" s="204">
        <f t="shared" si="4"/>
        <v>1682.1562737087584</v>
      </c>
      <c r="S13" s="204">
        <f t="shared" si="4"/>
        <v>1682.1562737087584</v>
      </c>
      <c r="T13" s="204">
        <f t="shared" si="4"/>
        <v>1682.1562737087584</v>
      </c>
      <c r="U13" s="204">
        <f t="shared" si="4"/>
        <v>1682.1562737087584</v>
      </c>
      <c r="V13" s="204">
        <f t="shared" si="6"/>
        <v>1682.1562737087584</v>
      </c>
      <c r="W13" s="204">
        <f t="shared" si="6"/>
        <v>1682.1562737087584</v>
      </c>
      <c r="X13" s="204">
        <f t="shared" si="6"/>
        <v>1682.1562737087584</v>
      </c>
      <c r="Y13" s="204">
        <f t="shared" si="6"/>
        <v>1682.1562737087584</v>
      </c>
      <c r="Z13" s="204">
        <f t="shared" si="6"/>
        <v>1682.1562737087584</v>
      </c>
      <c r="AA13" s="204">
        <f t="shared" si="6"/>
        <v>1682.1562737087584</v>
      </c>
      <c r="AB13" s="204">
        <f t="shared" si="6"/>
        <v>1682.1562737087584</v>
      </c>
      <c r="AC13" s="204">
        <f t="shared" si="6"/>
        <v>1682.1562737087584</v>
      </c>
      <c r="AD13" s="204">
        <f t="shared" si="6"/>
        <v>1682.1562737087584</v>
      </c>
      <c r="AE13" s="204">
        <f t="shared" si="6"/>
        <v>1682.1562737087584</v>
      </c>
      <c r="AF13" s="204">
        <f t="shared" si="6"/>
        <v>1682.1562737087584</v>
      </c>
      <c r="AG13" s="204">
        <f t="shared" si="6"/>
        <v>1682.1562737087584</v>
      </c>
      <c r="AH13" s="204">
        <f t="shared" si="6"/>
        <v>1682.1562737087584</v>
      </c>
      <c r="AI13" s="204">
        <f t="shared" si="6"/>
        <v>1682.1562737087584</v>
      </c>
      <c r="AJ13" s="204">
        <f t="shared" si="6"/>
        <v>1682.1562737087584</v>
      </c>
      <c r="AK13" s="204">
        <f t="shared" si="6"/>
        <v>1682.1562737087584</v>
      </c>
      <c r="AL13" s="204">
        <f t="shared" si="7"/>
        <v>1682.1562737087584</v>
      </c>
      <c r="AM13" s="204">
        <f t="shared" si="7"/>
        <v>1682.1562737087584</v>
      </c>
      <c r="AN13" s="204">
        <f t="shared" si="7"/>
        <v>1682.1562737087584</v>
      </c>
      <c r="AO13" s="204">
        <f t="shared" si="7"/>
        <v>1682.1562737087584</v>
      </c>
      <c r="AP13" s="204">
        <f t="shared" si="7"/>
        <v>1682.1562737087584</v>
      </c>
      <c r="AQ13" s="204">
        <f t="shared" si="7"/>
        <v>1682.1562737087584</v>
      </c>
      <c r="AR13" s="204">
        <f t="shared" si="7"/>
        <v>1682.1562737087584</v>
      </c>
      <c r="AS13" s="204">
        <f t="shared" si="7"/>
        <v>1682.1562737087584</v>
      </c>
      <c r="AT13" s="204">
        <f t="shared" si="7"/>
        <v>1682.1562737087584</v>
      </c>
      <c r="AU13" s="204">
        <f t="shared" si="7"/>
        <v>1682.1562737087584</v>
      </c>
      <c r="AV13" s="204">
        <f t="shared" si="7"/>
        <v>1682.1562737087584</v>
      </c>
      <c r="AW13" s="204">
        <f t="shared" si="7"/>
        <v>1682.1562737087584</v>
      </c>
      <c r="AX13" s="204">
        <f t="shared" si="8"/>
        <v>1682.1562737087584</v>
      </c>
      <c r="AY13" s="204">
        <f t="shared" si="8"/>
        <v>1682.1562737087584</v>
      </c>
      <c r="AZ13" s="204">
        <f t="shared" si="8"/>
        <v>1682.1562737087584</v>
      </c>
      <c r="BA13" s="204">
        <f t="shared" si="8"/>
        <v>1682.1562737087584</v>
      </c>
      <c r="BB13" s="204">
        <f t="shared" si="8"/>
        <v>1682.1562737087584</v>
      </c>
      <c r="BC13" s="204">
        <f t="shared" si="8"/>
        <v>1682.1562737087584</v>
      </c>
      <c r="BD13" s="204">
        <f t="shared" si="8"/>
        <v>1682.1562737087584</v>
      </c>
      <c r="BE13" s="204">
        <f t="shared" si="8"/>
        <v>1682.1562737087584</v>
      </c>
      <c r="BF13" s="204">
        <f t="shared" si="8"/>
        <v>1682.1562737087584</v>
      </c>
      <c r="BG13" s="204">
        <f t="shared" si="8"/>
        <v>1682.1562737087584</v>
      </c>
      <c r="BH13" s="204">
        <f t="shared" si="8"/>
        <v>1682.1562737087584</v>
      </c>
      <c r="BI13" s="204">
        <f t="shared" si="8"/>
        <v>1682.1562737087584</v>
      </c>
      <c r="BJ13" s="204">
        <f t="shared" si="8"/>
        <v>1682.1562737087584</v>
      </c>
      <c r="BK13" s="204">
        <f t="shared" si="8"/>
        <v>1682.1562737087584</v>
      </c>
      <c r="BL13" s="204">
        <f t="shared" si="8"/>
        <v>1682.1562737087584</v>
      </c>
      <c r="BM13" s="204">
        <f t="shared" si="8"/>
        <v>1682.1562737087584</v>
      </c>
      <c r="BN13" s="204">
        <f t="shared" si="8"/>
        <v>1682.1562737087584</v>
      </c>
      <c r="BO13" s="204">
        <f t="shared" si="8"/>
        <v>1682.1562737087584</v>
      </c>
      <c r="BP13" s="204">
        <f t="shared" si="8"/>
        <v>1682.1562737087584</v>
      </c>
      <c r="BQ13" s="204">
        <f t="shared" si="8"/>
        <v>1682.1562737087584</v>
      </c>
      <c r="BR13" s="204">
        <f t="shared" si="8"/>
        <v>1682.1562737087584</v>
      </c>
      <c r="BS13" s="204">
        <f t="shared" si="8"/>
        <v>1682.1562737087584</v>
      </c>
      <c r="BT13" s="204">
        <f t="shared" si="8"/>
        <v>1682.1562737087584</v>
      </c>
      <c r="BU13" s="204">
        <f t="shared" si="8"/>
        <v>1682.1562737087584</v>
      </c>
      <c r="BV13" s="204">
        <f t="shared" si="8"/>
        <v>1682.1562737087584</v>
      </c>
      <c r="BW13" s="204">
        <f t="shared" si="8"/>
        <v>1682.1562737087584</v>
      </c>
      <c r="BX13" s="204">
        <f t="shared" si="8"/>
        <v>1682.1562737087584</v>
      </c>
      <c r="BY13" s="204">
        <f t="shared" si="8"/>
        <v>1682.1562737087584</v>
      </c>
      <c r="BZ13" s="204">
        <f t="shared" si="8"/>
        <v>1682.1562737087584</v>
      </c>
      <c r="CA13" s="204">
        <f t="shared" si="2"/>
        <v>1682.1562737087584</v>
      </c>
      <c r="CB13" s="204">
        <f t="shared" si="2"/>
        <v>1682.1562737087584</v>
      </c>
      <c r="CC13" s="204">
        <f t="shared" si="2"/>
        <v>1682.1562737087584</v>
      </c>
      <c r="CD13" s="204">
        <f t="shared" si="2"/>
        <v>1682.1562737087584</v>
      </c>
      <c r="CE13" s="204">
        <f t="shared" si="2"/>
        <v>1682.1562737087584</v>
      </c>
      <c r="CF13" s="204">
        <f t="shared" si="2"/>
        <v>1682.1562737087584</v>
      </c>
      <c r="CG13" s="204">
        <f t="shared" si="2"/>
        <v>1682.1562737087584</v>
      </c>
      <c r="CH13" s="204">
        <f t="shared" si="2"/>
        <v>1682.1562737087584</v>
      </c>
      <c r="CI13" s="204">
        <f t="shared" si="2"/>
        <v>1682.1562737087584</v>
      </c>
      <c r="CJ13" s="204">
        <f t="shared" si="2"/>
        <v>1682.1562737087584</v>
      </c>
      <c r="CK13" s="204">
        <f t="shared" si="2"/>
        <v>1682.1562737087584</v>
      </c>
      <c r="CL13" s="204">
        <f t="shared" si="2"/>
        <v>1682.1562737087584</v>
      </c>
      <c r="CM13" s="204">
        <f t="shared" si="2"/>
        <v>1682.1562737087584</v>
      </c>
      <c r="CN13" s="204">
        <f t="shared" si="2"/>
        <v>1051.347671067974</v>
      </c>
      <c r="CO13" s="204">
        <f t="shared" si="2"/>
        <v>1051.347671067974</v>
      </c>
      <c r="CP13" s="204">
        <f t="shared" si="2"/>
        <v>1051.347671067974</v>
      </c>
      <c r="CQ13" s="204">
        <f t="shared" si="2"/>
        <v>1051.347671067974</v>
      </c>
      <c r="CR13" s="204">
        <f t="shared" si="2"/>
        <v>1051.347671067974</v>
      </c>
      <c r="CS13" s="204">
        <f t="shared" si="3"/>
        <v>1051.347671067974</v>
      </c>
      <c r="CT13" s="204">
        <f t="shared" si="3"/>
        <v>1051.347671067974</v>
      </c>
      <c r="CU13" s="204">
        <f t="shared" si="3"/>
        <v>1051.347671067974</v>
      </c>
      <c r="CV13" s="204">
        <f t="shared" si="3"/>
        <v>1051.347671067974</v>
      </c>
      <c r="CW13" s="204">
        <f t="shared" si="3"/>
        <v>1051.347671067974</v>
      </c>
      <c r="CX13" s="204">
        <f t="shared" si="3"/>
        <v>1051.347671067974</v>
      </c>
      <c r="CY13" s="204">
        <f t="shared" si="3"/>
        <v>1051.347671067974</v>
      </c>
      <c r="CZ13" s="204">
        <f t="shared" si="3"/>
        <v>1051.347671067974</v>
      </c>
      <c r="DA13" s="204">
        <f t="shared" si="3"/>
        <v>1051.347671067974</v>
      </c>
      <c r="DB13" s="204"/>
    </row>
    <row r="14" spans="1:106">
      <c r="A14" s="201" t="str">
        <f>Income!A85</f>
        <v>Cash transfer - official</v>
      </c>
      <c r="B14" s="203">
        <f>Income!B85</f>
        <v>23848.411003174224</v>
      </c>
      <c r="C14" s="203">
        <f>Income!C85</f>
        <v>23848.41100317422</v>
      </c>
      <c r="D14" s="203">
        <f>Income!D85</f>
        <v>23848.411003174224</v>
      </c>
      <c r="E14" s="203">
        <f>Income!E85</f>
        <v>26397.096148551616</v>
      </c>
      <c r="F14" s="204">
        <f t="shared" si="4"/>
        <v>23848.411003174224</v>
      </c>
      <c r="G14" s="204">
        <f t="shared" si="4"/>
        <v>23848.411003174224</v>
      </c>
      <c r="H14" s="204">
        <f t="shared" si="4"/>
        <v>23848.411003174224</v>
      </c>
      <c r="I14" s="204">
        <f t="shared" si="4"/>
        <v>23848.411003174224</v>
      </c>
      <c r="J14" s="204">
        <f t="shared" si="4"/>
        <v>23848.411003174224</v>
      </c>
      <c r="K14" s="204">
        <f t="shared" si="4"/>
        <v>23848.411003174224</v>
      </c>
      <c r="L14" s="204">
        <f t="shared" si="4"/>
        <v>23848.411003174224</v>
      </c>
      <c r="M14" s="204">
        <f t="shared" si="4"/>
        <v>23848.411003174224</v>
      </c>
      <c r="N14" s="204">
        <f t="shared" si="4"/>
        <v>23848.411003174224</v>
      </c>
      <c r="O14" s="204">
        <f t="shared" si="4"/>
        <v>23848.411003174224</v>
      </c>
      <c r="P14" s="204">
        <f t="shared" si="4"/>
        <v>23848.411003174224</v>
      </c>
      <c r="Q14" s="204">
        <f t="shared" si="4"/>
        <v>23848.411003174224</v>
      </c>
      <c r="R14" s="204">
        <f t="shared" si="4"/>
        <v>23848.411003174224</v>
      </c>
      <c r="S14" s="204">
        <f t="shared" si="4"/>
        <v>23848.411003174224</v>
      </c>
      <c r="T14" s="204">
        <f t="shared" si="4"/>
        <v>23848.411003174224</v>
      </c>
      <c r="U14" s="204">
        <f t="shared" si="4"/>
        <v>23848.411003174224</v>
      </c>
      <c r="V14" s="204">
        <f t="shared" si="6"/>
        <v>23848.411003174224</v>
      </c>
      <c r="W14" s="204">
        <f t="shared" si="6"/>
        <v>23848.411003174224</v>
      </c>
      <c r="X14" s="204">
        <f t="shared" si="6"/>
        <v>23848.411003174224</v>
      </c>
      <c r="Y14" s="204">
        <f t="shared" si="6"/>
        <v>23848.411003174224</v>
      </c>
      <c r="Z14" s="204">
        <f t="shared" si="6"/>
        <v>23848.411003174224</v>
      </c>
      <c r="AA14" s="204">
        <f t="shared" si="6"/>
        <v>23848.411003174224</v>
      </c>
      <c r="AB14" s="204">
        <f t="shared" si="6"/>
        <v>23848.411003174224</v>
      </c>
      <c r="AC14" s="204">
        <f t="shared" si="6"/>
        <v>23848.411003174224</v>
      </c>
      <c r="AD14" s="204">
        <f t="shared" si="6"/>
        <v>23848.411003174224</v>
      </c>
      <c r="AE14" s="204">
        <f t="shared" si="6"/>
        <v>23848.411003174224</v>
      </c>
      <c r="AF14" s="204">
        <f t="shared" si="6"/>
        <v>23848.411003174224</v>
      </c>
      <c r="AG14" s="204">
        <f t="shared" si="6"/>
        <v>23848.411003174224</v>
      </c>
      <c r="AH14" s="204">
        <f t="shared" si="6"/>
        <v>23848.411003174224</v>
      </c>
      <c r="AI14" s="204">
        <f t="shared" si="6"/>
        <v>23848.411003174224</v>
      </c>
      <c r="AJ14" s="204">
        <f t="shared" si="6"/>
        <v>23848.411003174224</v>
      </c>
      <c r="AK14" s="204">
        <f t="shared" si="6"/>
        <v>23848.411003174224</v>
      </c>
      <c r="AL14" s="204">
        <f t="shared" si="7"/>
        <v>23848.411003174224</v>
      </c>
      <c r="AM14" s="204">
        <f t="shared" si="7"/>
        <v>23848.411003174224</v>
      </c>
      <c r="AN14" s="204">
        <f t="shared" si="7"/>
        <v>23848.411003174224</v>
      </c>
      <c r="AO14" s="204">
        <f t="shared" si="7"/>
        <v>23848.411003174224</v>
      </c>
      <c r="AP14" s="204">
        <f t="shared" si="7"/>
        <v>23848.41100317422</v>
      </c>
      <c r="AQ14" s="204">
        <f t="shared" si="7"/>
        <v>23848.41100317422</v>
      </c>
      <c r="AR14" s="204">
        <f t="shared" si="7"/>
        <v>23848.41100317422</v>
      </c>
      <c r="AS14" s="204">
        <f t="shared" si="7"/>
        <v>23848.41100317422</v>
      </c>
      <c r="AT14" s="204">
        <f t="shared" si="7"/>
        <v>23848.41100317422</v>
      </c>
      <c r="AU14" s="204">
        <f t="shared" si="7"/>
        <v>23848.41100317422</v>
      </c>
      <c r="AV14" s="204">
        <f t="shared" si="7"/>
        <v>23848.41100317422</v>
      </c>
      <c r="AW14" s="204">
        <f t="shared" si="7"/>
        <v>23848.41100317422</v>
      </c>
      <c r="AX14" s="204">
        <f t="shared" si="7"/>
        <v>23848.41100317422</v>
      </c>
      <c r="AY14" s="204">
        <f t="shared" si="7"/>
        <v>23848.41100317422</v>
      </c>
      <c r="AZ14" s="204">
        <f t="shared" si="7"/>
        <v>23848.41100317422</v>
      </c>
      <c r="BA14" s="204">
        <f t="shared" si="7"/>
        <v>23848.41100317422</v>
      </c>
      <c r="BB14" s="204">
        <f t="shared" si="8"/>
        <v>23848.41100317422</v>
      </c>
      <c r="BC14" s="204">
        <f t="shared" si="8"/>
        <v>23848.41100317422</v>
      </c>
      <c r="BD14" s="204">
        <f t="shared" si="8"/>
        <v>23848.41100317422</v>
      </c>
      <c r="BE14" s="204">
        <f t="shared" si="8"/>
        <v>23848.41100317422</v>
      </c>
      <c r="BF14" s="204">
        <f t="shared" si="8"/>
        <v>23848.41100317422</v>
      </c>
      <c r="BG14" s="204">
        <f t="shared" si="8"/>
        <v>23848.41100317422</v>
      </c>
      <c r="BH14" s="204">
        <f t="shared" si="8"/>
        <v>23848.41100317422</v>
      </c>
      <c r="BI14" s="204">
        <f t="shared" si="8"/>
        <v>23848.41100317422</v>
      </c>
      <c r="BJ14" s="204">
        <f t="shared" si="8"/>
        <v>23848.41100317422</v>
      </c>
      <c r="BK14" s="204">
        <f t="shared" si="8"/>
        <v>23848.41100317422</v>
      </c>
      <c r="BL14" s="204">
        <f t="shared" si="8"/>
        <v>23848.41100317422</v>
      </c>
      <c r="BM14" s="204">
        <f t="shared" si="8"/>
        <v>23848.411003174224</v>
      </c>
      <c r="BN14" s="204">
        <f t="shared" si="8"/>
        <v>23848.411003174224</v>
      </c>
      <c r="BO14" s="204">
        <f t="shared" si="8"/>
        <v>23848.411003174224</v>
      </c>
      <c r="BP14" s="204">
        <f t="shared" si="8"/>
        <v>23848.411003174224</v>
      </c>
      <c r="BQ14" s="204">
        <f t="shared" si="8"/>
        <v>23848.411003174224</v>
      </c>
      <c r="BR14" s="204">
        <f t="shared" si="8"/>
        <v>23848.411003174224</v>
      </c>
      <c r="BS14" s="204">
        <f t="shared" si="8"/>
        <v>23848.411003174224</v>
      </c>
      <c r="BT14" s="204">
        <f t="shared" si="8"/>
        <v>23848.411003174224</v>
      </c>
      <c r="BU14" s="204">
        <f t="shared" si="8"/>
        <v>23848.411003174224</v>
      </c>
      <c r="BV14" s="204">
        <f t="shared" si="8"/>
        <v>23848.411003174224</v>
      </c>
      <c r="BW14" s="204">
        <f t="shared" si="8"/>
        <v>23848.411003174224</v>
      </c>
      <c r="BX14" s="204">
        <f t="shared" si="8"/>
        <v>23848.411003174224</v>
      </c>
      <c r="BY14" s="204">
        <f t="shared" si="8"/>
        <v>23848.411003174224</v>
      </c>
      <c r="BZ14" s="204">
        <f t="shared" si="8"/>
        <v>23848.411003174224</v>
      </c>
      <c r="CA14" s="204">
        <f t="shared" si="2"/>
        <v>23848.411003174224</v>
      </c>
      <c r="CB14" s="204">
        <f t="shared" si="2"/>
        <v>23848.411003174224</v>
      </c>
      <c r="CC14" s="204">
        <f t="shared" si="2"/>
        <v>23848.411003174224</v>
      </c>
      <c r="CD14" s="204">
        <f t="shared" si="2"/>
        <v>23848.411003174224</v>
      </c>
      <c r="CE14" s="204">
        <f t="shared" si="2"/>
        <v>23848.411003174224</v>
      </c>
      <c r="CF14" s="204">
        <f t="shared" si="2"/>
        <v>23848.411003174224</v>
      </c>
      <c r="CG14" s="204">
        <f t="shared" si="2"/>
        <v>23848.411003174224</v>
      </c>
      <c r="CH14" s="204">
        <f t="shared" si="2"/>
        <v>23848.411003174224</v>
      </c>
      <c r="CI14" s="204">
        <f t="shared" si="2"/>
        <v>23848.411003174224</v>
      </c>
      <c r="CJ14" s="204">
        <f t="shared" si="2"/>
        <v>23848.411003174224</v>
      </c>
      <c r="CK14" s="204">
        <f t="shared" si="2"/>
        <v>23848.411003174224</v>
      </c>
      <c r="CL14" s="204">
        <f t="shared" si="2"/>
        <v>23848.411003174224</v>
      </c>
      <c r="CM14" s="204">
        <f t="shared" si="2"/>
        <v>23848.411003174224</v>
      </c>
      <c r="CN14" s="204">
        <f t="shared" si="2"/>
        <v>26397.096148551616</v>
      </c>
      <c r="CO14" s="204">
        <f t="shared" si="2"/>
        <v>26397.096148551616</v>
      </c>
      <c r="CP14" s="204">
        <f t="shared" si="2"/>
        <v>26397.096148551616</v>
      </c>
      <c r="CQ14" s="204">
        <f t="shared" si="2"/>
        <v>26397.096148551616</v>
      </c>
      <c r="CR14" s="204">
        <f t="shared" si="2"/>
        <v>26397.096148551616</v>
      </c>
      <c r="CS14" s="204">
        <f t="shared" si="3"/>
        <v>26397.096148551616</v>
      </c>
      <c r="CT14" s="204">
        <f t="shared" si="3"/>
        <v>26397.096148551616</v>
      </c>
      <c r="CU14" s="204">
        <f t="shared" si="3"/>
        <v>26397.096148551616</v>
      </c>
      <c r="CV14" s="204">
        <f t="shared" si="3"/>
        <v>26397.096148551616</v>
      </c>
      <c r="CW14" s="204">
        <f t="shared" si="3"/>
        <v>26397.096148551616</v>
      </c>
      <c r="CX14" s="204">
        <f t="shared" si="3"/>
        <v>26397.096148551616</v>
      </c>
      <c r="CY14" s="204">
        <f t="shared" si="3"/>
        <v>26397.096148551616</v>
      </c>
      <c r="CZ14" s="204">
        <f t="shared" si="3"/>
        <v>26397.096148551616</v>
      </c>
      <c r="DA14" s="204">
        <f t="shared" si="3"/>
        <v>26397.096148551616</v>
      </c>
      <c r="DB14" s="204"/>
    </row>
    <row r="15" spans="1:106">
      <c r="A15" s="201" t="str">
        <f>Income!A86</f>
        <v>Cash transfer - gifts</v>
      </c>
      <c r="B15" s="203">
        <f>Income!B86</f>
        <v>9102.4469477764196</v>
      </c>
      <c r="C15" s="203">
        <f>Income!C86</f>
        <v>11833.181032109345</v>
      </c>
      <c r="D15" s="203">
        <f>Income!D86</f>
        <v>0</v>
      </c>
      <c r="E15" s="203">
        <f>Income!E86</f>
        <v>0</v>
      </c>
      <c r="F15" s="204">
        <f t="shared" si="4"/>
        <v>9102.4469477764196</v>
      </c>
      <c r="G15" s="204">
        <f t="shared" si="4"/>
        <v>9102.4469477764196</v>
      </c>
      <c r="H15" s="204">
        <f t="shared" si="4"/>
        <v>9102.4469477764196</v>
      </c>
      <c r="I15" s="204">
        <f t="shared" si="4"/>
        <v>9102.4469477764196</v>
      </c>
      <c r="J15" s="204">
        <f t="shared" si="4"/>
        <v>9102.4469477764196</v>
      </c>
      <c r="K15" s="204">
        <f t="shared" si="4"/>
        <v>9102.4469477764196</v>
      </c>
      <c r="L15" s="204">
        <f t="shared" si="4"/>
        <v>9102.4469477764196</v>
      </c>
      <c r="M15" s="204">
        <f t="shared" si="4"/>
        <v>9102.4469477764196</v>
      </c>
      <c r="N15" s="204">
        <f t="shared" si="4"/>
        <v>9102.4469477764196</v>
      </c>
      <c r="O15" s="204">
        <f t="shared" si="4"/>
        <v>9102.4469477764196</v>
      </c>
      <c r="P15" s="204">
        <f t="shared" si="4"/>
        <v>9102.4469477764196</v>
      </c>
      <c r="Q15" s="204">
        <f t="shared" si="4"/>
        <v>9102.4469477764196</v>
      </c>
      <c r="R15" s="204">
        <f t="shared" si="4"/>
        <v>9102.4469477764196</v>
      </c>
      <c r="S15" s="204">
        <f t="shared" si="4"/>
        <v>9102.4469477764196</v>
      </c>
      <c r="T15" s="204">
        <f t="shared" si="4"/>
        <v>9102.4469477764196</v>
      </c>
      <c r="U15" s="204">
        <f t="shared" si="4"/>
        <v>9102.4469477764196</v>
      </c>
      <c r="V15" s="204">
        <f t="shared" si="6"/>
        <v>9102.4469477764196</v>
      </c>
      <c r="W15" s="204">
        <f t="shared" si="6"/>
        <v>9102.4469477764196</v>
      </c>
      <c r="X15" s="204">
        <f t="shared" si="6"/>
        <v>9102.4469477764196</v>
      </c>
      <c r="Y15" s="204">
        <f t="shared" si="6"/>
        <v>9102.4469477764196</v>
      </c>
      <c r="Z15" s="204">
        <f t="shared" si="6"/>
        <v>9102.4469477764196</v>
      </c>
      <c r="AA15" s="204">
        <f t="shared" si="6"/>
        <v>9102.4469477764196</v>
      </c>
      <c r="AB15" s="204">
        <f t="shared" si="6"/>
        <v>9102.4469477764196</v>
      </c>
      <c r="AC15" s="204">
        <f t="shared" si="6"/>
        <v>9102.4469477764196</v>
      </c>
      <c r="AD15" s="204">
        <f t="shared" si="6"/>
        <v>9102.4469477764196</v>
      </c>
      <c r="AE15" s="204">
        <f t="shared" si="6"/>
        <v>9102.4469477764196</v>
      </c>
      <c r="AF15" s="204">
        <f t="shared" si="6"/>
        <v>9102.4469477764196</v>
      </c>
      <c r="AG15" s="204">
        <f t="shared" si="6"/>
        <v>9102.4469477764196</v>
      </c>
      <c r="AH15" s="204">
        <f t="shared" si="6"/>
        <v>9102.4469477764196</v>
      </c>
      <c r="AI15" s="204">
        <f t="shared" si="6"/>
        <v>9102.4469477764196</v>
      </c>
      <c r="AJ15" s="204">
        <f t="shared" si="6"/>
        <v>9102.4469477764196</v>
      </c>
      <c r="AK15" s="204">
        <f t="shared" si="6"/>
        <v>9102.4469477764196</v>
      </c>
      <c r="AL15" s="204">
        <f t="shared" si="7"/>
        <v>9102.4469477764196</v>
      </c>
      <c r="AM15" s="204">
        <f t="shared" si="7"/>
        <v>9102.4469477764196</v>
      </c>
      <c r="AN15" s="204">
        <f t="shared" si="7"/>
        <v>9102.4469477764196</v>
      </c>
      <c r="AO15" s="204">
        <f t="shared" si="7"/>
        <v>9102.4469477764196</v>
      </c>
      <c r="AP15" s="204">
        <f t="shared" si="7"/>
        <v>11833.181032109345</v>
      </c>
      <c r="AQ15" s="204">
        <f t="shared" si="7"/>
        <v>11833.181032109345</v>
      </c>
      <c r="AR15" s="204">
        <f t="shared" si="7"/>
        <v>11833.181032109345</v>
      </c>
      <c r="AS15" s="204">
        <f t="shared" si="7"/>
        <v>11833.181032109345</v>
      </c>
      <c r="AT15" s="204">
        <f t="shared" si="7"/>
        <v>11833.181032109345</v>
      </c>
      <c r="AU15" s="204">
        <f t="shared" si="7"/>
        <v>11833.181032109345</v>
      </c>
      <c r="AV15" s="204">
        <f t="shared" si="7"/>
        <v>11833.181032109345</v>
      </c>
      <c r="AW15" s="204">
        <f t="shared" si="7"/>
        <v>11833.181032109345</v>
      </c>
      <c r="AX15" s="204">
        <f t="shared" si="8"/>
        <v>11833.181032109345</v>
      </c>
      <c r="AY15" s="204">
        <f t="shared" si="8"/>
        <v>11833.181032109345</v>
      </c>
      <c r="AZ15" s="204">
        <f t="shared" si="8"/>
        <v>11833.181032109345</v>
      </c>
      <c r="BA15" s="204">
        <f t="shared" si="8"/>
        <v>11833.181032109345</v>
      </c>
      <c r="BB15" s="204">
        <f t="shared" si="8"/>
        <v>11833.181032109345</v>
      </c>
      <c r="BC15" s="204">
        <f t="shared" si="8"/>
        <v>11833.181032109345</v>
      </c>
      <c r="BD15" s="204">
        <f t="shared" si="8"/>
        <v>11833.181032109345</v>
      </c>
      <c r="BE15" s="204">
        <f t="shared" si="8"/>
        <v>11833.181032109345</v>
      </c>
      <c r="BF15" s="204">
        <f t="shared" si="8"/>
        <v>11833.181032109345</v>
      </c>
      <c r="BG15" s="204">
        <f t="shared" si="8"/>
        <v>11833.181032109345</v>
      </c>
      <c r="BH15" s="204">
        <f t="shared" si="8"/>
        <v>11833.181032109345</v>
      </c>
      <c r="BI15" s="204">
        <f t="shared" si="8"/>
        <v>11833.181032109345</v>
      </c>
      <c r="BJ15" s="204">
        <f t="shared" si="8"/>
        <v>11833.181032109345</v>
      </c>
      <c r="BK15" s="204">
        <f t="shared" si="8"/>
        <v>11833.181032109345</v>
      </c>
      <c r="BL15" s="204">
        <f t="shared" si="8"/>
        <v>11833.181032109345</v>
      </c>
      <c r="BM15" s="204">
        <f t="shared" si="8"/>
        <v>0</v>
      </c>
      <c r="BN15" s="204">
        <f t="shared" si="8"/>
        <v>0</v>
      </c>
      <c r="BO15" s="204">
        <f t="shared" si="8"/>
        <v>0</v>
      </c>
      <c r="BP15" s="204">
        <f t="shared" si="8"/>
        <v>0</v>
      </c>
      <c r="BQ15" s="204">
        <f t="shared" si="8"/>
        <v>0</v>
      </c>
      <c r="BR15" s="204">
        <f t="shared" si="8"/>
        <v>0</v>
      </c>
      <c r="BS15" s="204">
        <f t="shared" si="8"/>
        <v>0</v>
      </c>
      <c r="BT15" s="204">
        <f t="shared" si="8"/>
        <v>0</v>
      </c>
      <c r="BU15" s="204">
        <f t="shared" si="8"/>
        <v>0</v>
      </c>
      <c r="BV15" s="204">
        <f t="shared" si="8"/>
        <v>0</v>
      </c>
      <c r="BW15" s="204">
        <f t="shared" si="8"/>
        <v>0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56569.422548854098</v>
      </c>
      <c r="C16" s="203">
        <f>Income!C88</f>
        <v>73151.628595618633</v>
      </c>
      <c r="D16" s="203">
        <f>Income!D88</f>
        <v>90016.071826831496</v>
      </c>
      <c r="E16" s="203">
        <f>Income!E88</f>
        <v>192348.15040739105</v>
      </c>
      <c r="F16" s="204">
        <f t="shared" si="4"/>
        <v>56569.422548854098</v>
      </c>
      <c r="G16" s="204">
        <f t="shared" si="4"/>
        <v>56569.422548854098</v>
      </c>
      <c r="H16" s="204">
        <f t="shared" si="4"/>
        <v>56569.422548854098</v>
      </c>
      <c r="I16" s="204">
        <f t="shared" si="4"/>
        <v>56569.422548854098</v>
      </c>
      <c r="J16" s="204">
        <f t="shared" si="4"/>
        <v>56569.422548854098</v>
      </c>
      <c r="K16" s="204">
        <f t="shared" si="4"/>
        <v>56569.422548854098</v>
      </c>
      <c r="L16" s="204">
        <f t="shared" si="4"/>
        <v>56569.422548854098</v>
      </c>
      <c r="M16" s="204">
        <f t="shared" si="4"/>
        <v>56569.422548854098</v>
      </c>
      <c r="N16" s="204">
        <f t="shared" si="4"/>
        <v>56569.422548854098</v>
      </c>
      <c r="O16" s="204">
        <f t="shared" si="4"/>
        <v>56569.422548854098</v>
      </c>
      <c r="P16" s="204">
        <f t="shared" si="4"/>
        <v>56569.422548854098</v>
      </c>
      <c r="Q16" s="204">
        <f t="shared" si="4"/>
        <v>56569.422548854098</v>
      </c>
      <c r="R16" s="204">
        <f t="shared" si="4"/>
        <v>56569.422548854098</v>
      </c>
      <c r="S16" s="204">
        <f t="shared" si="4"/>
        <v>56569.422548854098</v>
      </c>
      <c r="T16" s="204">
        <f t="shared" si="4"/>
        <v>56569.422548854098</v>
      </c>
      <c r="U16" s="204">
        <f t="shared" si="4"/>
        <v>56569.422548854098</v>
      </c>
      <c r="V16" s="204">
        <f t="shared" si="6"/>
        <v>56569.422548854098</v>
      </c>
      <c r="W16" s="204">
        <f t="shared" si="6"/>
        <v>56569.422548854098</v>
      </c>
      <c r="X16" s="204">
        <f t="shared" si="6"/>
        <v>56569.422548854098</v>
      </c>
      <c r="Y16" s="204">
        <f t="shared" si="6"/>
        <v>56569.422548854098</v>
      </c>
      <c r="Z16" s="204">
        <f t="shared" si="6"/>
        <v>56569.422548854098</v>
      </c>
      <c r="AA16" s="204">
        <f t="shared" si="6"/>
        <v>56569.422548854098</v>
      </c>
      <c r="AB16" s="204">
        <f t="shared" si="6"/>
        <v>56569.422548854098</v>
      </c>
      <c r="AC16" s="204">
        <f t="shared" si="6"/>
        <v>56569.422548854098</v>
      </c>
      <c r="AD16" s="204">
        <f t="shared" si="6"/>
        <v>56569.422548854098</v>
      </c>
      <c r="AE16" s="204">
        <f>IF(AE$2&lt;=($B$2+$C$2+$D$2),IF(AE$2&lt;=($B$2+$C$2),IF(AE$2&lt;=$B$2,$B16,$C16),$D16),$E16)</f>
        <v>56569.422548854098</v>
      </c>
      <c r="AF16" s="204">
        <f t="shared" si="6"/>
        <v>56569.422548854098</v>
      </c>
      <c r="AG16" s="204">
        <f t="shared" si="6"/>
        <v>56569.422548854098</v>
      </c>
      <c r="AH16" s="204">
        <f t="shared" si="6"/>
        <v>56569.422548854098</v>
      </c>
      <c r="AI16" s="204">
        <f t="shared" si="6"/>
        <v>56569.422548854098</v>
      </c>
      <c r="AJ16" s="204">
        <f t="shared" si="6"/>
        <v>56569.422548854098</v>
      </c>
      <c r="AK16" s="204">
        <f t="shared" si="6"/>
        <v>56569.422548854098</v>
      </c>
      <c r="AL16" s="204">
        <f t="shared" si="7"/>
        <v>56569.422548854098</v>
      </c>
      <c r="AM16" s="204">
        <f t="shared" si="7"/>
        <v>56569.422548854098</v>
      </c>
      <c r="AN16" s="204">
        <f t="shared" si="7"/>
        <v>56569.422548854098</v>
      </c>
      <c r="AO16" s="204">
        <f t="shared" si="7"/>
        <v>56569.422548854098</v>
      </c>
      <c r="AP16" s="204">
        <f t="shared" si="7"/>
        <v>73151.628595618633</v>
      </c>
      <c r="AQ16" s="204">
        <f t="shared" si="7"/>
        <v>73151.628595618633</v>
      </c>
      <c r="AR16" s="204">
        <f t="shared" si="7"/>
        <v>73151.628595618633</v>
      </c>
      <c r="AS16" s="204">
        <f t="shared" si="7"/>
        <v>73151.628595618633</v>
      </c>
      <c r="AT16" s="204">
        <f t="shared" si="7"/>
        <v>73151.628595618633</v>
      </c>
      <c r="AU16" s="204">
        <f t="shared" si="7"/>
        <v>73151.628595618633</v>
      </c>
      <c r="AV16" s="204">
        <f t="shared" si="7"/>
        <v>73151.628595618633</v>
      </c>
      <c r="AW16" s="204">
        <f t="shared" si="7"/>
        <v>73151.628595618633</v>
      </c>
      <c r="AX16" s="204">
        <f t="shared" si="8"/>
        <v>73151.628595618633</v>
      </c>
      <c r="AY16" s="204">
        <f t="shared" si="8"/>
        <v>73151.628595618633</v>
      </c>
      <c r="AZ16" s="204">
        <f t="shared" si="8"/>
        <v>73151.628595618633</v>
      </c>
      <c r="BA16" s="204">
        <f t="shared" si="8"/>
        <v>73151.628595618633</v>
      </c>
      <c r="BB16" s="204">
        <f t="shared" si="8"/>
        <v>73151.628595618633</v>
      </c>
      <c r="BC16" s="204">
        <f t="shared" si="8"/>
        <v>73151.628595618633</v>
      </c>
      <c r="BD16" s="204">
        <f t="shared" si="8"/>
        <v>73151.628595618633</v>
      </c>
      <c r="BE16" s="204">
        <f t="shared" si="8"/>
        <v>73151.628595618633</v>
      </c>
      <c r="BF16" s="204">
        <f t="shared" si="8"/>
        <v>73151.628595618633</v>
      </c>
      <c r="BG16" s="204">
        <f t="shared" si="8"/>
        <v>73151.628595618633</v>
      </c>
      <c r="BH16" s="204">
        <f t="shared" si="8"/>
        <v>73151.628595618633</v>
      </c>
      <c r="BI16" s="204">
        <f t="shared" si="8"/>
        <v>73151.628595618633</v>
      </c>
      <c r="BJ16" s="204">
        <f t="shared" si="8"/>
        <v>73151.628595618633</v>
      </c>
      <c r="BK16" s="204">
        <f t="shared" si="8"/>
        <v>73151.628595618633</v>
      </c>
      <c r="BL16" s="204">
        <f t="shared" si="8"/>
        <v>73151.628595618633</v>
      </c>
      <c r="BM16" s="204">
        <f t="shared" si="8"/>
        <v>90016.071826831496</v>
      </c>
      <c r="BN16" s="204">
        <f t="shared" si="8"/>
        <v>90016.071826831496</v>
      </c>
      <c r="BO16" s="204">
        <f t="shared" si="8"/>
        <v>90016.071826831496</v>
      </c>
      <c r="BP16" s="204">
        <f t="shared" si="8"/>
        <v>90016.071826831496</v>
      </c>
      <c r="BQ16" s="204">
        <f t="shared" si="8"/>
        <v>90016.071826831496</v>
      </c>
      <c r="BR16" s="204">
        <f t="shared" si="8"/>
        <v>90016.071826831496</v>
      </c>
      <c r="BS16" s="204">
        <f t="shared" si="8"/>
        <v>90016.071826831496</v>
      </c>
      <c r="BT16" s="204">
        <f t="shared" si="8"/>
        <v>90016.071826831496</v>
      </c>
      <c r="BU16" s="204">
        <f t="shared" si="8"/>
        <v>90016.071826831496</v>
      </c>
      <c r="BV16" s="204">
        <f t="shared" si="8"/>
        <v>90016.071826831496</v>
      </c>
      <c r="BW16" s="204">
        <f t="shared" si="8"/>
        <v>90016.071826831496</v>
      </c>
      <c r="BX16" s="204">
        <f t="shared" si="8"/>
        <v>90016.071826831496</v>
      </c>
      <c r="BY16" s="204">
        <f t="shared" si="8"/>
        <v>90016.071826831496</v>
      </c>
      <c r="BZ16" s="204">
        <f t="shared" si="8"/>
        <v>90016.071826831496</v>
      </c>
      <c r="CA16" s="204">
        <f t="shared" ref="CA16:CB18" si="10">IF(CA$2&lt;=($B$2+$C$2+$D$2),IF(CA$2&lt;=($B$2+$C$2),IF(CA$2&lt;=$B$2,$B16,$C16),$D16),$E16)</f>
        <v>90016.071826831496</v>
      </c>
      <c r="CB16" s="204">
        <f t="shared" si="10"/>
        <v>90016.071826831496</v>
      </c>
      <c r="CC16" s="204">
        <f t="shared" si="9"/>
        <v>90016.071826831496</v>
      </c>
      <c r="CD16" s="204">
        <f t="shared" si="9"/>
        <v>90016.071826831496</v>
      </c>
      <c r="CE16" s="204">
        <f t="shared" si="9"/>
        <v>90016.071826831496</v>
      </c>
      <c r="CF16" s="204">
        <f t="shared" si="9"/>
        <v>90016.071826831496</v>
      </c>
      <c r="CG16" s="204">
        <f t="shared" si="9"/>
        <v>90016.071826831496</v>
      </c>
      <c r="CH16" s="204">
        <f t="shared" si="9"/>
        <v>90016.071826831496</v>
      </c>
      <c r="CI16" s="204">
        <f t="shared" si="9"/>
        <v>90016.071826831496</v>
      </c>
      <c r="CJ16" s="204">
        <f t="shared" si="9"/>
        <v>90016.071826831496</v>
      </c>
      <c r="CK16" s="204">
        <f t="shared" si="9"/>
        <v>90016.071826831496</v>
      </c>
      <c r="CL16" s="204">
        <f t="shared" si="9"/>
        <v>90016.071826831496</v>
      </c>
      <c r="CM16" s="204">
        <f t="shared" si="9"/>
        <v>90016.071826831496</v>
      </c>
      <c r="CN16" s="204">
        <f t="shared" si="9"/>
        <v>192348.15040739105</v>
      </c>
      <c r="CO16" s="204">
        <f t="shared" si="9"/>
        <v>192348.15040739105</v>
      </c>
      <c r="CP16" s="204">
        <f t="shared" si="9"/>
        <v>192348.15040739105</v>
      </c>
      <c r="CQ16" s="204">
        <f t="shared" si="9"/>
        <v>192348.15040739105</v>
      </c>
      <c r="CR16" s="204">
        <f t="shared" si="9"/>
        <v>192348.15040739105</v>
      </c>
      <c r="CS16" s="204">
        <f t="shared" ref="CS16:DA18" si="11">IF(CS$2&lt;=($B$2+$C$2+$D$2),IF(CS$2&lt;=($B$2+$C$2),IF(CS$2&lt;=$B$2,$B16,$C16),$D16),$E16)</f>
        <v>192348.15040739105</v>
      </c>
      <c r="CT16" s="204">
        <f t="shared" si="11"/>
        <v>192348.15040739105</v>
      </c>
      <c r="CU16" s="204">
        <f t="shared" si="11"/>
        <v>192348.15040739105</v>
      </c>
      <c r="CV16" s="204">
        <f t="shared" si="11"/>
        <v>192348.15040739105</v>
      </c>
      <c r="CW16" s="204">
        <f t="shared" si="11"/>
        <v>192348.15040739105</v>
      </c>
      <c r="CX16" s="204">
        <f t="shared" si="11"/>
        <v>192348.15040739105</v>
      </c>
      <c r="CY16" s="204">
        <f t="shared" si="11"/>
        <v>192348.15040739105</v>
      </c>
      <c r="CZ16" s="204">
        <f t="shared" si="11"/>
        <v>192348.15040739105</v>
      </c>
      <c r="DA16" s="204">
        <f t="shared" si="11"/>
        <v>192348.15040739105</v>
      </c>
      <c r="DB16" s="204"/>
    </row>
    <row r="17" spans="1:105">
      <c r="A17" s="201" t="s">
        <v>101</v>
      </c>
      <c r="B17" s="203">
        <f>Income!B89</f>
        <v>29244.120681443648</v>
      </c>
      <c r="C17" s="203">
        <f>Income!C89</f>
        <v>29244.120681443648</v>
      </c>
      <c r="D17" s="203">
        <f>Income!D89</f>
        <v>29244.120681443648</v>
      </c>
      <c r="E17" s="203">
        <f>Income!E89</f>
        <v>29244.120681443645</v>
      </c>
      <c r="F17" s="204">
        <f t="shared" si="4"/>
        <v>29244.120681443648</v>
      </c>
      <c r="G17" s="204">
        <f t="shared" si="4"/>
        <v>29244.120681443648</v>
      </c>
      <c r="H17" s="204">
        <f t="shared" si="4"/>
        <v>29244.120681443648</v>
      </c>
      <c r="I17" s="204">
        <f t="shared" si="4"/>
        <v>29244.120681443648</v>
      </c>
      <c r="J17" s="204">
        <f t="shared" si="4"/>
        <v>29244.120681443648</v>
      </c>
      <c r="K17" s="204">
        <f t="shared" si="4"/>
        <v>29244.120681443648</v>
      </c>
      <c r="L17" s="204">
        <f t="shared" si="4"/>
        <v>29244.120681443648</v>
      </c>
      <c r="M17" s="204">
        <f t="shared" si="4"/>
        <v>29244.120681443648</v>
      </c>
      <c r="N17" s="204">
        <f t="shared" si="4"/>
        <v>29244.120681443648</v>
      </c>
      <c r="O17" s="204">
        <f t="shared" si="4"/>
        <v>29244.120681443648</v>
      </c>
      <c r="P17" s="204">
        <f t="shared" si="4"/>
        <v>29244.120681443648</v>
      </c>
      <c r="Q17" s="204">
        <f t="shared" si="4"/>
        <v>29244.120681443648</v>
      </c>
      <c r="R17" s="204">
        <f t="shared" si="4"/>
        <v>29244.120681443648</v>
      </c>
      <c r="S17" s="204">
        <f t="shared" si="4"/>
        <v>29244.120681443648</v>
      </c>
      <c r="T17" s="204">
        <f t="shared" si="4"/>
        <v>29244.120681443648</v>
      </c>
      <c r="U17" s="204">
        <f t="shared" si="4"/>
        <v>29244.120681443648</v>
      </c>
      <c r="V17" s="204">
        <f t="shared" si="6"/>
        <v>29244.120681443648</v>
      </c>
      <c r="W17" s="204">
        <f t="shared" si="6"/>
        <v>29244.120681443648</v>
      </c>
      <c r="X17" s="204">
        <f t="shared" si="6"/>
        <v>29244.120681443648</v>
      </c>
      <c r="Y17" s="204">
        <f t="shared" si="6"/>
        <v>29244.120681443648</v>
      </c>
      <c r="Z17" s="204">
        <f t="shared" si="6"/>
        <v>29244.120681443648</v>
      </c>
      <c r="AA17" s="204">
        <f t="shared" si="6"/>
        <v>29244.120681443648</v>
      </c>
      <c r="AB17" s="204">
        <f t="shared" si="6"/>
        <v>29244.120681443648</v>
      </c>
      <c r="AC17" s="204">
        <f t="shared" si="6"/>
        <v>29244.120681443648</v>
      </c>
      <c r="AD17" s="204">
        <f t="shared" si="6"/>
        <v>29244.120681443648</v>
      </c>
      <c r="AE17" s="204">
        <f t="shared" si="6"/>
        <v>29244.120681443648</v>
      </c>
      <c r="AF17" s="204">
        <f t="shared" si="6"/>
        <v>29244.120681443648</v>
      </c>
      <c r="AG17" s="204">
        <f t="shared" si="6"/>
        <v>29244.120681443648</v>
      </c>
      <c r="AH17" s="204">
        <f t="shared" si="6"/>
        <v>29244.120681443648</v>
      </c>
      <c r="AI17" s="204">
        <f t="shared" si="6"/>
        <v>29244.120681443648</v>
      </c>
      <c r="AJ17" s="204">
        <f t="shared" si="6"/>
        <v>29244.120681443648</v>
      </c>
      <c r="AK17" s="204">
        <f t="shared" si="6"/>
        <v>29244.120681443648</v>
      </c>
      <c r="AL17" s="204">
        <f t="shared" si="7"/>
        <v>29244.120681443648</v>
      </c>
      <c r="AM17" s="204">
        <f t="shared" si="7"/>
        <v>29244.120681443648</v>
      </c>
      <c r="AN17" s="204">
        <f t="shared" si="7"/>
        <v>29244.120681443648</v>
      </c>
      <c r="AO17" s="204">
        <f t="shared" si="7"/>
        <v>29244.120681443648</v>
      </c>
      <c r="AP17" s="204">
        <f t="shared" si="7"/>
        <v>29244.120681443648</v>
      </c>
      <c r="AQ17" s="204">
        <f t="shared" si="7"/>
        <v>29244.120681443648</v>
      </c>
      <c r="AR17" s="204">
        <f t="shared" si="7"/>
        <v>29244.120681443648</v>
      </c>
      <c r="AS17" s="204">
        <f t="shared" si="7"/>
        <v>29244.120681443648</v>
      </c>
      <c r="AT17" s="204">
        <f t="shared" si="7"/>
        <v>29244.120681443648</v>
      </c>
      <c r="AU17" s="204">
        <f t="shared" si="7"/>
        <v>29244.120681443648</v>
      </c>
      <c r="AV17" s="204">
        <f t="shared" si="7"/>
        <v>29244.120681443648</v>
      </c>
      <c r="AW17" s="204">
        <f t="shared" si="7"/>
        <v>29244.120681443648</v>
      </c>
      <c r="AX17" s="204">
        <f t="shared" si="8"/>
        <v>29244.120681443648</v>
      </c>
      <c r="AY17" s="204">
        <f t="shared" si="8"/>
        <v>29244.120681443648</v>
      </c>
      <c r="AZ17" s="204">
        <f t="shared" si="8"/>
        <v>29244.120681443648</v>
      </c>
      <c r="BA17" s="204">
        <f t="shared" si="8"/>
        <v>29244.120681443648</v>
      </c>
      <c r="BB17" s="204">
        <f t="shared" si="8"/>
        <v>29244.120681443648</v>
      </c>
      <c r="BC17" s="204">
        <f t="shared" si="8"/>
        <v>29244.120681443648</v>
      </c>
      <c r="BD17" s="204">
        <f t="shared" si="8"/>
        <v>29244.120681443648</v>
      </c>
      <c r="BE17" s="204">
        <f t="shared" si="8"/>
        <v>29244.120681443648</v>
      </c>
      <c r="BF17" s="204">
        <f t="shared" si="8"/>
        <v>29244.120681443648</v>
      </c>
      <c r="BG17" s="204">
        <f t="shared" si="8"/>
        <v>29244.120681443648</v>
      </c>
      <c r="BH17" s="204">
        <f t="shared" si="8"/>
        <v>29244.120681443648</v>
      </c>
      <c r="BI17" s="204">
        <f t="shared" si="8"/>
        <v>29244.120681443648</v>
      </c>
      <c r="BJ17" s="204">
        <f t="shared" si="8"/>
        <v>29244.120681443648</v>
      </c>
      <c r="BK17" s="204">
        <f t="shared" si="8"/>
        <v>29244.120681443648</v>
      </c>
      <c r="BL17" s="204">
        <f t="shared" si="8"/>
        <v>29244.120681443648</v>
      </c>
      <c r="BM17" s="204">
        <f t="shared" si="8"/>
        <v>29244.120681443648</v>
      </c>
      <c r="BN17" s="204">
        <f t="shared" si="8"/>
        <v>29244.120681443648</v>
      </c>
      <c r="BO17" s="204">
        <f t="shared" si="8"/>
        <v>29244.120681443648</v>
      </c>
      <c r="BP17" s="204">
        <f t="shared" si="8"/>
        <v>29244.120681443648</v>
      </c>
      <c r="BQ17" s="204">
        <f t="shared" si="8"/>
        <v>29244.120681443648</v>
      </c>
      <c r="BR17" s="204">
        <f t="shared" si="8"/>
        <v>29244.120681443648</v>
      </c>
      <c r="BS17" s="204">
        <f t="shared" si="8"/>
        <v>29244.120681443648</v>
      </c>
      <c r="BT17" s="204">
        <f t="shared" si="8"/>
        <v>29244.120681443648</v>
      </c>
      <c r="BU17" s="204">
        <f t="shared" si="8"/>
        <v>29244.120681443648</v>
      </c>
      <c r="BV17" s="204">
        <f t="shared" si="8"/>
        <v>29244.120681443648</v>
      </c>
      <c r="BW17" s="204">
        <f t="shared" si="8"/>
        <v>29244.120681443648</v>
      </c>
      <c r="BX17" s="204">
        <f t="shared" si="8"/>
        <v>29244.120681443648</v>
      </c>
      <c r="BY17" s="204">
        <f t="shared" si="8"/>
        <v>29244.120681443648</v>
      </c>
      <c r="BZ17" s="204">
        <f t="shared" si="8"/>
        <v>29244.120681443648</v>
      </c>
      <c r="CA17" s="204">
        <f t="shared" si="10"/>
        <v>29244.120681443648</v>
      </c>
      <c r="CB17" s="204">
        <f t="shared" si="10"/>
        <v>29244.120681443648</v>
      </c>
      <c r="CC17" s="204">
        <f t="shared" si="9"/>
        <v>29244.120681443648</v>
      </c>
      <c r="CD17" s="204">
        <f t="shared" si="9"/>
        <v>29244.120681443648</v>
      </c>
      <c r="CE17" s="204">
        <f t="shared" si="9"/>
        <v>29244.120681443648</v>
      </c>
      <c r="CF17" s="204">
        <f t="shared" si="9"/>
        <v>29244.120681443648</v>
      </c>
      <c r="CG17" s="204">
        <f t="shared" si="9"/>
        <v>29244.120681443648</v>
      </c>
      <c r="CH17" s="204">
        <f t="shared" si="9"/>
        <v>29244.120681443648</v>
      </c>
      <c r="CI17" s="204">
        <f t="shared" si="9"/>
        <v>29244.120681443648</v>
      </c>
      <c r="CJ17" s="204">
        <f t="shared" si="9"/>
        <v>29244.120681443648</v>
      </c>
      <c r="CK17" s="204">
        <f t="shared" si="9"/>
        <v>29244.120681443648</v>
      </c>
      <c r="CL17" s="204">
        <f t="shared" si="9"/>
        <v>29244.120681443648</v>
      </c>
      <c r="CM17" s="204">
        <f t="shared" si="9"/>
        <v>29244.120681443648</v>
      </c>
      <c r="CN17" s="204">
        <f t="shared" si="9"/>
        <v>29244.120681443645</v>
      </c>
      <c r="CO17" s="204">
        <f t="shared" si="9"/>
        <v>29244.120681443645</v>
      </c>
      <c r="CP17" s="204">
        <f t="shared" si="9"/>
        <v>29244.120681443645</v>
      </c>
      <c r="CQ17" s="204">
        <f t="shared" si="9"/>
        <v>29244.120681443645</v>
      </c>
      <c r="CR17" s="204">
        <f t="shared" si="9"/>
        <v>29244.120681443645</v>
      </c>
      <c r="CS17" s="204">
        <f t="shared" si="11"/>
        <v>29244.120681443645</v>
      </c>
      <c r="CT17" s="204">
        <f t="shared" si="11"/>
        <v>29244.120681443645</v>
      </c>
      <c r="CU17" s="204">
        <f t="shared" si="11"/>
        <v>29244.120681443645</v>
      </c>
      <c r="CV17" s="204">
        <f t="shared" si="11"/>
        <v>29244.120681443645</v>
      </c>
      <c r="CW17" s="204">
        <f t="shared" si="11"/>
        <v>29244.120681443645</v>
      </c>
      <c r="CX17" s="204">
        <f t="shared" si="11"/>
        <v>29244.120681443645</v>
      </c>
      <c r="CY17" s="204">
        <f t="shared" si="11"/>
        <v>29244.120681443645</v>
      </c>
      <c r="CZ17" s="204">
        <f t="shared" si="11"/>
        <v>29244.120681443645</v>
      </c>
      <c r="DA17" s="204">
        <f t="shared" si="11"/>
        <v>29244.120681443645</v>
      </c>
    </row>
    <row r="18" spans="1:105">
      <c r="A18" s="201" t="s">
        <v>85</v>
      </c>
      <c r="B18" s="203">
        <f>Income!B90</f>
        <v>40733.387348110315</v>
      </c>
      <c r="C18" s="203">
        <f>Income!C90</f>
        <v>40733.387348110315</v>
      </c>
      <c r="D18" s="203">
        <f>Income!D90</f>
        <v>40733.387348110315</v>
      </c>
      <c r="E18" s="203">
        <f>Income!E90</f>
        <v>40733.387348110307</v>
      </c>
      <c r="F18" s="204">
        <f t="shared" ref="F18:U18" si="12">IF(F$2&lt;=($B$2+$C$2+$D$2),IF(F$2&lt;=($B$2+$C$2),IF(F$2&lt;=$B$2,$B18,$C18),$D18),$E18)</f>
        <v>40733.387348110315</v>
      </c>
      <c r="G18" s="204">
        <f t="shared" si="12"/>
        <v>40733.387348110315</v>
      </c>
      <c r="H18" s="204">
        <f t="shared" si="12"/>
        <v>40733.387348110315</v>
      </c>
      <c r="I18" s="204">
        <f t="shared" si="12"/>
        <v>40733.387348110315</v>
      </c>
      <c r="J18" s="204">
        <f t="shared" si="12"/>
        <v>40733.387348110315</v>
      </c>
      <c r="K18" s="204">
        <f t="shared" si="12"/>
        <v>40733.387348110315</v>
      </c>
      <c r="L18" s="204">
        <f t="shared" si="12"/>
        <v>40733.387348110315</v>
      </c>
      <c r="M18" s="204">
        <f t="shared" si="12"/>
        <v>40733.387348110315</v>
      </c>
      <c r="N18" s="204">
        <f t="shared" si="12"/>
        <v>40733.387348110315</v>
      </c>
      <c r="O18" s="204">
        <f t="shared" si="12"/>
        <v>40733.387348110315</v>
      </c>
      <c r="P18" s="204">
        <f t="shared" si="12"/>
        <v>40733.387348110315</v>
      </c>
      <c r="Q18" s="204">
        <f t="shared" si="12"/>
        <v>40733.387348110315</v>
      </c>
      <c r="R18" s="204">
        <f t="shared" si="12"/>
        <v>40733.387348110315</v>
      </c>
      <c r="S18" s="204">
        <f t="shared" si="12"/>
        <v>40733.387348110315</v>
      </c>
      <c r="T18" s="204">
        <f t="shared" si="12"/>
        <v>40733.387348110315</v>
      </c>
      <c r="U18" s="204">
        <f t="shared" si="12"/>
        <v>40733.387348110315</v>
      </c>
      <c r="V18" s="204">
        <f t="shared" si="6"/>
        <v>40733.387348110315</v>
      </c>
      <c r="W18" s="204">
        <f t="shared" si="6"/>
        <v>40733.387348110315</v>
      </c>
      <c r="X18" s="204">
        <f t="shared" si="6"/>
        <v>40733.387348110315</v>
      </c>
      <c r="Y18" s="204">
        <f t="shared" si="6"/>
        <v>40733.387348110315</v>
      </c>
      <c r="Z18" s="204">
        <f t="shared" si="6"/>
        <v>40733.387348110315</v>
      </c>
      <c r="AA18" s="204">
        <f t="shared" si="6"/>
        <v>40733.387348110315</v>
      </c>
      <c r="AB18" s="204">
        <f t="shared" si="6"/>
        <v>40733.387348110315</v>
      </c>
      <c r="AC18" s="204">
        <f t="shared" si="6"/>
        <v>40733.387348110315</v>
      </c>
      <c r="AD18" s="204">
        <f t="shared" si="6"/>
        <v>40733.387348110315</v>
      </c>
      <c r="AE18" s="204">
        <f t="shared" si="6"/>
        <v>40733.387348110315</v>
      </c>
      <c r="AF18" s="204">
        <f t="shared" si="6"/>
        <v>40733.387348110315</v>
      </c>
      <c r="AG18" s="204">
        <f t="shared" si="6"/>
        <v>40733.387348110315</v>
      </c>
      <c r="AH18" s="204">
        <f t="shared" si="6"/>
        <v>40733.387348110315</v>
      </c>
      <c r="AI18" s="204">
        <f t="shared" si="6"/>
        <v>40733.387348110315</v>
      </c>
      <c r="AJ18" s="204">
        <f t="shared" si="6"/>
        <v>40733.387348110315</v>
      </c>
      <c r="AK18" s="204">
        <f t="shared" si="6"/>
        <v>40733.387348110315</v>
      </c>
      <c r="AL18" s="204">
        <f t="shared" si="7"/>
        <v>40733.387348110315</v>
      </c>
      <c r="AM18" s="204">
        <f t="shared" si="7"/>
        <v>40733.387348110315</v>
      </c>
      <c r="AN18" s="204">
        <f t="shared" si="7"/>
        <v>40733.387348110315</v>
      </c>
      <c r="AO18" s="204">
        <f t="shared" si="7"/>
        <v>40733.387348110315</v>
      </c>
      <c r="AP18" s="204">
        <f t="shared" si="7"/>
        <v>40733.387348110315</v>
      </c>
      <c r="AQ18" s="204">
        <f t="shared" si="7"/>
        <v>40733.387348110315</v>
      </c>
      <c r="AR18" s="204">
        <f t="shared" si="7"/>
        <v>40733.387348110315</v>
      </c>
      <c r="AS18" s="204">
        <f t="shared" si="7"/>
        <v>40733.387348110315</v>
      </c>
      <c r="AT18" s="204">
        <f t="shared" si="7"/>
        <v>40733.387348110315</v>
      </c>
      <c r="AU18" s="204">
        <f t="shared" si="7"/>
        <v>40733.387348110315</v>
      </c>
      <c r="AV18" s="204">
        <f t="shared" si="7"/>
        <v>40733.387348110315</v>
      </c>
      <c r="AW18" s="204">
        <f t="shared" si="7"/>
        <v>40733.387348110315</v>
      </c>
      <c r="AX18" s="204">
        <f t="shared" si="8"/>
        <v>40733.387348110315</v>
      </c>
      <c r="AY18" s="204">
        <f t="shared" si="8"/>
        <v>40733.387348110315</v>
      </c>
      <c r="AZ18" s="204">
        <f t="shared" si="8"/>
        <v>40733.387348110315</v>
      </c>
      <c r="BA18" s="204">
        <f t="shared" si="8"/>
        <v>40733.387348110315</v>
      </c>
      <c r="BB18" s="204">
        <f t="shared" si="8"/>
        <v>40733.387348110315</v>
      </c>
      <c r="BC18" s="204">
        <f t="shared" si="8"/>
        <v>40733.387348110315</v>
      </c>
      <c r="BD18" s="204">
        <f t="shared" si="8"/>
        <v>40733.387348110315</v>
      </c>
      <c r="BE18" s="204">
        <f t="shared" si="8"/>
        <v>40733.387348110315</v>
      </c>
      <c r="BF18" s="204">
        <f t="shared" si="8"/>
        <v>40733.387348110315</v>
      </c>
      <c r="BG18" s="204">
        <f t="shared" si="8"/>
        <v>40733.387348110315</v>
      </c>
      <c r="BH18" s="204">
        <f t="shared" si="8"/>
        <v>40733.387348110315</v>
      </c>
      <c r="BI18" s="204">
        <f t="shared" si="8"/>
        <v>40733.387348110315</v>
      </c>
      <c r="BJ18" s="204">
        <f t="shared" si="8"/>
        <v>40733.387348110315</v>
      </c>
      <c r="BK18" s="204">
        <f t="shared" si="8"/>
        <v>40733.387348110315</v>
      </c>
      <c r="BL18" s="204">
        <f t="shared" ref="BL18:BZ18" si="13">IF(BL$2&lt;=($B$2+$C$2+$D$2),IF(BL$2&lt;=($B$2+$C$2),IF(BL$2&lt;=$B$2,$B18,$C18),$D18),$E18)</f>
        <v>40733.387348110315</v>
      </c>
      <c r="BM18" s="204">
        <f t="shared" si="13"/>
        <v>40733.387348110315</v>
      </c>
      <c r="BN18" s="204">
        <f t="shared" si="13"/>
        <v>40733.387348110315</v>
      </c>
      <c r="BO18" s="204">
        <f t="shared" si="13"/>
        <v>40733.387348110315</v>
      </c>
      <c r="BP18" s="204">
        <f t="shared" si="13"/>
        <v>40733.387348110315</v>
      </c>
      <c r="BQ18" s="204">
        <f t="shared" si="13"/>
        <v>40733.387348110315</v>
      </c>
      <c r="BR18" s="204">
        <f t="shared" si="13"/>
        <v>40733.387348110315</v>
      </c>
      <c r="BS18" s="204">
        <f t="shared" si="13"/>
        <v>40733.387348110315</v>
      </c>
      <c r="BT18" s="204">
        <f t="shared" si="13"/>
        <v>40733.387348110315</v>
      </c>
      <c r="BU18" s="204">
        <f t="shared" si="13"/>
        <v>40733.387348110315</v>
      </c>
      <c r="BV18" s="204">
        <f t="shared" si="13"/>
        <v>40733.387348110315</v>
      </c>
      <c r="BW18" s="204">
        <f t="shared" si="13"/>
        <v>40733.387348110315</v>
      </c>
      <c r="BX18" s="204">
        <f t="shared" si="13"/>
        <v>40733.387348110315</v>
      </c>
      <c r="BY18" s="204">
        <f t="shared" si="13"/>
        <v>40733.387348110315</v>
      </c>
      <c r="BZ18" s="204">
        <f t="shared" si="13"/>
        <v>40733.387348110315</v>
      </c>
      <c r="CA18" s="204">
        <f t="shared" si="10"/>
        <v>40733.387348110315</v>
      </c>
      <c r="CB18" s="204">
        <f t="shared" si="10"/>
        <v>40733.387348110315</v>
      </c>
      <c r="CC18" s="204">
        <f t="shared" si="9"/>
        <v>40733.387348110315</v>
      </c>
      <c r="CD18" s="204">
        <f t="shared" si="9"/>
        <v>40733.387348110315</v>
      </c>
      <c r="CE18" s="204">
        <f t="shared" si="9"/>
        <v>40733.387348110315</v>
      </c>
      <c r="CF18" s="204">
        <f t="shared" si="9"/>
        <v>40733.387348110315</v>
      </c>
      <c r="CG18" s="204">
        <f t="shared" si="9"/>
        <v>40733.387348110315</v>
      </c>
      <c r="CH18" s="204">
        <f t="shared" si="9"/>
        <v>40733.387348110315</v>
      </c>
      <c r="CI18" s="204">
        <f t="shared" si="9"/>
        <v>40733.387348110315</v>
      </c>
      <c r="CJ18" s="204">
        <f t="shared" si="9"/>
        <v>40733.387348110315</v>
      </c>
      <c r="CK18" s="204">
        <f t="shared" si="9"/>
        <v>40733.387348110315</v>
      </c>
      <c r="CL18" s="204">
        <f t="shared" si="9"/>
        <v>40733.387348110315</v>
      </c>
      <c r="CM18" s="204">
        <f t="shared" si="9"/>
        <v>40733.387348110315</v>
      </c>
      <c r="CN18" s="204">
        <f t="shared" si="9"/>
        <v>40733.387348110307</v>
      </c>
      <c r="CO18" s="204">
        <f t="shared" si="9"/>
        <v>40733.387348110307</v>
      </c>
      <c r="CP18" s="204">
        <f t="shared" si="9"/>
        <v>40733.387348110307</v>
      </c>
      <c r="CQ18" s="204">
        <f t="shared" si="9"/>
        <v>40733.387348110307</v>
      </c>
      <c r="CR18" s="204">
        <f t="shared" si="9"/>
        <v>40733.387348110307</v>
      </c>
      <c r="CS18" s="204">
        <f t="shared" si="11"/>
        <v>40733.387348110307</v>
      </c>
      <c r="CT18" s="204">
        <f t="shared" si="11"/>
        <v>40733.387348110307</v>
      </c>
      <c r="CU18" s="204">
        <f t="shared" si="11"/>
        <v>40733.387348110307</v>
      </c>
      <c r="CV18" s="204">
        <f t="shared" si="11"/>
        <v>40733.387348110307</v>
      </c>
      <c r="CW18" s="204">
        <f t="shared" si="11"/>
        <v>40733.387348110307</v>
      </c>
      <c r="CX18" s="204">
        <f t="shared" si="11"/>
        <v>40733.387348110307</v>
      </c>
      <c r="CY18" s="204">
        <f t="shared" si="11"/>
        <v>40733.387348110307</v>
      </c>
      <c r="CZ18" s="204">
        <f t="shared" si="11"/>
        <v>40733.387348110307</v>
      </c>
      <c r="DA18" s="204">
        <f t="shared" si="11"/>
        <v>40733.387348110307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 t="str">
        <f t="shared" si="14"/>
        <v/>
      </c>
      <c r="O19" s="201" t="str">
        <f t="shared" si="14"/>
        <v/>
      </c>
      <c r="P19" s="201" t="str">
        <f t="shared" si="14"/>
        <v/>
      </c>
      <c r="Q19" s="201" t="str">
        <f t="shared" si="14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14"/>
        <v/>
      </c>
      <c r="U19" s="201" t="str">
        <f t="shared" si="14"/>
        <v/>
      </c>
      <c r="V19" s="201" t="str">
        <f t="shared" si="14"/>
        <v/>
      </c>
      <c r="W19" s="201" t="str">
        <f t="shared" si="14"/>
        <v/>
      </c>
      <c r="X19" s="201">
        <f t="shared" si="14"/>
        <v>56569.422548854098</v>
      </c>
      <c r="Y19" s="201">
        <f t="shared" si="14"/>
        <v>57131.531228405438</v>
      </c>
      <c r="Z19" s="201">
        <f t="shared" si="14"/>
        <v>57693.639907956778</v>
      </c>
      <c r="AA19" s="201">
        <f t="shared" si="14"/>
        <v>58255.748587508118</v>
      </c>
      <c r="AB19" s="201">
        <f t="shared" si="14"/>
        <v>58817.857267059459</v>
      </c>
      <c r="AC19" s="201">
        <f t="shared" si="14"/>
        <v>59379.965946610799</v>
      </c>
      <c r="AD19" s="201">
        <f t="shared" si="14"/>
        <v>59942.074626162139</v>
      </c>
      <c r="AE19" s="201">
        <f t="shared" si="14"/>
        <v>60504.183305713479</v>
      </c>
      <c r="AF19" s="201">
        <f t="shared" si="14"/>
        <v>61066.291985264819</v>
      </c>
      <c r="AG19" s="201">
        <f t="shared" si="14"/>
        <v>61628.400664816159</v>
      </c>
      <c r="AH19" s="201">
        <f t="shared" si="14"/>
        <v>62190.5093443675</v>
      </c>
      <c r="AI19" s="201">
        <f t="shared" si="14"/>
        <v>62752.61802391884</v>
      </c>
      <c r="AJ19" s="201">
        <f t="shared" si="14"/>
        <v>63314.72670347018</v>
      </c>
      <c r="AK19" s="201">
        <f t="shared" si="14"/>
        <v>63876.83538302152</v>
      </c>
      <c r="AL19" s="201">
        <f t="shared" si="14"/>
        <v>64438.94406257286</v>
      </c>
      <c r="AM19" s="201">
        <f t="shared" si="14"/>
        <v>65001.0527421242</v>
      </c>
      <c r="AN19" s="201">
        <f t="shared" si="14"/>
        <v>65563.161421675541</v>
      </c>
      <c r="AO19" s="201">
        <f t="shared" si="14"/>
        <v>66125.270101226881</v>
      </c>
      <c r="AP19" s="201">
        <f t="shared" si="14"/>
        <v>66687.378780778221</v>
      </c>
      <c r="AQ19" s="201">
        <f t="shared" si="14"/>
        <v>67249.487460329561</v>
      </c>
      <c r="AR19" s="201">
        <f t="shared" si="14"/>
        <v>67811.596139880901</v>
      </c>
      <c r="AS19" s="201">
        <f t="shared" si="14"/>
        <v>68373.704819432241</v>
      </c>
      <c r="AT19" s="201">
        <f t="shared" si="14"/>
        <v>68935.813498983582</v>
      </c>
      <c r="AU19" s="201">
        <f t="shared" si="14"/>
        <v>69497.922178534922</v>
      </c>
      <c r="AV19" s="201">
        <f t="shared" si="14"/>
        <v>70060.030858086262</v>
      </c>
      <c r="AW19" s="201">
        <f t="shared" si="14"/>
        <v>70622.139537637602</v>
      </c>
      <c r="AX19" s="201">
        <f t="shared" si="14"/>
        <v>71184.248217188942</v>
      </c>
      <c r="AY19" s="201">
        <f t="shared" si="14"/>
        <v>71746.356896740283</v>
      </c>
      <c r="AZ19" s="201">
        <f t="shared" si="14"/>
        <v>72308.465576291623</v>
      </c>
      <c r="BA19" s="201">
        <f t="shared" si="14"/>
        <v>72870.574255842963</v>
      </c>
      <c r="BB19" s="201">
        <f t="shared" si="14"/>
        <v>73488.917460242898</v>
      </c>
      <c r="BC19" s="201">
        <f t="shared" si="14"/>
        <v>74163.495189491397</v>
      </c>
      <c r="BD19" s="201">
        <f t="shared" si="14"/>
        <v>74838.072918739927</v>
      </c>
      <c r="BE19" s="201">
        <f t="shared" si="14"/>
        <v>75512.650647988426</v>
      </c>
      <c r="BF19" s="201">
        <f t="shared" si="14"/>
        <v>76187.228377236956</v>
      </c>
      <c r="BG19" s="201">
        <f t="shared" si="14"/>
        <v>76861.806106485456</v>
      </c>
      <c r="BH19" s="201">
        <f t="shared" si="14"/>
        <v>77536.383835733985</v>
      </c>
      <c r="BI19" s="201">
        <f t="shared" si="14"/>
        <v>78210.961564982485</v>
      </c>
      <c r="BJ19" s="201">
        <f t="shared" si="14"/>
        <v>78885.539294231014</v>
      </c>
      <c r="BK19" s="201">
        <f t="shared" si="14"/>
        <v>79560.117023479514</v>
      </c>
      <c r="BL19" s="201">
        <f t="shared" si="14"/>
        <v>80234.694752728043</v>
      </c>
      <c r="BM19" s="201">
        <f t="shared" si="14"/>
        <v>80909.272481976543</v>
      </c>
      <c r="BN19" s="201">
        <f t="shared" si="14"/>
        <v>81583.850211225072</v>
      </c>
      <c r="BO19" s="201">
        <f t="shared" si="14"/>
        <v>82258.427940473572</v>
      </c>
      <c r="BP19" s="201">
        <f t="shared" si="14"/>
        <v>82933.005669722101</v>
      </c>
      <c r="BQ19" s="201">
        <f t="shared" si="14"/>
        <v>83607.583398970601</v>
      </c>
      <c r="BR19" s="201">
        <f t="shared" si="14"/>
        <v>84282.16112821913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84956.73885746763</v>
      </c>
      <c r="BT19" s="201">
        <f t="shared" si="15"/>
        <v>85631.316586716159</v>
      </c>
      <c r="BU19" s="201">
        <f t="shared" si="15"/>
        <v>86305.894315964659</v>
      </c>
      <c r="BV19" s="201">
        <f t="shared" si="15"/>
        <v>86980.472045213188</v>
      </c>
      <c r="BW19" s="201">
        <f t="shared" si="15"/>
        <v>87655.049774461688</v>
      </c>
      <c r="BX19" s="201">
        <f t="shared" si="15"/>
        <v>88329.627503710217</v>
      </c>
      <c r="BY19" s="201">
        <f t="shared" si="15"/>
        <v>89004.205232958717</v>
      </c>
      <c r="BZ19" s="201">
        <f t="shared" si="15"/>
        <v>89678.782962207246</v>
      </c>
      <c r="CA19" s="201">
        <f t="shared" si="15"/>
        <v>92511.976182454906</v>
      </c>
      <c r="CB19" s="201">
        <f t="shared" si="15"/>
        <v>97503.784893701712</v>
      </c>
      <c r="CC19" s="201">
        <f t="shared" si="15"/>
        <v>102495.59360494852</v>
      </c>
      <c r="CD19" s="201">
        <f t="shared" si="15"/>
        <v>107487.40231619532</v>
      </c>
      <c r="CE19" s="201">
        <f t="shared" si="15"/>
        <v>112479.21102744213</v>
      </c>
      <c r="CF19" s="201">
        <f t="shared" si="15"/>
        <v>117471.01973868893</v>
      </c>
      <c r="CG19" s="201">
        <f t="shared" si="15"/>
        <v>122462.82844993574</v>
      </c>
      <c r="CH19" s="201">
        <f t="shared" si="15"/>
        <v>127454.63716118256</v>
      </c>
      <c r="CI19" s="201">
        <f t="shared" si="15"/>
        <v>132446.44587242935</v>
      </c>
      <c r="CJ19" s="201">
        <f t="shared" si="15"/>
        <v>137438.25458367617</v>
      </c>
      <c r="CK19" s="201">
        <f t="shared" si="15"/>
        <v>142430.06329492299</v>
      </c>
      <c r="CL19" s="201">
        <f t="shared" si="15"/>
        <v>147421.87200616978</v>
      </c>
      <c r="CM19" s="201">
        <f t="shared" si="15"/>
        <v>152413.68071741657</v>
      </c>
      <c r="CN19" s="201">
        <f t="shared" si="15"/>
        <v>157405.48942866339</v>
      </c>
      <c r="CO19" s="201">
        <f t="shared" si="15"/>
        <v>162397.29813991021</v>
      </c>
      <c r="CP19" s="201">
        <f t="shared" si="15"/>
        <v>167389.106851157</v>
      </c>
      <c r="CQ19" s="201">
        <f t="shared" si="15"/>
        <v>172380.91556240382</v>
      </c>
      <c r="CR19" s="201">
        <f t="shared" si="15"/>
        <v>177372.72427365062</v>
      </c>
      <c r="CS19" s="201">
        <f t="shared" si="15"/>
        <v>182364.53298489744</v>
      </c>
      <c r="CT19" s="201">
        <f t="shared" si="15"/>
        <v>187356.34169614426</v>
      </c>
      <c r="CU19" s="201" t="str">
        <f t="shared" si="15"/>
        <v/>
      </c>
      <c r="CV19" s="201" t="str">
        <f t="shared" si="15"/>
        <v/>
      </c>
      <c r="CW19" s="201" t="str">
        <f t="shared" si="15"/>
        <v/>
      </c>
      <c r="CX19" s="201" t="str">
        <f t="shared" si="15"/>
        <v/>
      </c>
      <c r="CY19" s="201" t="str">
        <f t="shared" si="15"/>
        <v/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36</v>
      </c>
      <c r="C22" s="205">
        <f>C2*100</f>
        <v>23</v>
      </c>
      <c r="D22" s="205">
        <f>D2*100</f>
        <v>27</v>
      </c>
      <c r="E22" s="205">
        <f>E2*100</f>
        <v>14.000000000000002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36</v>
      </c>
      <c r="C23" s="206">
        <f>SUM($B22:C22)</f>
        <v>59</v>
      </c>
      <c r="D23" s="206">
        <f>SUM($B22:D22)</f>
        <v>86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18</v>
      </c>
      <c r="C24" s="208">
        <f>B23+(C23-B23)/2</f>
        <v>47.5</v>
      </c>
      <c r="D24" s="208">
        <f>C23+(D23-C23)/2</f>
        <v>72.5</v>
      </c>
      <c r="E24" s="208">
        <f>D23+(E23-D23)/2</f>
        <v>93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3344.15816647667</v>
      </c>
      <c r="C25" s="203">
        <f>Income!C72</f>
        <v>2601.7421940384984</v>
      </c>
      <c r="D25" s="203">
        <f>Income!D72</f>
        <v>3492.2635476178102</v>
      </c>
      <c r="E25" s="203">
        <f>Income!E72</f>
        <v>4415.5763539350655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3344.15816647667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3344.15816647667</v>
      </c>
      <c r="H25" s="210">
        <f t="shared" si="16"/>
        <v>3344.15816647667</v>
      </c>
      <c r="I25" s="210">
        <f t="shared" si="16"/>
        <v>3344.15816647667</v>
      </c>
      <c r="J25" s="210">
        <f t="shared" si="16"/>
        <v>3344.15816647667</v>
      </c>
      <c r="K25" s="210">
        <f t="shared" si="16"/>
        <v>3344.15816647667</v>
      </c>
      <c r="L25" s="210">
        <f t="shared" si="16"/>
        <v>3344.15816647667</v>
      </c>
      <c r="M25" s="210">
        <f t="shared" si="16"/>
        <v>3344.15816647667</v>
      </c>
      <c r="N25" s="210">
        <f t="shared" si="16"/>
        <v>3344.15816647667</v>
      </c>
      <c r="O25" s="210">
        <f t="shared" si="16"/>
        <v>3344.15816647667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3344.15816647667</v>
      </c>
      <c r="Q25" s="210">
        <f t="shared" si="17"/>
        <v>3344.15816647667</v>
      </c>
      <c r="R25" s="210">
        <f t="shared" si="17"/>
        <v>3344.15816647667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3344.15816647667</v>
      </c>
      <c r="T25" s="210">
        <f t="shared" si="17"/>
        <v>3344.15816647667</v>
      </c>
      <c r="U25" s="210">
        <f t="shared" si="17"/>
        <v>3344.15816647667</v>
      </c>
      <c r="V25" s="210">
        <f t="shared" si="17"/>
        <v>3344.15816647667</v>
      </c>
      <c r="W25" s="210">
        <f t="shared" si="17"/>
        <v>3344.15816647667</v>
      </c>
      <c r="X25" s="210">
        <f t="shared" si="17"/>
        <v>3344.15816647667</v>
      </c>
      <c r="Y25" s="210">
        <f t="shared" si="17"/>
        <v>3318.9915233431725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3293.8248802096755</v>
      </c>
      <c r="AA25" s="210">
        <f t="shared" si="18"/>
        <v>3268.658237076178</v>
      </c>
      <c r="AB25" s="210">
        <f t="shared" si="18"/>
        <v>3243.4915939426805</v>
      </c>
      <c r="AC25" s="210">
        <f t="shared" si="18"/>
        <v>3218.3249508091831</v>
      </c>
      <c r="AD25" s="210">
        <f t="shared" si="18"/>
        <v>3193.158307675686</v>
      </c>
      <c r="AE25" s="210">
        <f t="shared" si="18"/>
        <v>3167.9916645421886</v>
      </c>
      <c r="AF25" s="210">
        <f t="shared" si="18"/>
        <v>3142.8250214086911</v>
      </c>
      <c r="AG25" s="210">
        <f t="shared" si="18"/>
        <v>3117.6583782751941</v>
      </c>
      <c r="AH25" s="210">
        <f t="shared" si="18"/>
        <v>3092.4917351416966</v>
      </c>
      <c r="AI25" s="210">
        <f t="shared" si="18"/>
        <v>3067.3250920081991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3042.1584488747021</v>
      </c>
      <c r="AK25" s="210">
        <f t="shared" si="19"/>
        <v>3016.9918057412046</v>
      </c>
      <c r="AL25" s="210">
        <f t="shared" si="19"/>
        <v>2991.8251626077072</v>
      </c>
      <c r="AM25" s="210">
        <f t="shared" si="19"/>
        <v>2966.6585194742097</v>
      </c>
      <c r="AN25" s="210">
        <f t="shared" si="19"/>
        <v>2941.4918763407127</v>
      </c>
      <c r="AO25" s="210">
        <f t="shared" si="19"/>
        <v>2916.3252332072152</v>
      </c>
      <c r="AP25" s="210">
        <f t="shared" si="19"/>
        <v>2891.1585900737177</v>
      </c>
      <c r="AQ25" s="210">
        <f t="shared" si="19"/>
        <v>2865.9919469402203</v>
      </c>
      <c r="AR25" s="210">
        <f t="shared" si="19"/>
        <v>2840.8253038067232</v>
      </c>
      <c r="AS25" s="210">
        <f t="shared" si="19"/>
        <v>2815.6586606732258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2790.4920175397283</v>
      </c>
      <c r="AU25" s="210">
        <f t="shared" si="20"/>
        <v>2765.3253744062313</v>
      </c>
      <c r="AV25" s="210">
        <f t="shared" si="20"/>
        <v>2740.1587312727338</v>
      </c>
      <c r="AW25" s="210">
        <f t="shared" si="20"/>
        <v>2714.9920881392363</v>
      </c>
      <c r="AX25" s="210">
        <f t="shared" si="20"/>
        <v>2689.8254450057393</v>
      </c>
      <c r="AY25" s="210">
        <f t="shared" si="20"/>
        <v>2664.6588018722418</v>
      </c>
      <c r="AZ25" s="210">
        <f t="shared" si="20"/>
        <v>2639.4921587387444</v>
      </c>
      <c r="BA25" s="210">
        <f t="shared" si="20"/>
        <v>2614.3255156052469</v>
      </c>
      <c r="BB25" s="210">
        <f t="shared" si="20"/>
        <v>2619.5526211100846</v>
      </c>
      <c r="BC25" s="210">
        <f t="shared" si="20"/>
        <v>2655.173475253257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2690.7943293964295</v>
      </c>
      <c r="BE25" s="210">
        <f t="shared" si="21"/>
        <v>2726.4151835396019</v>
      </c>
      <c r="BF25" s="210">
        <f t="shared" si="21"/>
        <v>2762.0360376827743</v>
      </c>
      <c r="BG25" s="210">
        <f t="shared" si="21"/>
        <v>2797.6568918259468</v>
      </c>
      <c r="BH25" s="210">
        <f t="shared" si="21"/>
        <v>2833.2777459691197</v>
      </c>
      <c r="BI25" s="210">
        <f t="shared" si="21"/>
        <v>2868.8986001122921</v>
      </c>
      <c r="BJ25" s="210">
        <f t="shared" si="21"/>
        <v>2904.5194542554646</v>
      </c>
      <c r="BK25" s="210">
        <f t="shared" si="21"/>
        <v>2940.140308398637</v>
      </c>
      <c r="BL25" s="210">
        <f t="shared" si="21"/>
        <v>2975.7611625418094</v>
      </c>
      <c r="BM25" s="210">
        <f t="shared" si="21"/>
        <v>3011.3820166849819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3047.0028708281543</v>
      </c>
      <c r="BO25" s="210">
        <f t="shared" si="22"/>
        <v>3082.6237249713267</v>
      </c>
      <c r="BP25" s="210">
        <f t="shared" si="22"/>
        <v>3118.2445791144992</v>
      </c>
      <c r="BQ25" s="210">
        <f t="shared" si="22"/>
        <v>3153.8654332576716</v>
      </c>
      <c r="BR25" s="210">
        <f t="shared" si="22"/>
        <v>3189.486287400844</v>
      </c>
      <c r="BS25" s="210">
        <f t="shared" si="22"/>
        <v>3225.1071415440165</v>
      </c>
      <c r="BT25" s="210">
        <f t="shared" si="22"/>
        <v>3260.7279956871894</v>
      </c>
      <c r="BU25" s="210">
        <f t="shared" si="22"/>
        <v>3296.3488498303614</v>
      </c>
      <c r="BV25" s="210">
        <f t="shared" si="22"/>
        <v>3331.9697039735343</v>
      </c>
      <c r="BW25" s="210">
        <f t="shared" si="22"/>
        <v>3367.5905581167062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3403.2114122598791</v>
      </c>
      <c r="BY25" s="210">
        <f t="shared" si="23"/>
        <v>3438.8322664030516</v>
      </c>
      <c r="BZ25" s="210">
        <f t="shared" si="23"/>
        <v>3474.453120546224</v>
      </c>
      <c r="CA25" s="210">
        <f t="shared" si="23"/>
        <v>3514.7833721621337</v>
      </c>
      <c r="CB25" s="210">
        <f t="shared" si="23"/>
        <v>3559.8230212507801</v>
      </c>
      <c r="CC25" s="210">
        <f t="shared" si="23"/>
        <v>3604.8626703394266</v>
      </c>
      <c r="CD25" s="210">
        <f t="shared" si="23"/>
        <v>3649.9023194280735</v>
      </c>
      <c r="CE25" s="210">
        <f t="shared" si="23"/>
        <v>3694.94196851672</v>
      </c>
      <c r="CF25" s="210">
        <f t="shared" si="23"/>
        <v>3739.9816176053664</v>
      </c>
      <c r="CG25" s="210">
        <f t="shared" si="23"/>
        <v>3785.0212666940133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3830.0609157826598</v>
      </c>
      <c r="CI25" s="210">
        <f t="shared" si="24"/>
        <v>3875.1005648713062</v>
      </c>
      <c r="CJ25" s="210">
        <f t="shared" si="24"/>
        <v>3920.1402139599531</v>
      </c>
      <c r="CK25" s="210">
        <f t="shared" si="24"/>
        <v>3965.1798630485996</v>
      </c>
      <c r="CL25" s="210">
        <f t="shared" si="24"/>
        <v>4010.2195121372461</v>
      </c>
      <c r="CM25" s="210">
        <f t="shared" si="24"/>
        <v>4055.259161225893</v>
      </c>
      <c r="CN25" s="210">
        <f t="shared" si="24"/>
        <v>4100.298810314539</v>
      </c>
      <c r="CO25" s="210">
        <f t="shared" si="24"/>
        <v>4145.3384594031859</v>
      </c>
      <c r="CP25" s="210">
        <f t="shared" si="24"/>
        <v>4190.3781084918328</v>
      </c>
      <c r="CQ25" s="210">
        <f t="shared" si="24"/>
        <v>4235.4177575804788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4280.4574066691257</v>
      </c>
      <c r="CS25" s="210">
        <f t="shared" si="25"/>
        <v>4325.4970557577726</v>
      </c>
      <c r="CT25" s="210">
        <f t="shared" si="25"/>
        <v>4370.5367048464186</v>
      </c>
      <c r="CU25" s="210">
        <f t="shared" si="25"/>
        <v>4415.5763539350655</v>
      </c>
      <c r="CV25" s="210">
        <f t="shared" si="25"/>
        <v>4415.5763539350655</v>
      </c>
      <c r="CW25" s="210">
        <f t="shared" si="25"/>
        <v>4415.5763539350655</v>
      </c>
      <c r="CX25" s="210">
        <f t="shared" si="25"/>
        <v>4415.5763539350655</v>
      </c>
      <c r="CY25" s="210">
        <f t="shared" si="25"/>
        <v>4415.5763539350655</v>
      </c>
      <c r="CZ25" s="210">
        <f t="shared" si="25"/>
        <v>4415.5763539350655</v>
      </c>
      <c r="DA25" s="210">
        <f t="shared" si="25"/>
        <v>4415.5763539350655</v>
      </c>
    </row>
    <row r="26" spans="1:105">
      <c r="A26" s="201" t="str">
        <f>Income!A73</f>
        <v>Own crops sold</v>
      </c>
      <c r="B26" s="203">
        <f>Income!B73</f>
        <v>0</v>
      </c>
      <c r="C26" s="203">
        <f>Income!C73</f>
        <v>53.097607195362443</v>
      </c>
      <c r="D26" s="203">
        <f>Income!D73</f>
        <v>1900.8943375939757</v>
      </c>
      <c r="E26" s="203">
        <f>Income!E73</f>
        <v>29064.776824340057</v>
      </c>
      <c r="F26" s="210">
        <f t="shared" si="16"/>
        <v>0</v>
      </c>
      <c r="G26" s="210">
        <f t="shared" si="16"/>
        <v>0</v>
      </c>
      <c r="H26" s="210">
        <f t="shared" si="16"/>
        <v>0</v>
      </c>
      <c r="I26" s="210">
        <f t="shared" si="16"/>
        <v>0</v>
      </c>
      <c r="J26" s="210">
        <f t="shared" si="16"/>
        <v>0</v>
      </c>
      <c r="K26" s="210">
        <f t="shared" si="16"/>
        <v>0</v>
      </c>
      <c r="L26" s="210">
        <f t="shared" si="16"/>
        <v>0</v>
      </c>
      <c r="M26" s="210">
        <f t="shared" si="16"/>
        <v>0</v>
      </c>
      <c r="N26" s="210">
        <f t="shared" si="16"/>
        <v>0</v>
      </c>
      <c r="O26" s="210">
        <f t="shared" si="16"/>
        <v>0</v>
      </c>
      <c r="P26" s="210">
        <f t="shared" si="17"/>
        <v>0</v>
      </c>
      <c r="Q26" s="210">
        <f t="shared" si="17"/>
        <v>0</v>
      </c>
      <c r="R26" s="210">
        <f t="shared" si="17"/>
        <v>0</v>
      </c>
      <c r="S26" s="210">
        <f t="shared" si="17"/>
        <v>0</v>
      </c>
      <c r="T26" s="210">
        <f t="shared" si="17"/>
        <v>0</v>
      </c>
      <c r="U26" s="210">
        <f t="shared" si="17"/>
        <v>0</v>
      </c>
      <c r="V26" s="210">
        <f t="shared" si="17"/>
        <v>0</v>
      </c>
      <c r="W26" s="210">
        <f t="shared" si="17"/>
        <v>0</v>
      </c>
      <c r="X26" s="210">
        <f t="shared" si="17"/>
        <v>0</v>
      </c>
      <c r="Y26" s="210">
        <f t="shared" si="17"/>
        <v>1.7999188879783878</v>
      </c>
      <c r="Z26" s="210">
        <f t="shared" si="18"/>
        <v>3.5998377759567757</v>
      </c>
      <c r="AA26" s="210">
        <f t="shared" si="18"/>
        <v>5.3997566639351628</v>
      </c>
      <c r="AB26" s="210">
        <f t="shared" si="18"/>
        <v>7.1996755519135514</v>
      </c>
      <c r="AC26" s="210">
        <f t="shared" si="18"/>
        <v>8.9995944398919399</v>
      </c>
      <c r="AD26" s="210">
        <f t="shared" si="18"/>
        <v>10.799513327870326</v>
      </c>
      <c r="AE26" s="210">
        <f t="shared" si="18"/>
        <v>12.599432215848715</v>
      </c>
      <c r="AF26" s="210">
        <f t="shared" si="18"/>
        <v>14.399351103827103</v>
      </c>
      <c r="AG26" s="210">
        <f t="shared" si="18"/>
        <v>16.19926999180549</v>
      </c>
      <c r="AH26" s="210">
        <f t="shared" si="18"/>
        <v>17.99918887978388</v>
      </c>
      <c r="AI26" s="210">
        <f t="shared" si="18"/>
        <v>19.799107767762269</v>
      </c>
      <c r="AJ26" s="210">
        <f t="shared" si="19"/>
        <v>21.599026655740651</v>
      </c>
      <c r="AK26" s="210">
        <f t="shared" si="19"/>
        <v>23.398945543719041</v>
      </c>
      <c r="AL26" s="210">
        <f t="shared" si="19"/>
        <v>25.19886443169743</v>
      </c>
      <c r="AM26" s="210">
        <f t="shared" si="19"/>
        <v>26.99878331967582</v>
      </c>
      <c r="AN26" s="210">
        <f t="shared" si="19"/>
        <v>28.798702207654205</v>
      </c>
      <c r="AO26" s="210">
        <f t="shared" si="19"/>
        <v>30.598621095632595</v>
      </c>
      <c r="AP26" s="210">
        <f t="shared" si="19"/>
        <v>32.398539983610981</v>
      </c>
      <c r="AQ26" s="210">
        <f t="shared" si="19"/>
        <v>34.198458871589374</v>
      </c>
      <c r="AR26" s="210">
        <f t="shared" si="19"/>
        <v>35.998377759567759</v>
      </c>
      <c r="AS26" s="210">
        <f t="shared" si="19"/>
        <v>37.798296647546145</v>
      </c>
      <c r="AT26" s="210">
        <f t="shared" si="20"/>
        <v>39.598215535524538</v>
      </c>
      <c r="AU26" s="210">
        <f t="shared" si="20"/>
        <v>41.398134423502924</v>
      </c>
      <c r="AV26" s="210">
        <f t="shared" si="20"/>
        <v>43.198053311481303</v>
      </c>
      <c r="AW26" s="210">
        <f t="shared" si="20"/>
        <v>44.997972199459696</v>
      </c>
      <c r="AX26" s="210">
        <f t="shared" si="20"/>
        <v>46.797891087438082</v>
      </c>
      <c r="AY26" s="210">
        <f t="shared" si="20"/>
        <v>48.597809975416475</v>
      </c>
      <c r="AZ26" s="210">
        <f t="shared" si="20"/>
        <v>50.39772886339486</v>
      </c>
      <c r="BA26" s="210">
        <f t="shared" si="20"/>
        <v>52.197647751373253</v>
      </c>
      <c r="BB26" s="210">
        <f t="shared" si="20"/>
        <v>90.05354180333471</v>
      </c>
      <c r="BC26" s="210">
        <f t="shared" si="20"/>
        <v>163.96541101927926</v>
      </c>
      <c r="BD26" s="210">
        <f t="shared" si="21"/>
        <v>237.87728023522379</v>
      </c>
      <c r="BE26" s="210">
        <f t="shared" si="21"/>
        <v>311.78914945116833</v>
      </c>
      <c r="BF26" s="210">
        <f t="shared" si="21"/>
        <v>385.70101866711292</v>
      </c>
      <c r="BG26" s="210">
        <f t="shared" si="21"/>
        <v>459.61288788305734</v>
      </c>
      <c r="BH26" s="210">
        <f t="shared" si="21"/>
        <v>533.52475709900193</v>
      </c>
      <c r="BI26" s="210">
        <f t="shared" si="21"/>
        <v>607.43662631494647</v>
      </c>
      <c r="BJ26" s="210">
        <f t="shared" si="21"/>
        <v>681.348495530891</v>
      </c>
      <c r="BK26" s="210">
        <f t="shared" si="21"/>
        <v>755.26036474683553</v>
      </c>
      <c r="BL26" s="210">
        <f t="shared" si="21"/>
        <v>829.17223396278007</v>
      </c>
      <c r="BM26" s="210">
        <f t="shared" si="21"/>
        <v>903.0841031787246</v>
      </c>
      <c r="BN26" s="210">
        <f t="shared" si="22"/>
        <v>976.99597239466914</v>
      </c>
      <c r="BO26" s="210">
        <f t="shared" si="22"/>
        <v>1050.9078416106136</v>
      </c>
      <c r="BP26" s="210">
        <f t="shared" si="22"/>
        <v>1124.8197108265581</v>
      </c>
      <c r="BQ26" s="210">
        <f t="shared" si="22"/>
        <v>1198.7315800425026</v>
      </c>
      <c r="BR26" s="210">
        <f t="shared" si="22"/>
        <v>1272.6434492584472</v>
      </c>
      <c r="BS26" s="210">
        <f t="shared" si="22"/>
        <v>1346.5553184743917</v>
      </c>
      <c r="BT26" s="210">
        <f t="shared" si="22"/>
        <v>1420.4671876903362</v>
      </c>
      <c r="BU26" s="210">
        <f t="shared" si="22"/>
        <v>1494.3790569062808</v>
      </c>
      <c r="BV26" s="210">
        <f t="shared" si="22"/>
        <v>1568.2909261222253</v>
      </c>
      <c r="BW26" s="210">
        <f t="shared" si="22"/>
        <v>1642.2027953381698</v>
      </c>
      <c r="BX26" s="210">
        <f t="shared" si="23"/>
        <v>1716.1146645541144</v>
      </c>
      <c r="BY26" s="210">
        <f t="shared" si="23"/>
        <v>1790.0265337700589</v>
      </c>
      <c r="BZ26" s="210">
        <f t="shared" si="23"/>
        <v>1863.9384029860034</v>
      </c>
      <c r="CA26" s="210">
        <f t="shared" si="23"/>
        <v>2563.4280567829046</v>
      </c>
      <c r="CB26" s="210">
        <f t="shared" si="23"/>
        <v>3888.4954951607624</v>
      </c>
      <c r="CC26" s="210">
        <f t="shared" si="23"/>
        <v>5213.5629335386202</v>
      </c>
      <c r="CD26" s="210">
        <f t="shared" si="23"/>
        <v>6538.6303719164771</v>
      </c>
      <c r="CE26" s="210">
        <f t="shared" si="23"/>
        <v>7863.6978102943358</v>
      </c>
      <c r="CF26" s="210">
        <f t="shared" si="23"/>
        <v>9188.7652486721927</v>
      </c>
      <c r="CG26" s="210">
        <f t="shared" si="23"/>
        <v>10513.832687050051</v>
      </c>
      <c r="CH26" s="210">
        <f t="shared" si="24"/>
        <v>11838.90012542791</v>
      </c>
      <c r="CI26" s="210">
        <f t="shared" si="24"/>
        <v>13163.967563805765</v>
      </c>
      <c r="CJ26" s="210">
        <f t="shared" si="24"/>
        <v>14489.035002183624</v>
      </c>
      <c r="CK26" s="210">
        <f t="shared" si="24"/>
        <v>15814.102440561481</v>
      </c>
      <c r="CL26" s="210">
        <f t="shared" si="24"/>
        <v>17139.169878939341</v>
      </c>
      <c r="CM26" s="210">
        <f t="shared" si="24"/>
        <v>18464.237317317195</v>
      </c>
      <c r="CN26" s="210">
        <f t="shared" si="24"/>
        <v>19789.304755695051</v>
      </c>
      <c r="CO26" s="210">
        <f t="shared" si="24"/>
        <v>21114.372194072912</v>
      </c>
      <c r="CP26" s="210">
        <f t="shared" si="24"/>
        <v>22439.439632450769</v>
      </c>
      <c r="CQ26" s="210">
        <f t="shared" si="24"/>
        <v>23764.507070828626</v>
      </c>
      <c r="CR26" s="210">
        <f t="shared" si="25"/>
        <v>25089.574509206483</v>
      </c>
      <c r="CS26" s="210">
        <f t="shared" si="25"/>
        <v>26414.641947584343</v>
      </c>
      <c r="CT26" s="210">
        <f t="shared" si="25"/>
        <v>27739.7093859622</v>
      </c>
      <c r="CU26" s="210">
        <f t="shared" si="25"/>
        <v>29064.776824340057</v>
      </c>
      <c r="CV26" s="210">
        <f t="shared" si="25"/>
        <v>29064.776824340057</v>
      </c>
      <c r="CW26" s="210">
        <f t="shared" si="25"/>
        <v>29064.776824340057</v>
      </c>
      <c r="CX26" s="210">
        <f t="shared" si="25"/>
        <v>29064.776824340057</v>
      </c>
      <c r="CY26" s="210">
        <f t="shared" si="25"/>
        <v>29064.776824340057</v>
      </c>
      <c r="CZ26" s="210">
        <f t="shared" si="25"/>
        <v>29064.776824340057</v>
      </c>
      <c r="DA26" s="210">
        <f t="shared" si="25"/>
        <v>29064.776824340057</v>
      </c>
    </row>
    <row r="27" spans="1:105">
      <c r="A27" s="201" t="str">
        <f>Income!A74</f>
        <v>Animal products consumed</v>
      </c>
      <c r="B27" s="203">
        <f>Income!B74</f>
        <v>1021.5314605432648</v>
      </c>
      <c r="C27" s="203">
        <f>Income!C74</f>
        <v>2971.466259973326</v>
      </c>
      <c r="D27" s="203">
        <f>Income!D74</f>
        <v>3660.7985444025776</v>
      </c>
      <c r="E27" s="203">
        <f>Income!E74</f>
        <v>3487.9877456007357</v>
      </c>
      <c r="F27" s="210">
        <f t="shared" si="16"/>
        <v>1021.5314605432648</v>
      </c>
      <c r="G27" s="210">
        <f t="shared" si="16"/>
        <v>1021.5314605432648</v>
      </c>
      <c r="H27" s="210">
        <f t="shared" si="16"/>
        <v>1021.5314605432648</v>
      </c>
      <c r="I27" s="210">
        <f t="shared" si="16"/>
        <v>1021.5314605432648</v>
      </c>
      <c r="J27" s="210">
        <f t="shared" si="16"/>
        <v>1021.5314605432648</v>
      </c>
      <c r="K27" s="210">
        <f t="shared" si="16"/>
        <v>1021.5314605432648</v>
      </c>
      <c r="L27" s="210">
        <f t="shared" si="16"/>
        <v>1021.5314605432648</v>
      </c>
      <c r="M27" s="210">
        <f t="shared" si="16"/>
        <v>1021.5314605432648</v>
      </c>
      <c r="N27" s="210">
        <f t="shared" si="16"/>
        <v>1021.5314605432648</v>
      </c>
      <c r="O27" s="210">
        <f t="shared" si="16"/>
        <v>1021.5314605432648</v>
      </c>
      <c r="P27" s="210">
        <f t="shared" si="17"/>
        <v>1021.5314605432648</v>
      </c>
      <c r="Q27" s="210">
        <f t="shared" si="17"/>
        <v>1021.5314605432648</v>
      </c>
      <c r="R27" s="210">
        <f t="shared" si="17"/>
        <v>1021.5314605432648</v>
      </c>
      <c r="S27" s="210">
        <f t="shared" si="17"/>
        <v>1021.5314605432648</v>
      </c>
      <c r="T27" s="210">
        <f t="shared" si="17"/>
        <v>1021.5314605432648</v>
      </c>
      <c r="U27" s="210">
        <f t="shared" si="17"/>
        <v>1021.5314605432648</v>
      </c>
      <c r="V27" s="210">
        <f t="shared" si="17"/>
        <v>1021.5314605432648</v>
      </c>
      <c r="W27" s="210">
        <f t="shared" si="17"/>
        <v>1021.5314605432648</v>
      </c>
      <c r="X27" s="210">
        <f t="shared" si="17"/>
        <v>1021.5314605432648</v>
      </c>
      <c r="Y27" s="210">
        <f t="shared" si="17"/>
        <v>1087.6309452697076</v>
      </c>
      <c r="Z27" s="210">
        <f t="shared" si="18"/>
        <v>1153.7304299961502</v>
      </c>
      <c r="AA27" s="210">
        <f t="shared" si="18"/>
        <v>1219.829914722593</v>
      </c>
      <c r="AB27" s="210">
        <f t="shared" si="18"/>
        <v>1285.9293994490358</v>
      </c>
      <c r="AC27" s="210">
        <f t="shared" si="18"/>
        <v>1352.0288841754787</v>
      </c>
      <c r="AD27" s="210">
        <f t="shared" si="18"/>
        <v>1418.1283689019212</v>
      </c>
      <c r="AE27" s="210">
        <f t="shared" si="18"/>
        <v>1484.2278536283641</v>
      </c>
      <c r="AF27" s="210">
        <f t="shared" si="18"/>
        <v>1550.3273383548067</v>
      </c>
      <c r="AG27" s="210">
        <f t="shared" si="18"/>
        <v>1616.4268230812495</v>
      </c>
      <c r="AH27" s="210">
        <f t="shared" si="18"/>
        <v>1682.5263078076923</v>
      </c>
      <c r="AI27" s="210">
        <f t="shared" si="18"/>
        <v>1748.6257925341351</v>
      </c>
      <c r="AJ27" s="210">
        <f t="shared" si="19"/>
        <v>1814.7252772605777</v>
      </c>
      <c r="AK27" s="210">
        <f t="shared" si="19"/>
        <v>1880.8247619870206</v>
      </c>
      <c r="AL27" s="210">
        <f t="shared" si="19"/>
        <v>1946.9242467134634</v>
      </c>
      <c r="AM27" s="210">
        <f t="shared" si="19"/>
        <v>2013.023731439906</v>
      </c>
      <c r="AN27" s="210">
        <f t="shared" si="19"/>
        <v>2079.1232161663488</v>
      </c>
      <c r="AO27" s="210">
        <f t="shared" si="19"/>
        <v>2145.2227008927912</v>
      </c>
      <c r="AP27" s="210">
        <f t="shared" si="19"/>
        <v>2211.322185619234</v>
      </c>
      <c r="AQ27" s="210">
        <f t="shared" si="19"/>
        <v>2277.4216703456768</v>
      </c>
      <c r="AR27" s="210">
        <f t="shared" si="19"/>
        <v>2343.5211550721197</v>
      </c>
      <c r="AS27" s="210">
        <f t="shared" si="19"/>
        <v>2409.6206397985625</v>
      </c>
      <c r="AT27" s="210">
        <f t="shared" si="20"/>
        <v>2475.7201245250053</v>
      </c>
      <c r="AU27" s="210">
        <f t="shared" si="20"/>
        <v>2541.8196092514481</v>
      </c>
      <c r="AV27" s="210">
        <f t="shared" si="20"/>
        <v>2607.919093977891</v>
      </c>
      <c r="AW27" s="210">
        <f t="shared" si="20"/>
        <v>2674.0185787043338</v>
      </c>
      <c r="AX27" s="210">
        <f t="shared" si="20"/>
        <v>2740.1180634307766</v>
      </c>
      <c r="AY27" s="210">
        <f t="shared" si="20"/>
        <v>2806.2175481572194</v>
      </c>
      <c r="AZ27" s="210">
        <f t="shared" si="20"/>
        <v>2872.3170328836623</v>
      </c>
      <c r="BA27" s="210">
        <f t="shared" si="20"/>
        <v>2938.4165176101046</v>
      </c>
      <c r="BB27" s="210">
        <f t="shared" si="20"/>
        <v>2985.252905661911</v>
      </c>
      <c r="BC27" s="210">
        <f t="shared" si="20"/>
        <v>3012.8261970390813</v>
      </c>
      <c r="BD27" s="210">
        <f t="shared" si="21"/>
        <v>3040.3994884162512</v>
      </c>
      <c r="BE27" s="210">
        <f t="shared" si="21"/>
        <v>3067.9727797934211</v>
      </c>
      <c r="BF27" s="210">
        <f t="shared" si="21"/>
        <v>3095.5460711705914</v>
      </c>
      <c r="BG27" s="210">
        <f t="shared" si="21"/>
        <v>3123.1193625477613</v>
      </c>
      <c r="BH27" s="210">
        <f t="shared" si="21"/>
        <v>3150.6926539249316</v>
      </c>
      <c r="BI27" s="210">
        <f t="shared" si="21"/>
        <v>3178.2659453021015</v>
      </c>
      <c r="BJ27" s="210">
        <f t="shared" si="21"/>
        <v>3205.8392366792714</v>
      </c>
      <c r="BK27" s="210">
        <f t="shared" si="21"/>
        <v>3233.4125280564417</v>
      </c>
      <c r="BL27" s="210">
        <f t="shared" si="21"/>
        <v>3260.9858194336116</v>
      </c>
      <c r="BM27" s="210">
        <f t="shared" si="21"/>
        <v>3288.5591108107819</v>
      </c>
      <c r="BN27" s="210">
        <f t="shared" si="22"/>
        <v>3316.1324021879518</v>
      </c>
      <c r="BO27" s="210">
        <f t="shared" si="22"/>
        <v>3343.7056935651217</v>
      </c>
      <c r="BP27" s="210">
        <f t="shared" si="22"/>
        <v>3371.278984942292</v>
      </c>
      <c r="BQ27" s="210">
        <f t="shared" si="22"/>
        <v>3398.8522763194619</v>
      </c>
      <c r="BR27" s="210">
        <f t="shared" si="22"/>
        <v>3426.4255676966322</v>
      </c>
      <c r="BS27" s="210">
        <f t="shared" si="22"/>
        <v>3453.9988590738021</v>
      </c>
      <c r="BT27" s="210">
        <f t="shared" si="22"/>
        <v>3481.572150450972</v>
      </c>
      <c r="BU27" s="210">
        <f t="shared" si="22"/>
        <v>3509.1454418281423</v>
      </c>
      <c r="BV27" s="210">
        <f t="shared" si="22"/>
        <v>3536.7187332053122</v>
      </c>
      <c r="BW27" s="210">
        <f t="shared" si="22"/>
        <v>3564.2920245824826</v>
      </c>
      <c r="BX27" s="210">
        <f t="shared" si="23"/>
        <v>3591.8653159596524</v>
      </c>
      <c r="BY27" s="210">
        <f t="shared" si="23"/>
        <v>3619.4386073368223</v>
      </c>
      <c r="BZ27" s="210">
        <f t="shared" si="23"/>
        <v>3647.0118987139927</v>
      </c>
      <c r="CA27" s="210">
        <f t="shared" si="23"/>
        <v>3656.5836468708253</v>
      </c>
      <c r="CB27" s="210">
        <f t="shared" si="23"/>
        <v>3648.1538518073207</v>
      </c>
      <c r="CC27" s="210">
        <f t="shared" si="23"/>
        <v>3639.7240567438162</v>
      </c>
      <c r="CD27" s="210">
        <f t="shared" si="23"/>
        <v>3631.294261680312</v>
      </c>
      <c r="CE27" s="210">
        <f t="shared" si="23"/>
        <v>3622.8644666168075</v>
      </c>
      <c r="CF27" s="210">
        <f t="shared" si="23"/>
        <v>3614.4346715533029</v>
      </c>
      <c r="CG27" s="210">
        <f t="shared" si="23"/>
        <v>3606.0048764897983</v>
      </c>
      <c r="CH27" s="210">
        <f t="shared" si="24"/>
        <v>3597.5750814262938</v>
      </c>
      <c r="CI27" s="210">
        <f t="shared" si="24"/>
        <v>3589.1452863627896</v>
      </c>
      <c r="CJ27" s="210">
        <f t="shared" si="24"/>
        <v>3580.7154912992851</v>
      </c>
      <c r="CK27" s="210">
        <f t="shared" si="24"/>
        <v>3572.2856962357805</v>
      </c>
      <c r="CL27" s="210">
        <f t="shared" si="24"/>
        <v>3563.8559011722759</v>
      </c>
      <c r="CM27" s="210">
        <f t="shared" si="24"/>
        <v>3555.4261061087714</v>
      </c>
      <c r="CN27" s="210">
        <f t="shared" si="24"/>
        <v>3546.9963110452672</v>
      </c>
      <c r="CO27" s="210">
        <f t="shared" si="24"/>
        <v>3538.5665159817627</v>
      </c>
      <c r="CP27" s="210">
        <f t="shared" si="24"/>
        <v>3530.1367209182581</v>
      </c>
      <c r="CQ27" s="210">
        <f t="shared" si="24"/>
        <v>3521.7069258547535</v>
      </c>
      <c r="CR27" s="210">
        <f t="shared" si="25"/>
        <v>3513.277130791249</v>
      </c>
      <c r="CS27" s="210">
        <f t="shared" si="25"/>
        <v>3504.8473357277448</v>
      </c>
      <c r="CT27" s="210">
        <f t="shared" si="25"/>
        <v>3496.4175406642403</v>
      </c>
      <c r="CU27" s="210">
        <f t="shared" si="25"/>
        <v>3487.9877456007357</v>
      </c>
      <c r="CV27" s="210">
        <f t="shared" si="25"/>
        <v>3487.9877456007357</v>
      </c>
      <c r="CW27" s="210">
        <f t="shared" si="25"/>
        <v>3487.9877456007357</v>
      </c>
      <c r="CX27" s="210">
        <f t="shared" si="25"/>
        <v>3487.9877456007357</v>
      </c>
      <c r="CY27" s="210">
        <f t="shared" si="25"/>
        <v>3487.9877456007357</v>
      </c>
      <c r="CZ27" s="210">
        <f t="shared" si="25"/>
        <v>3487.9877456007357</v>
      </c>
      <c r="DA27" s="210">
        <f t="shared" si="25"/>
        <v>3487.9877456007357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15.170744912960696</v>
      </c>
      <c r="D28" s="203">
        <f>Income!D75</f>
        <v>68.268352108323157</v>
      </c>
      <c r="E28" s="203">
        <f>Income!E75</f>
        <v>123.2623024178057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0.51426253942239653</v>
      </c>
      <c r="Z28" s="210">
        <f t="shared" si="18"/>
        <v>1.0285250788447931</v>
      </c>
      <c r="AA28" s="210">
        <f t="shared" si="18"/>
        <v>1.5427876182671894</v>
      </c>
      <c r="AB28" s="210">
        <f t="shared" si="18"/>
        <v>2.0570501576895861</v>
      </c>
      <c r="AC28" s="210">
        <f t="shared" si="18"/>
        <v>2.5713126971119826</v>
      </c>
      <c r="AD28" s="210">
        <f t="shared" si="18"/>
        <v>3.0855752365343787</v>
      </c>
      <c r="AE28" s="210">
        <f t="shared" si="18"/>
        <v>3.5998377759567752</v>
      </c>
      <c r="AF28" s="210">
        <f t="shared" si="18"/>
        <v>4.1141003153791722</v>
      </c>
      <c r="AG28" s="210">
        <f t="shared" si="18"/>
        <v>4.6283628548015683</v>
      </c>
      <c r="AH28" s="210">
        <f t="shared" si="18"/>
        <v>5.1426253942239653</v>
      </c>
      <c r="AI28" s="210">
        <f t="shared" si="18"/>
        <v>5.6568879336463613</v>
      </c>
      <c r="AJ28" s="210">
        <f t="shared" si="19"/>
        <v>6.1711504730687574</v>
      </c>
      <c r="AK28" s="210">
        <f t="shared" si="19"/>
        <v>6.6854130124911544</v>
      </c>
      <c r="AL28" s="210">
        <f t="shared" si="19"/>
        <v>7.1996755519135505</v>
      </c>
      <c r="AM28" s="210">
        <f t="shared" si="19"/>
        <v>7.7139380913359474</v>
      </c>
      <c r="AN28" s="210">
        <f t="shared" si="19"/>
        <v>8.2282006307583444</v>
      </c>
      <c r="AO28" s="210">
        <f t="shared" si="19"/>
        <v>8.7424631701807396</v>
      </c>
      <c r="AP28" s="210">
        <f t="shared" si="19"/>
        <v>9.2567257096031366</v>
      </c>
      <c r="AQ28" s="210">
        <f t="shared" si="19"/>
        <v>9.7709882490255335</v>
      </c>
      <c r="AR28" s="210">
        <f t="shared" si="19"/>
        <v>10.285250788447931</v>
      </c>
      <c r="AS28" s="210">
        <f t="shared" si="19"/>
        <v>10.799513327870326</v>
      </c>
      <c r="AT28" s="210">
        <f t="shared" si="20"/>
        <v>11.313775867292723</v>
      </c>
      <c r="AU28" s="210">
        <f t="shared" si="20"/>
        <v>11.828038406715118</v>
      </c>
      <c r="AV28" s="210">
        <f t="shared" si="20"/>
        <v>12.342300946137515</v>
      </c>
      <c r="AW28" s="210">
        <f t="shared" si="20"/>
        <v>12.856563485559914</v>
      </c>
      <c r="AX28" s="210">
        <f t="shared" si="20"/>
        <v>13.370826024982309</v>
      </c>
      <c r="AY28" s="210">
        <f t="shared" si="20"/>
        <v>13.885088564404706</v>
      </c>
      <c r="AZ28" s="210">
        <f t="shared" si="20"/>
        <v>14.399351103827101</v>
      </c>
      <c r="BA28" s="210">
        <f t="shared" si="20"/>
        <v>14.913613643249498</v>
      </c>
      <c r="BB28" s="210">
        <f t="shared" si="20"/>
        <v>16.232697056867945</v>
      </c>
      <c r="BC28" s="210">
        <f t="shared" si="20"/>
        <v>18.356601344682446</v>
      </c>
      <c r="BD28" s="210">
        <f t="shared" si="21"/>
        <v>20.480505632496943</v>
      </c>
      <c r="BE28" s="210">
        <f t="shared" si="21"/>
        <v>22.60440992031144</v>
      </c>
      <c r="BF28" s="210">
        <f t="shared" si="21"/>
        <v>24.728314208125937</v>
      </c>
      <c r="BG28" s="210">
        <f t="shared" si="21"/>
        <v>26.852218495940438</v>
      </c>
      <c r="BH28" s="210">
        <f t="shared" si="21"/>
        <v>28.976122783754935</v>
      </c>
      <c r="BI28" s="210">
        <f t="shared" si="21"/>
        <v>31.100027071569436</v>
      </c>
      <c r="BJ28" s="210">
        <f t="shared" si="21"/>
        <v>33.223931359383933</v>
      </c>
      <c r="BK28" s="210">
        <f t="shared" si="21"/>
        <v>35.34783564719843</v>
      </c>
      <c r="BL28" s="210">
        <f t="shared" si="21"/>
        <v>37.471739935012927</v>
      </c>
      <c r="BM28" s="210">
        <f t="shared" si="21"/>
        <v>39.595644222827431</v>
      </c>
      <c r="BN28" s="210">
        <f t="shared" si="22"/>
        <v>41.719548510641921</v>
      </c>
      <c r="BO28" s="210">
        <f t="shared" si="22"/>
        <v>43.843452798456426</v>
      </c>
      <c r="BP28" s="210">
        <f t="shared" si="22"/>
        <v>45.967357086270923</v>
      </c>
      <c r="BQ28" s="210">
        <f t="shared" si="22"/>
        <v>48.09126137408542</v>
      </c>
      <c r="BR28" s="210">
        <f t="shared" si="22"/>
        <v>50.215165661899917</v>
      </c>
      <c r="BS28" s="210">
        <f t="shared" si="22"/>
        <v>52.339069949714414</v>
      </c>
      <c r="BT28" s="210">
        <f t="shared" si="22"/>
        <v>54.462974237528911</v>
      </c>
      <c r="BU28" s="210">
        <f t="shared" si="22"/>
        <v>56.586878525343408</v>
      </c>
      <c r="BV28" s="210">
        <f t="shared" si="22"/>
        <v>58.710782813157905</v>
      </c>
      <c r="BW28" s="210">
        <f t="shared" si="22"/>
        <v>60.834687100972417</v>
      </c>
      <c r="BX28" s="210">
        <f t="shared" si="23"/>
        <v>62.9585913887869</v>
      </c>
      <c r="BY28" s="210">
        <f t="shared" si="23"/>
        <v>65.082495676601411</v>
      </c>
      <c r="BZ28" s="210">
        <f t="shared" si="23"/>
        <v>67.206399964415908</v>
      </c>
      <c r="CA28" s="210">
        <f t="shared" si="23"/>
        <v>69.609667969530051</v>
      </c>
      <c r="CB28" s="210">
        <f t="shared" si="23"/>
        <v>72.292299691943825</v>
      </c>
      <c r="CC28" s="210">
        <f t="shared" si="23"/>
        <v>74.974931414357613</v>
      </c>
      <c r="CD28" s="210">
        <f t="shared" si="23"/>
        <v>77.657563136771401</v>
      </c>
      <c r="CE28" s="210">
        <f t="shared" si="23"/>
        <v>80.340194859185175</v>
      </c>
      <c r="CF28" s="210">
        <f t="shared" si="23"/>
        <v>83.022826581598963</v>
      </c>
      <c r="CG28" s="210">
        <f t="shared" si="23"/>
        <v>85.705458304012751</v>
      </c>
      <c r="CH28" s="210">
        <f t="shared" si="24"/>
        <v>88.388090026426525</v>
      </c>
      <c r="CI28" s="210">
        <f t="shared" si="24"/>
        <v>91.070721748840313</v>
      </c>
      <c r="CJ28" s="210">
        <f t="shared" si="24"/>
        <v>93.753353471254087</v>
      </c>
      <c r="CK28" s="210">
        <f t="shared" si="24"/>
        <v>96.435985193667875</v>
      </c>
      <c r="CL28" s="210">
        <f t="shared" si="24"/>
        <v>99.118616916081663</v>
      </c>
      <c r="CM28" s="210">
        <f t="shared" si="24"/>
        <v>101.80124863849544</v>
      </c>
      <c r="CN28" s="210">
        <f t="shared" si="24"/>
        <v>104.48388036090923</v>
      </c>
      <c r="CO28" s="210">
        <f t="shared" si="24"/>
        <v>107.166512083323</v>
      </c>
      <c r="CP28" s="210">
        <f t="shared" si="24"/>
        <v>109.84914380573679</v>
      </c>
      <c r="CQ28" s="210">
        <f t="shared" si="24"/>
        <v>112.53177552815058</v>
      </c>
      <c r="CR28" s="210">
        <f t="shared" si="25"/>
        <v>115.21440725056435</v>
      </c>
      <c r="CS28" s="210">
        <f t="shared" si="25"/>
        <v>117.89703897297812</v>
      </c>
      <c r="CT28" s="210">
        <f t="shared" si="25"/>
        <v>120.57967069539193</v>
      </c>
      <c r="CU28" s="210">
        <f t="shared" si="25"/>
        <v>123.2623024178057</v>
      </c>
      <c r="CV28" s="210">
        <f t="shared" si="25"/>
        <v>123.2623024178057</v>
      </c>
      <c r="CW28" s="210">
        <f t="shared" si="25"/>
        <v>123.2623024178057</v>
      </c>
      <c r="CX28" s="210">
        <f t="shared" si="25"/>
        <v>123.2623024178057</v>
      </c>
      <c r="CY28" s="210">
        <f t="shared" si="25"/>
        <v>123.2623024178057</v>
      </c>
      <c r="CZ28" s="210">
        <f t="shared" si="25"/>
        <v>123.2623024178057</v>
      </c>
      <c r="DA28" s="210">
        <f t="shared" si="25"/>
        <v>123.2623024178057</v>
      </c>
    </row>
    <row r="29" spans="1:105">
      <c r="A29" s="201" t="str">
        <f>Income!A76</f>
        <v>Animals sold</v>
      </c>
      <c r="B29" s="203">
        <f>Income!B76</f>
        <v>0</v>
      </c>
      <c r="C29" s="203">
        <f>Income!C76</f>
        <v>3034.1489825921394</v>
      </c>
      <c r="D29" s="203">
        <f>Income!D76</f>
        <v>10240.252816248472</v>
      </c>
      <c r="E29" s="203">
        <f>Income!E76</f>
        <v>52149.435638302399</v>
      </c>
      <c r="F29" s="210">
        <f t="shared" si="16"/>
        <v>0</v>
      </c>
      <c r="G29" s="210">
        <f t="shared" si="16"/>
        <v>0</v>
      </c>
      <c r="H29" s="210">
        <f t="shared" si="16"/>
        <v>0</v>
      </c>
      <c r="I29" s="210">
        <f t="shared" si="16"/>
        <v>0</v>
      </c>
      <c r="J29" s="210">
        <f t="shared" si="16"/>
        <v>0</v>
      </c>
      <c r="K29" s="210">
        <f t="shared" si="16"/>
        <v>0</v>
      </c>
      <c r="L29" s="210">
        <f t="shared" si="16"/>
        <v>0</v>
      </c>
      <c r="M29" s="210">
        <f t="shared" si="16"/>
        <v>0</v>
      </c>
      <c r="N29" s="210">
        <f t="shared" si="16"/>
        <v>0</v>
      </c>
      <c r="O29" s="210">
        <f t="shared" si="16"/>
        <v>0</v>
      </c>
      <c r="P29" s="210">
        <f t="shared" si="17"/>
        <v>0</v>
      </c>
      <c r="Q29" s="210">
        <f t="shared" si="17"/>
        <v>0</v>
      </c>
      <c r="R29" s="210">
        <f t="shared" si="17"/>
        <v>0</v>
      </c>
      <c r="S29" s="210">
        <f t="shared" si="17"/>
        <v>0</v>
      </c>
      <c r="T29" s="210">
        <f t="shared" si="17"/>
        <v>0</v>
      </c>
      <c r="U29" s="210">
        <f t="shared" si="17"/>
        <v>0</v>
      </c>
      <c r="V29" s="210">
        <f t="shared" si="17"/>
        <v>0</v>
      </c>
      <c r="W29" s="210">
        <f t="shared" si="17"/>
        <v>0</v>
      </c>
      <c r="X29" s="210">
        <f t="shared" si="17"/>
        <v>0</v>
      </c>
      <c r="Y29" s="210">
        <f t="shared" si="17"/>
        <v>102.85250788447931</v>
      </c>
      <c r="Z29" s="210">
        <f t="shared" si="18"/>
        <v>205.70501576895862</v>
      </c>
      <c r="AA29" s="210">
        <f t="shared" si="18"/>
        <v>308.5575236534379</v>
      </c>
      <c r="AB29" s="210">
        <f t="shared" si="18"/>
        <v>411.41003153791723</v>
      </c>
      <c r="AC29" s="210">
        <f t="shared" si="18"/>
        <v>514.26253942239657</v>
      </c>
      <c r="AD29" s="210">
        <f t="shared" si="18"/>
        <v>617.11504730687579</v>
      </c>
      <c r="AE29" s="210">
        <f t="shared" si="18"/>
        <v>719.96755519135513</v>
      </c>
      <c r="AF29" s="210">
        <f t="shared" si="18"/>
        <v>822.82006307583447</v>
      </c>
      <c r="AG29" s="210">
        <f t="shared" si="18"/>
        <v>925.67257096031369</v>
      </c>
      <c r="AH29" s="210">
        <f t="shared" si="18"/>
        <v>1028.5250788447931</v>
      </c>
      <c r="AI29" s="210">
        <f t="shared" si="18"/>
        <v>1131.3775867292723</v>
      </c>
      <c r="AJ29" s="210">
        <f t="shared" si="19"/>
        <v>1234.2300946137516</v>
      </c>
      <c r="AK29" s="210">
        <f t="shared" si="19"/>
        <v>1337.0826024982309</v>
      </c>
      <c r="AL29" s="210">
        <f t="shared" si="19"/>
        <v>1439.9351103827103</v>
      </c>
      <c r="AM29" s="210">
        <f t="shared" si="19"/>
        <v>1542.7876182671896</v>
      </c>
      <c r="AN29" s="210">
        <f t="shared" si="19"/>
        <v>1645.6401261516689</v>
      </c>
      <c r="AO29" s="210">
        <f t="shared" si="19"/>
        <v>1748.492634036148</v>
      </c>
      <c r="AP29" s="210">
        <f t="shared" si="19"/>
        <v>1851.3451419206274</v>
      </c>
      <c r="AQ29" s="210">
        <f t="shared" si="19"/>
        <v>1954.1976498051069</v>
      </c>
      <c r="AR29" s="210">
        <f t="shared" si="19"/>
        <v>2057.0501576895863</v>
      </c>
      <c r="AS29" s="210">
        <f t="shared" si="19"/>
        <v>2159.9026655740654</v>
      </c>
      <c r="AT29" s="210">
        <f t="shared" si="20"/>
        <v>2262.7551734585445</v>
      </c>
      <c r="AU29" s="210">
        <f t="shared" si="20"/>
        <v>2365.6076813430241</v>
      </c>
      <c r="AV29" s="210">
        <f t="shared" si="20"/>
        <v>2468.4601892275032</v>
      </c>
      <c r="AW29" s="210">
        <f t="shared" si="20"/>
        <v>2571.3126971119827</v>
      </c>
      <c r="AX29" s="210">
        <f t="shared" si="20"/>
        <v>2674.1652049964619</v>
      </c>
      <c r="AY29" s="210">
        <f t="shared" si="20"/>
        <v>2777.017712880941</v>
      </c>
      <c r="AZ29" s="210">
        <f t="shared" si="20"/>
        <v>2879.8702207654205</v>
      </c>
      <c r="BA29" s="210">
        <f t="shared" si="20"/>
        <v>2982.7227286498996</v>
      </c>
      <c r="BB29" s="210">
        <f t="shared" si="20"/>
        <v>3178.2710592652661</v>
      </c>
      <c r="BC29" s="210">
        <f t="shared" si="20"/>
        <v>3466.5152126115195</v>
      </c>
      <c r="BD29" s="210">
        <f t="shared" si="21"/>
        <v>3754.7593659577728</v>
      </c>
      <c r="BE29" s="210">
        <f t="shared" si="21"/>
        <v>4043.0035193040258</v>
      </c>
      <c r="BF29" s="210">
        <f t="shared" si="21"/>
        <v>4331.2476726502791</v>
      </c>
      <c r="BG29" s="210">
        <f t="shared" si="21"/>
        <v>4619.4918259965325</v>
      </c>
      <c r="BH29" s="210">
        <f t="shared" si="21"/>
        <v>4907.7359793427859</v>
      </c>
      <c r="BI29" s="210">
        <f t="shared" si="21"/>
        <v>5195.9801326890392</v>
      </c>
      <c r="BJ29" s="210">
        <f t="shared" si="21"/>
        <v>5484.2242860352926</v>
      </c>
      <c r="BK29" s="210">
        <f t="shared" si="21"/>
        <v>5772.468439381546</v>
      </c>
      <c r="BL29" s="210">
        <f t="shared" si="21"/>
        <v>6060.7125927277993</v>
      </c>
      <c r="BM29" s="210">
        <f t="shared" si="21"/>
        <v>6348.9567460740527</v>
      </c>
      <c r="BN29" s="210">
        <f t="shared" si="22"/>
        <v>6637.2008994203061</v>
      </c>
      <c r="BO29" s="210">
        <f t="shared" si="22"/>
        <v>6925.4450527665595</v>
      </c>
      <c r="BP29" s="210">
        <f t="shared" si="22"/>
        <v>7213.6892061128128</v>
      </c>
      <c r="BQ29" s="210">
        <f t="shared" si="22"/>
        <v>7501.9333594590662</v>
      </c>
      <c r="BR29" s="210">
        <f t="shared" si="22"/>
        <v>7790.1775128053177</v>
      </c>
      <c r="BS29" s="210">
        <f t="shared" si="22"/>
        <v>8078.4216661515729</v>
      </c>
      <c r="BT29" s="210">
        <f t="shared" si="22"/>
        <v>8366.6658194978245</v>
      </c>
      <c r="BU29" s="210">
        <f t="shared" si="22"/>
        <v>8654.9099728440797</v>
      </c>
      <c r="BV29" s="210">
        <f t="shared" si="22"/>
        <v>8943.1541261903312</v>
      </c>
      <c r="BW29" s="210">
        <f t="shared" si="22"/>
        <v>9231.3982795365864</v>
      </c>
      <c r="BX29" s="210">
        <f t="shared" si="23"/>
        <v>9519.642432882838</v>
      </c>
      <c r="BY29" s="210">
        <f t="shared" si="23"/>
        <v>9807.8865862290913</v>
      </c>
      <c r="BZ29" s="210">
        <f t="shared" si="23"/>
        <v>10096.130739575345</v>
      </c>
      <c r="CA29" s="210">
        <f t="shared" si="23"/>
        <v>11262.428007030276</v>
      </c>
      <c r="CB29" s="210">
        <f t="shared" si="23"/>
        <v>13306.778388593881</v>
      </c>
      <c r="CC29" s="210">
        <f t="shared" si="23"/>
        <v>15351.128770157487</v>
      </c>
      <c r="CD29" s="210">
        <f t="shared" si="23"/>
        <v>17395.479151721094</v>
      </c>
      <c r="CE29" s="210">
        <f t="shared" si="23"/>
        <v>19439.829533284697</v>
      </c>
      <c r="CF29" s="210">
        <f t="shared" si="23"/>
        <v>21484.179914848304</v>
      </c>
      <c r="CG29" s="210">
        <f t="shared" si="23"/>
        <v>23528.530296411911</v>
      </c>
      <c r="CH29" s="210">
        <f t="shared" si="24"/>
        <v>25572.880677975518</v>
      </c>
      <c r="CI29" s="210">
        <f t="shared" si="24"/>
        <v>27617.231059539125</v>
      </c>
      <c r="CJ29" s="210">
        <f t="shared" si="24"/>
        <v>29661.581441102731</v>
      </c>
      <c r="CK29" s="210">
        <f t="shared" si="24"/>
        <v>31705.931822666338</v>
      </c>
      <c r="CL29" s="210">
        <f t="shared" si="24"/>
        <v>33750.282204229945</v>
      </c>
      <c r="CM29" s="210">
        <f t="shared" si="24"/>
        <v>35794.632585793552</v>
      </c>
      <c r="CN29" s="210">
        <f t="shared" si="24"/>
        <v>37838.982967357151</v>
      </c>
      <c r="CO29" s="210">
        <f t="shared" si="24"/>
        <v>39883.333348920758</v>
      </c>
      <c r="CP29" s="210">
        <f t="shared" si="24"/>
        <v>41927.683730484365</v>
      </c>
      <c r="CQ29" s="210">
        <f t="shared" si="24"/>
        <v>43972.034112047979</v>
      </c>
      <c r="CR29" s="210">
        <f t="shared" si="25"/>
        <v>46016.384493611578</v>
      </c>
      <c r="CS29" s="210">
        <f t="shared" si="25"/>
        <v>48060.734875175185</v>
      </c>
      <c r="CT29" s="210">
        <f t="shared" si="25"/>
        <v>50105.085256738792</v>
      </c>
      <c r="CU29" s="210">
        <f t="shared" si="25"/>
        <v>52149.435638302399</v>
      </c>
      <c r="CV29" s="210">
        <f t="shared" si="25"/>
        <v>52149.435638302399</v>
      </c>
      <c r="CW29" s="210">
        <f t="shared" si="25"/>
        <v>52149.435638302399</v>
      </c>
      <c r="CX29" s="210">
        <f t="shared" si="25"/>
        <v>52149.435638302399</v>
      </c>
      <c r="CY29" s="210">
        <f t="shared" si="25"/>
        <v>52149.435638302399</v>
      </c>
      <c r="CZ29" s="210">
        <f t="shared" si="25"/>
        <v>52149.435638302399</v>
      </c>
      <c r="DA29" s="210">
        <f t="shared" si="25"/>
        <v>52149.435638302399</v>
      </c>
    </row>
    <row r="30" spans="1:105">
      <c r="A30" s="201" t="str">
        <f>Income!A77</f>
        <v>Wild foods consumed and sold</v>
      </c>
      <c r="B30" s="203">
        <f>Income!B77</f>
        <v>176.62640873941967</v>
      </c>
      <c r="C30" s="203">
        <f>Income!C77</f>
        <v>615.71526170226105</v>
      </c>
      <c r="D30" s="203">
        <f>Income!D77</f>
        <v>521.03690787289827</v>
      </c>
      <c r="E30" s="203">
        <f>Income!E77</f>
        <v>176.62640873941965</v>
      </c>
      <c r="F30" s="210">
        <f t="shared" si="16"/>
        <v>176.62640873941967</v>
      </c>
      <c r="G30" s="210">
        <f t="shared" si="16"/>
        <v>176.62640873941967</v>
      </c>
      <c r="H30" s="210">
        <f t="shared" si="16"/>
        <v>176.62640873941967</v>
      </c>
      <c r="I30" s="210">
        <f t="shared" si="16"/>
        <v>176.62640873941967</v>
      </c>
      <c r="J30" s="210">
        <f t="shared" si="16"/>
        <v>176.62640873941967</v>
      </c>
      <c r="K30" s="210">
        <f t="shared" si="16"/>
        <v>176.62640873941967</v>
      </c>
      <c r="L30" s="210">
        <f t="shared" si="16"/>
        <v>176.62640873941967</v>
      </c>
      <c r="M30" s="210">
        <f t="shared" si="16"/>
        <v>176.62640873941967</v>
      </c>
      <c r="N30" s="210">
        <f t="shared" si="16"/>
        <v>176.62640873941967</v>
      </c>
      <c r="O30" s="210">
        <f t="shared" si="16"/>
        <v>176.62640873941967</v>
      </c>
      <c r="P30" s="210">
        <f t="shared" si="17"/>
        <v>176.62640873941967</v>
      </c>
      <c r="Q30" s="210">
        <f t="shared" si="17"/>
        <v>176.62640873941967</v>
      </c>
      <c r="R30" s="210">
        <f t="shared" si="17"/>
        <v>176.62640873941967</v>
      </c>
      <c r="S30" s="210">
        <f t="shared" si="17"/>
        <v>176.62640873941967</v>
      </c>
      <c r="T30" s="210">
        <f t="shared" si="17"/>
        <v>176.62640873941967</v>
      </c>
      <c r="U30" s="210">
        <f t="shared" si="17"/>
        <v>176.62640873941967</v>
      </c>
      <c r="V30" s="210">
        <f t="shared" si="17"/>
        <v>176.62640873941967</v>
      </c>
      <c r="W30" s="210">
        <f t="shared" si="17"/>
        <v>176.62640873941967</v>
      </c>
      <c r="X30" s="210">
        <f t="shared" si="17"/>
        <v>176.62640873941967</v>
      </c>
      <c r="Y30" s="210">
        <f t="shared" si="17"/>
        <v>191.51077663646515</v>
      </c>
      <c r="Z30" s="210">
        <f t="shared" si="18"/>
        <v>206.3951445335106</v>
      </c>
      <c r="AA30" s="210">
        <f t="shared" si="18"/>
        <v>221.27951243055608</v>
      </c>
      <c r="AB30" s="210">
        <f t="shared" si="18"/>
        <v>236.16388032760156</v>
      </c>
      <c r="AC30" s="210">
        <f t="shared" si="18"/>
        <v>251.04824822464701</v>
      </c>
      <c r="AD30" s="210">
        <f t="shared" si="18"/>
        <v>265.93261612169249</v>
      </c>
      <c r="AE30" s="210">
        <f t="shared" si="18"/>
        <v>280.81698401873797</v>
      </c>
      <c r="AF30" s="210">
        <f t="shared" si="18"/>
        <v>295.70135191578345</v>
      </c>
      <c r="AG30" s="210">
        <f t="shared" si="18"/>
        <v>310.58571981282887</v>
      </c>
      <c r="AH30" s="210">
        <f t="shared" si="18"/>
        <v>325.47008770987441</v>
      </c>
      <c r="AI30" s="210">
        <f t="shared" si="18"/>
        <v>340.35445560691983</v>
      </c>
      <c r="AJ30" s="210">
        <f t="shared" si="19"/>
        <v>355.23882350396531</v>
      </c>
      <c r="AK30" s="210">
        <f t="shared" si="19"/>
        <v>370.12319140101079</v>
      </c>
      <c r="AL30" s="210">
        <f t="shared" si="19"/>
        <v>385.00755929805626</v>
      </c>
      <c r="AM30" s="210">
        <f t="shared" si="19"/>
        <v>399.89192719510174</v>
      </c>
      <c r="AN30" s="210">
        <f t="shared" si="19"/>
        <v>414.77629509214717</v>
      </c>
      <c r="AO30" s="210">
        <f t="shared" si="19"/>
        <v>429.66066298919264</v>
      </c>
      <c r="AP30" s="210">
        <f t="shared" si="19"/>
        <v>444.54503088623812</v>
      </c>
      <c r="AQ30" s="210">
        <f t="shared" si="19"/>
        <v>459.4293987832836</v>
      </c>
      <c r="AR30" s="210">
        <f t="shared" si="19"/>
        <v>474.31376668032908</v>
      </c>
      <c r="AS30" s="210">
        <f t="shared" si="19"/>
        <v>489.19813457737456</v>
      </c>
      <c r="AT30" s="210">
        <f t="shared" si="20"/>
        <v>504.08250247442004</v>
      </c>
      <c r="AU30" s="210">
        <f t="shared" si="20"/>
        <v>518.96687037146546</v>
      </c>
      <c r="AV30" s="210">
        <f t="shared" si="20"/>
        <v>533.851238268511</v>
      </c>
      <c r="AW30" s="210">
        <f t="shared" si="20"/>
        <v>548.73560616555642</v>
      </c>
      <c r="AX30" s="210">
        <f t="shared" si="20"/>
        <v>563.61997406260184</v>
      </c>
      <c r="AY30" s="210">
        <f t="shared" si="20"/>
        <v>578.50434195964738</v>
      </c>
      <c r="AZ30" s="210">
        <f t="shared" si="20"/>
        <v>593.38870985669291</v>
      </c>
      <c r="BA30" s="210">
        <f t="shared" si="20"/>
        <v>608.27307775373833</v>
      </c>
      <c r="BB30" s="210">
        <f t="shared" si="20"/>
        <v>613.82169462567379</v>
      </c>
      <c r="BC30" s="210">
        <f t="shared" si="20"/>
        <v>610.03456047249927</v>
      </c>
      <c r="BD30" s="210">
        <f t="shared" si="21"/>
        <v>606.24742631932475</v>
      </c>
      <c r="BE30" s="210">
        <f t="shared" si="21"/>
        <v>602.46029216615023</v>
      </c>
      <c r="BF30" s="210">
        <f t="shared" si="21"/>
        <v>598.6731580129757</v>
      </c>
      <c r="BG30" s="210">
        <f t="shared" si="21"/>
        <v>594.88602385980118</v>
      </c>
      <c r="BH30" s="210">
        <f t="shared" si="21"/>
        <v>591.09888970662678</v>
      </c>
      <c r="BI30" s="210">
        <f t="shared" si="21"/>
        <v>587.31175555345226</v>
      </c>
      <c r="BJ30" s="210">
        <f t="shared" si="21"/>
        <v>583.52462140027774</v>
      </c>
      <c r="BK30" s="210">
        <f t="shared" si="21"/>
        <v>579.73748724710322</v>
      </c>
      <c r="BL30" s="210">
        <f t="shared" si="21"/>
        <v>575.9503530939287</v>
      </c>
      <c r="BM30" s="210">
        <f t="shared" si="21"/>
        <v>572.16321894075418</v>
      </c>
      <c r="BN30" s="210">
        <f t="shared" si="22"/>
        <v>568.37608478757966</v>
      </c>
      <c r="BO30" s="210">
        <f t="shared" si="22"/>
        <v>564.58895063440514</v>
      </c>
      <c r="BP30" s="210">
        <f t="shared" si="22"/>
        <v>560.80181648123062</v>
      </c>
      <c r="BQ30" s="210">
        <f t="shared" si="22"/>
        <v>557.0146823280561</v>
      </c>
      <c r="BR30" s="210">
        <f t="shared" si="22"/>
        <v>553.22754817488158</v>
      </c>
      <c r="BS30" s="210">
        <f t="shared" si="22"/>
        <v>549.44041402170706</v>
      </c>
      <c r="BT30" s="210">
        <f t="shared" si="22"/>
        <v>545.65327986853254</v>
      </c>
      <c r="BU30" s="210">
        <f t="shared" si="22"/>
        <v>541.86614571535813</v>
      </c>
      <c r="BV30" s="210">
        <f t="shared" si="22"/>
        <v>538.07901156218361</v>
      </c>
      <c r="BW30" s="210">
        <f t="shared" si="22"/>
        <v>534.29187740900909</v>
      </c>
      <c r="BX30" s="210">
        <f t="shared" si="23"/>
        <v>530.50474325583457</v>
      </c>
      <c r="BY30" s="210">
        <f t="shared" si="23"/>
        <v>526.71760910266005</v>
      </c>
      <c r="BZ30" s="210">
        <f t="shared" si="23"/>
        <v>522.93047494948553</v>
      </c>
      <c r="CA30" s="210">
        <f t="shared" si="23"/>
        <v>512.63665179647194</v>
      </c>
      <c r="CB30" s="210">
        <f t="shared" si="23"/>
        <v>495.83613964361933</v>
      </c>
      <c r="CC30" s="210">
        <f t="shared" si="23"/>
        <v>479.03562749076673</v>
      </c>
      <c r="CD30" s="210">
        <f t="shared" si="23"/>
        <v>462.23511533791412</v>
      </c>
      <c r="CE30" s="210">
        <f t="shared" si="23"/>
        <v>445.43460318506152</v>
      </c>
      <c r="CF30" s="210">
        <f t="shared" si="23"/>
        <v>428.63409103220886</v>
      </c>
      <c r="CG30" s="210">
        <f t="shared" si="23"/>
        <v>411.83357887935625</v>
      </c>
      <c r="CH30" s="210">
        <f t="shared" si="24"/>
        <v>395.03306672650365</v>
      </c>
      <c r="CI30" s="210">
        <f t="shared" si="24"/>
        <v>378.23255457365099</v>
      </c>
      <c r="CJ30" s="210">
        <f t="shared" si="24"/>
        <v>361.43204242079844</v>
      </c>
      <c r="CK30" s="210">
        <f t="shared" si="24"/>
        <v>344.63153026794578</v>
      </c>
      <c r="CL30" s="210">
        <f t="shared" si="24"/>
        <v>327.83101811509317</v>
      </c>
      <c r="CM30" s="210">
        <f t="shared" si="24"/>
        <v>311.03050596224057</v>
      </c>
      <c r="CN30" s="210">
        <f t="shared" si="24"/>
        <v>294.22999380938791</v>
      </c>
      <c r="CO30" s="210">
        <f t="shared" si="24"/>
        <v>277.42948165653536</v>
      </c>
      <c r="CP30" s="210">
        <f t="shared" si="24"/>
        <v>260.6289695036827</v>
      </c>
      <c r="CQ30" s="210">
        <f t="shared" si="24"/>
        <v>243.82845735083009</v>
      </c>
      <c r="CR30" s="210">
        <f t="shared" si="25"/>
        <v>227.02794519797743</v>
      </c>
      <c r="CS30" s="210">
        <f t="shared" si="25"/>
        <v>210.22743304512488</v>
      </c>
      <c r="CT30" s="210">
        <f t="shared" si="25"/>
        <v>193.42692089227222</v>
      </c>
      <c r="CU30" s="210">
        <f t="shared" si="25"/>
        <v>176.62640873941962</v>
      </c>
      <c r="CV30" s="210">
        <f t="shared" si="25"/>
        <v>176.62640873941965</v>
      </c>
      <c r="CW30" s="210">
        <f t="shared" si="25"/>
        <v>176.62640873941965</v>
      </c>
      <c r="CX30" s="210">
        <f t="shared" si="25"/>
        <v>176.62640873941965</v>
      </c>
      <c r="CY30" s="210">
        <f t="shared" si="25"/>
        <v>176.62640873941965</v>
      </c>
      <c r="CZ30" s="210">
        <f t="shared" si="25"/>
        <v>176.62640873941965</v>
      </c>
      <c r="DA30" s="210">
        <f t="shared" si="25"/>
        <v>176.62640873941965</v>
      </c>
    </row>
    <row r="31" spans="1:105">
      <c r="A31" s="201" t="str">
        <f>Income!A78</f>
        <v>Labour - casual</v>
      </c>
      <c r="B31" s="203">
        <f>Income!B78</f>
        <v>0</v>
      </c>
      <c r="C31" s="203">
        <f>Income!C78</f>
        <v>0</v>
      </c>
      <c r="D31" s="203">
        <f>Income!D78</f>
        <v>0</v>
      </c>
      <c r="E31" s="203">
        <f>Income!E78</f>
        <v>0</v>
      </c>
      <c r="F31" s="210">
        <f t="shared" si="16"/>
        <v>0</v>
      </c>
      <c r="G31" s="210">
        <f t="shared" si="16"/>
        <v>0</v>
      </c>
      <c r="H31" s="210">
        <f t="shared" si="16"/>
        <v>0</v>
      </c>
      <c r="I31" s="210">
        <f t="shared" si="16"/>
        <v>0</v>
      </c>
      <c r="J31" s="210">
        <f t="shared" si="16"/>
        <v>0</v>
      </c>
      <c r="K31" s="210">
        <f t="shared" si="16"/>
        <v>0</v>
      </c>
      <c r="L31" s="210">
        <f t="shared" si="16"/>
        <v>0</v>
      </c>
      <c r="M31" s="210">
        <f t="shared" si="16"/>
        <v>0</v>
      </c>
      <c r="N31" s="210">
        <f t="shared" si="16"/>
        <v>0</v>
      </c>
      <c r="O31" s="210">
        <f t="shared" si="16"/>
        <v>0</v>
      </c>
      <c r="P31" s="210">
        <f t="shared" si="17"/>
        <v>0</v>
      </c>
      <c r="Q31" s="210">
        <f t="shared" si="17"/>
        <v>0</v>
      </c>
      <c r="R31" s="210">
        <f t="shared" si="17"/>
        <v>0</v>
      </c>
      <c r="S31" s="210">
        <f t="shared" si="17"/>
        <v>0</v>
      </c>
      <c r="T31" s="210">
        <f t="shared" si="17"/>
        <v>0</v>
      </c>
      <c r="U31" s="210">
        <f t="shared" si="17"/>
        <v>0</v>
      </c>
      <c r="V31" s="210">
        <f t="shared" si="17"/>
        <v>0</v>
      </c>
      <c r="W31" s="210">
        <f t="shared" si="17"/>
        <v>0</v>
      </c>
      <c r="X31" s="210">
        <f t="shared" si="17"/>
        <v>0</v>
      </c>
      <c r="Y31" s="210">
        <f t="shared" si="17"/>
        <v>0</v>
      </c>
      <c r="Z31" s="210">
        <f t="shared" si="18"/>
        <v>0</v>
      </c>
      <c r="AA31" s="210">
        <f t="shared" si="18"/>
        <v>0</v>
      </c>
      <c r="AB31" s="210">
        <f t="shared" si="18"/>
        <v>0</v>
      </c>
      <c r="AC31" s="210">
        <f t="shared" si="18"/>
        <v>0</v>
      </c>
      <c r="AD31" s="210">
        <f t="shared" si="18"/>
        <v>0</v>
      </c>
      <c r="AE31" s="210">
        <f t="shared" si="18"/>
        <v>0</v>
      </c>
      <c r="AF31" s="210">
        <f t="shared" si="18"/>
        <v>0</v>
      </c>
      <c r="AG31" s="210">
        <f t="shared" si="18"/>
        <v>0</v>
      </c>
      <c r="AH31" s="210">
        <f t="shared" si="18"/>
        <v>0</v>
      </c>
      <c r="AI31" s="210">
        <f t="shared" si="18"/>
        <v>0</v>
      </c>
      <c r="AJ31" s="210">
        <f t="shared" si="19"/>
        <v>0</v>
      </c>
      <c r="AK31" s="210">
        <f t="shared" si="19"/>
        <v>0</v>
      </c>
      <c r="AL31" s="210">
        <f t="shared" si="19"/>
        <v>0</v>
      </c>
      <c r="AM31" s="210">
        <f t="shared" si="19"/>
        <v>0</v>
      </c>
      <c r="AN31" s="210">
        <f t="shared" si="19"/>
        <v>0</v>
      </c>
      <c r="AO31" s="210">
        <f t="shared" si="19"/>
        <v>0</v>
      </c>
      <c r="AP31" s="210">
        <f t="shared" si="19"/>
        <v>0</v>
      </c>
      <c r="AQ31" s="210">
        <f t="shared" si="19"/>
        <v>0</v>
      </c>
      <c r="AR31" s="210">
        <f t="shared" si="19"/>
        <v>0</v>
      </c>
      <c r="AS31" s="210">
        <f t="shared" si="19"/>
        <v>0</v>
      </c>
      <c r="AT31" s="210">
        <f t="shared" si="20"/>
        <v>0</v>
      </c>
      <c r="AU31" s="210">
        <f t="shared" si="20"/>
        <v>0</v>
      </c>
      <c r="AV31" s="210">
        <f t="shared" si="20"/>
        <v>0</v>
      </c>
      <c r="AW31" s="210">
        <f t="shared" si="20"/>
        <v>0</v>
      </c>
      <c r="AX31" s="210">
        <f t="shared" si="20"/>
        <v>0</v>
      </c>
      <c r="AY31" s="210">
        <f t="shared" si="20"/>
        <v>0</v>
      </c>
      <c r="AZ31" s="210">
        <f t="shared" si="20"/>
        <v>0</v>
      </c>
      <c r="BA31" s="210">
        <f t="shared" si="20"/>
        <v>0</v>
      </c>
      <c r="BB31" s="210">
        <f t="shared" si="20"/>
        <v>0</v>
      </c>
      <c r="BC31" s="210">
        <f t="shared" si="20"/>
        <v>0</v>
      </c>
      <c r="BD31" s="210">
        <f t="shared" si="21"/>
        <v>0</v>
      </c>
      <c r="BE31" s="210">
        <f t="shared" si="21"/>
        <v>0</v>
      </c>
      <c r="BF31" s="210">
        <f t="shared" si="21"/>
        <v>0</v>
      </c>
      <c r="BG31" s="210">
        <f t="shared" si="21"/>
        <v>0</v>
      </c>
      <c r="BH31" s="210">
        <f t="shared" si="21"/>
        <v>0</v>
      </c>
      <c r="BI31" s="210">
        <f t="shared" si="21"/>
        <v>0</v>
      </c>
      <c r="BJ31" s="210">
        <f t="shared" si="21"/>
        <v>0</v>
      </c>
      <c r="BK31" s="210">
        <f t="shared" si="21"/>
        <v>0</v>
      </c>
      <c r="BL31" s="210">
        <f t="shared" si="21"/>
        <v>0</v>
      </c>
      <c r="BM31" s="210">
        <f t="shared" si="21"/>
        <v>0</v>
      </c>
      <c r="BN31" s="210">
        <f t="shared" si="22"/>
        <v>0</v>
      </c>
      <c r="BO31" s="210">
        <f t="shared" si="22"/>
        <v>0</v>
      </c>
      <c r="BP31" s="210">
        <f t="shared" si="22"/>
        <v>0</v>
      </c>
      <c r="BQ31" s="210">
        <f t="shared" si="22"/>
        <v>0</v>
      </c>
      <c r="BR31" s="210">
        <f t="shared" si="22"/>
        <v>0</v>
      </c>
      <c r="BS31" s="210">
        <f t="shared" si="22"/>
        <v>0</v>
      </c>
      <c r="BT31" s="210">
        <f t="shared" si="22"/>
        <v>0</v>
      </c>
      <c r="BU31" s="210">
        <f t="shared" si="22"/>
        <v>0</v>
      </c>
      <c r="BV31" s="210">
        <f t="shared" si="22"/>
        <v>0</v>
      </c>
      <c r="BW31" s="210">
        <f t="shared" si="22"/>
        <v>0</v>
      </c>
      <c r="BX31" s="210">
        <f t="shared" si="23"/>
        <v>0</v>
      </c>
      <c r="BY31" s="210">
        <f t="shared" si="23"/>
        <v>0</v>
      </c>
      <c r="BZ31" s="210">
        <f t="shared" si="23"/>
        <v>0</v>
      </c>
      <c r="CA31" s="210">
        <f t="shared" si="23"/>
        <v>0</v>
      </c>
      <c r="CB31" s="210">
        <f t="shared" si="23"/>
        <v>0</v>
      </c>
      <c r="CC31" s="210">
        <f t="shared" si="23"/>
        <v>0</v>
      </c>
      <c r="CD31" s="210">
        <f t="shared" si="23"/>
        <v>0</v>
      </c>
      <c r="CE31" s="210">
        <f t="shared" si="23"/>
        <v>0</v>
      </c>
      <c r="CF31" s="210">
        <f t="shared" si="23"/>
        <v>0</v>
      </c>
      <c r="CG31" s="210">
        <f t="shared" si="23"/>
        <v>0</v>
      </c>
      <c r="CH31" s="210">
        <f t="shared" si="24"/>
        <v>0</v>
      </c>
      <c r="CI31" s="210">
        <f t="shared" si="24"/>
        <v>0</v>
      </c>
      <c r="CJ31" s="210">
        <f t="shared" si="24"/>
        <v>0</v>
      </c>
      <c r="CK31" s="210">
        <f t="shared" si="24"/>
        <v>0</v>
      </c>
      <c r="CL31" s="210">
        <f t="shared" si="24"/>
        <v>0</v>
      </c>
      <c r="CM31" s="210">
        <f t="shared" si="24"/>
        <v>0</v>
      </c>
      <c r="CN31" s="210">
        <f t="shared" si="24"/>
        <v>0</v>
      </c>
      <c r="CO31" s="210">
        <f t="shared" si="24"/>
        <v>0</v>
      </c>
      <c r="CP31" s="210">
        <f t="shared" si="24"/>
        <v>0</v>
      </c>
      <c r="CQ31" s="210">
        <f t="shared" si="24"/>
        <v>0</v>
      </c>
      <c r="CR31" s="210">
        <f t="shared" si="25"/>
        <v>0</v>
      </c>
      <c r="CS31" s="210">
        <f t="shared" si="25"/>
        <v>0</v>
      </c>
      <c r="CT31" s="210">
        <f t="shared" si="25"/>
        <v>0</v>
      </c>
      <c r="CU31" s="210">
        <f t="shared" si="25"/>
        <v>0</v>
      </c>
      <c r="CV31" s="210">
        <f t="shared" si="25"/>
        <v>0</v>
      </c>
      <c r="CW31" s="210">
        <f t="shared" si="25"/>
        <v>0</v>
      </c>
      <c r="CX31" s="210">
        <f t="shared" si="25"/>
        <v>0</v>
      </c>
      <c r="CY31" s="210">
        <f t="shared" si="25"/>
        <v>0</v>
      </c>
      <c r="CZ31" s="210">
        <f t="shared" si="25"/>
        <v>0</v>
      </c>
      <c r="DA31" s="210">
        <f t="shared" si="25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0</v>
      </c>
      <c r="E32" s="203">
        <f>Income!E79</f>
        <v>0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0</v>
      </c>
      <c r="Z32" s="210">
        <f t="shared" si="18"/>
        <v>0</v>
      </c>
      <c r="AA32" s="210">
        <f t="shared" si="18"/>
        <v>0</v>
      </c>
      <c r="AB32" s="210">
        <f t="shared" si="18"/>
        <v>0</v>
      </c>
      <c r="AC32" s="210">
        <f t="shared" si="18"/>
        <v>0</v>
      </c>
      <c r="AD32" s="210">
        <f t="shared" si="18"/>
        <v>0</v>
      </c>
      <c r="AE32" s="210">
        <f t="shared" si="18"/>
        <v>0</v>
      </c>
      <c r="AF32" s="210">
        <f t="shared" si="18"/>
        <v>0</v>
      </c>
      <c r="AG32" s="210">
        <f t="shared" si="18"/>
        <v>0</v>
      </c>
      <c r="AH32" s="210">
        <f t="shared" si="18"/>
        <v>0</v>
      </c>
      <c r="AI32" s="210">
        <f t="shared" si="18"/>
        <v>0</v>
      </c>
      <c r="AJ32" s="210">
        <f t="shared" si="19"/>
        <v>0</v>
      </c>
      <c r="AK32" s="210">
        <f t="shared" si="19"/>
        <v>0</v>
      </c>
      <c r="AL32" s="210">
        <f t="shared" si="19"/>
        <v>0</v>
      </c>
      <c r="AM32" s="210">
        <f t="shared" si="19"/>
        <v>0</v>
      </c>
      <c r="AN32" s="210">
        <f t="shared" si="19"/>
        <v>0</v>
      </c>
      <c r="AO32" s="210">
        <f t="shared" si="19"/>
        <v>0</v>
      </c>
      <c r="AP32" s="210">
        <f t="shared" si="19"/>
        <v>0</v>
      </c>
      <c r="AQ32" s="210">
        <f t="shared" si="19"/>
        <v>0</v>
      </c>
      <c r="AR32" s="210">
        <f t="shared" si="19"/>
        <v>0</v>
      </c>
      <c r="AS32" s="210">
        <f t="shared" si="19"/>
        <v>0</v>
      </c>
      <c r="AT32" s="210">
        <f t="shared" si="20"/>
        <v>0</v>
      </c>
      <c r="AU32" s="210">
        <f t="shared" si="20"/>
        <v>0</v>
      </c>
      <c r="AV32" s="210">
        <f t="shared" si="20"/>
        <v>0</v>
      </c>
      <c r="AW32" s="210">
        <f t="shared" si="20"/>
        <v>0</v>
      </c>
      <c r="AX32" s="210">
        <f t="shared" si="20"/>
        <v>0</v>
      </c>
      <c r="AY32" s="210">
        <f t="shared" si="20"/>
        <v>0</v>
      </c>
      <c r="AZ32" s="210">
        <f t="shared" si="20"/>
        <v>0</v>
      </c>
      <c r="BA32" s="210">
        <f t="shared" si="20"/>
        <v>0</v>
      </c>
      <c r="BB32" s="210">
        <f t="shared" si="20"/>
        <v>0</v>
      </c>
      <c r="BC32" s="210">
        <f t="shared" si="20"/>
        <v>0</v>
      </c>
      <c r="BD32" s="210">
        <f t="shared" si="21"/>
        <v>0</v>
      </c>
      <c r="BE32" s="210">
        <f t="shared" si="21"/>
        <v>0</v>
      </c>
      <c r="BF32" s="210">
        <f t="shared" si="21"/>
        <v>0</v>
      </c>
      <c r="BG32" s="210">
        <f t="shared" si="21"/>
        <v>0</v>
      </c>
      <c r="BH32" s="210">
        <f t="shared" si="21"/>
        <v>0</v>
      </c>
      <c r="BI32" s="210">
        <f t="shared" si="21"/>
        <v>0</v>
      </c>
      <c r="BJ32" s="210">
        <f t="shared" si="21"/>
        <v>0</v>
      </c>
      <c r="BK32" s="210">
        <f t="shared" si="21"/>
        <v>0</v>
      </c>
      <c r="BL32" s="210">
        <f t="shared" si="21"/>
        <v>0</v>
      </c>
      <c r="BM32" s="210">
        <f t="shared" si="21"/>
        <v>0</v>
      </c>
      <c r="BN32" s="210">
        <f t="shared" si="22"/>
        <v>0</v>
      </c>
      <c r="BO32" s="210">
        <f t="shared" si="22"/>
        <v>0</v>
      </c>
      <c r="BP32" s="210">
        <f t="shared" si="22"/>
        <v>0</v>
      </c>
      <c r="BQ32" s="210">
        <f t="shared" si="22"/>
        <v>0</v>
      </c>
      <c r="BR32" s="210">
        <f t="shared" si="22"/>
        <v>0</v>
      </c>
      <c r="BS32" s="210">
        <f t="shared" si="22"/>
        <v>0</v>
      </c>
      <c r="BT32" s="210">
        <f t="shared" si="22"/>
        <v>0</v>
      </c>
      <c r="BU32" s="210">
        <f t="shared" si="22"/>
        <v>0</v>
      </c>
      <c r="BV32" s="210">
        <f t="shared" si="22"/>
        <v>0</v>
      </c>
      <c r="BW32" s="210">
        <f t="shared" si="22"/>
        <v>0</v>
      </c>
      <c r="BX32" s="210">
        <f t="shared" si="23"/>
        <v>0</v>
      </c>
      <c r="BY32" s="210">
        <f t="shared" si="23"/>
        <v>0</v>
      </c>
      <c r="BZ32" s="210">
        <f t="shared" si="23"/>
        <v>0</v>
      </c>
      <c r="CA32" s="210">
        <f t="shared" si="23"/>
        <v>0</v>
      </c>
      <c r="CB32" s="210">
        <f t="shared" si="23"/>
        <v>0</v>
      </c>
      <c r="CC32" s="210">
        <f t="shared" si="23"/>
        <v>0</v>
      </c>
      <c r="CD32" s="210">
        <f t="shared" si="23"/>
        <v>0</v>
      </c>
      <c r="CE32" s="210">
        <f t="shared" si="23"/>
        <v>0</v>
      </c>
      <c r="CF32" s="210">
        <f t="shared" si="23"/>
        <v>0</v>
      </c>
      <c r="CG32" s="210">
        <f t="shared" si="23"/>
        <v>0</v>
      </c>
      <c r="CH32" s="210">
        <f t="shared" si="24"/>
        <v>0</v>
      </c>
      <c r="CI32" s="210">
        <f t="shared" si="24"/>
        <v>0</v>
      </c>
      <c r="CJ32" s="210">
        <f t="shared" si="24"/>
        <v>0</v>
      </c>
      <c r="CK32" s="210">
        <f t="shared" si="24"/>
        <v>0</v>
      </c>
      <c r="CL32" s="210">
        <f t="shared" si="24"/>
        <v>0</v>
      </c>
      <c r="CM32" s="210">
        <f t="shared" si="24"/>
        <v>0</v>
      </c>
      <c r="CN32" s="210">
        <f t="shared" si="24"/>
        <v>0</v>
      </c>
      <c r="CO32" s="210">
        <f t="shared" si="24"/>
        <v>0</v>
      </c>
      <c r="CP32" s="210">
        <f t="shared" si="24"/>
        <v>0</v>
      </c>
      <c r="CQ32" s="210">
        <f t="shared" si="24"/>
        <v>0</v>
      </c>
      <c r="CR32" s="210">
        <f t="shared" si="25"/>
        <v>0</v>
      </c>
      <c r="CS32" s="210">
        <f t="shared" si="25"/>
        <v>0</v>
      </c>
      <c r="CT32" s="210">
        <f t="shared" si="25"/>
        <v>0</v>
      </c>
      <c r="CU32" s="210">
        <f t="shared" si="25"/>
        <v>0</v>
      </c>
      <c r="CV32" s="210">
        <f t="shared" si="25"/>
        <v>0</v>
      </c>
      <c r="CW32" s="210">
        <f t="shared" si="25"/>
        <v>0</v>
      </c>
      <c r="CX32" s="210">
        <f t="shared" si="25"/>
        <v>0</v>
      </c>
      <c r="CY32" s="210">
        <f t="shared" si="25"/>
        <v>0</v>
      </c>
      <c r="CZ32" s="210">
        <f t="shared" si="25"/>
        <v>0</v>
      </c>
      <c r="DA32" s="210">
        <f t="shared" si="25"/>
        <v>0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16"/>
        <v>0</v>
      </c>
      <c r="G33" s="210">
        <f t="shared" si="16"/>
        <v>0</v>
      </c>
      <c r="H33" s="210">
        <f t="shared" si="16"/>
        <v>0</v>
      </c>
      <c r="I33" s="210">
        <f t="shared" si="16"/>
        <v>0</v>
      </c>
      <c r="J33" s="210">
        <f t="shared" si="16"/>
        <v>0</v>
      </c>
      <c r="K33" s="210">
        <f t="shared" si="16"/>
        <v>0</v>
      </c>
      <c r="L33" s="210">
        <f t="shared" si="16"/>
        <v>0</v>
      </c>
      <c r="M33" s="210">
        <f t="shared" si="16"/>
        <v>0</v>
      </c>
      <c r="N33" s="210">
        <f t="shared" si="16"/>
        <v>0</v>
      </c>
      <c r="O33" s="210">
        <f t="shared" si="16"/>
        <v>0</v>
      </c>
      <c r="P33" s="210">
        <f t="shared" si="17"/>
        <v>0</v>
      </c>
      <c r="Q33" s="210">
        <f t="shared" si="17"/>
        <v>0</v>
      </c>
      <c r="R33" s="210">
        <f t="shared" si="17"/>
        <v>0</v>
      </c>
      <c r="S33" s="210">
        <f t="shared" si="17"/>
        <v>0</v>
      </c>
      <c r="T33" s="210">
        <f t="shared" si="17"/>
        <v>0</v>
      </c>
      <c r="U33" s="210">
        <f t="shared" si="17"/>
        <v>0</v>
      </c>
      <c r="V33" s="210">
        <f t="shared" si="17"/>
        <v>0</v>
      </c>
      <c r="W33" s="210">
        <f t="shared" si="17"/>
        <v>0</v>
      </c>
      <c r="X33" s="210">
        <f t="shared" si="17"/>
        <v>0</v>
      </c>
      <c r="Y33" s="210">
        <f t="shared" si="17"/>
        <v>0</v>
      </c>
      <c r="Z33" s="210">
        <f t="shared" si="18"/>
        <v>0</v>
      </c>
      <c r="AA33" s="210">
        <f t="shared" si="18"/>
        <v>0</v>
      </c>
      <c r="AB33" s="210">
        <f t="shared" si="18"/>
        <v>0</v>
      </c>
      <c r="AC33" s="210">
        <f t="shared" si="18"/>
        <v>0</v>
      </c>
      <c r="AD33" s="210">
        <f t="shared" si="18"/>
        <v>0</v>
      </c>
      <c r="AE33" s="210">
        <f t="shared" si="18"/>
        <v>0</v>
      </c>
      <c r="AF33" s="210">
        <f t="shared" si="18"/>
        <v>0</v>
      </c>
      <c r="AG33" s="210">
        <f t="shared" si="18"/>
        <v>0</v>
      </c>
      <c r="AH33" s="210">
        <f t="shared" si="18"/>
        <v>0</v>
      </c>
      <c r="AI33" s="210">
        <f t="shared" si="18"/>
        <v>0</v>
      </c>
      <c r="AJ33" s="210">
        <f t="shared" si="19"/>
        <v>0</v>
      </c>
      <c r="AK33" s="210">
        <f t="shared" si="19"/>
        <v>0</v>
      </c>
      <c r="AL33" s="210">
        <f t="shared" si="19"/>
        <v>0</v>
      </c>
      <c r="AM33" s="210">
        <f t="shared" si="19"/>
        <v>0</v>
      </c>
      <c r="AN33" s="210">
        <f t="shared" si="19"/>
        <v>0</v>
      </c>
      <c r="AO33" s="210">
        <f t="shared" si="19"/>
        <v>0</v>
      </c>
      <c r="AP33" s="210">
        <f t="shared" si="19"/>
        <v>0</v>
      </c>
      <c r="AQ33" s="210">
        <f t="shared" si="19"/>
        <v>0</v>
      </c>
      <c r="AR33" s="210">
        <f t="shared" si="19"/>
        <v>0</v>
      </c>
      <c r="AS33" s="210">
        <f t="shared" si="19"/>
        <v>0</v>
      </c>
      <c r="AT33" s="210">
        <f t="shared" si="20"/>
        <v>0</v>
      </c>
      <c r="AU33" s="210">
        <f t="shared" si="20"/>
        <v>0</v>
      </c>
      <c r="AV33" s="210">
        <f t="shared" si="20"/>
        <v>0</v>
      </c>
      <c r="AW33" s="210">
        <f t="shared" si="20"/>
        <v>0</v>
      </c>
      <c r="AX33" s="210">
        <f t="shared" si="20"/>
        <v>0</v>
      </c>
      <c r="AY33" s="210">
        <f t="shared" si="20"/>
        <v>0</v>
      </c>
      <c r="AZ33" s="210">
        <f t="shared" si="20"/>
        <v>0</v>
      </c>
      <c r="BA33" s="210">
        <f t="shared" si="20"/>
        <v>0</v>
      </c>
      <c r="BB33" s="210">
        <f t="shared" si="20"/>
        <v>0</v>
      </c>
      <c r="BC33" s="210">
        <f t="shared" si="20"/>
        <v>0</v>
      </c>
      <c r="BD33" s="210">
        <f t="shared" si="21"/>
        <v>0</v>
      </c>
      <c r="BE33" s="210">
        <f t="shared" si="21"/>
        <v>0</v>
      </c>
      <c r="BF33" s="210">
        <f t="shared" si="21"/>
        <v>0</v>
      </c>
      <c r="BG33" s="210">
        <f t="shared" si="21"/>
        <v>0</v>
      </c>
      <c r="BH33" s="210">
        <f t="shared" si="21"/>
        <v>0</v>
      </c>
      <c r="BI33" s="210">
        <f t="shared" si="21"/>
        <v>0</v>
      </c>
      <c r="BJ33" s="210">
        <f t="shared" si="21"/>
        <v>0</v>
      </c>
      <c r="BK33" s="210">
        <f t="shared" si="21"/>
        <v>0</v>
      </c>
      <c r="BL33" s="210">
        <f t="shared" si="21"/>
        <v>0</v>
      </c>
      <c r="BM33" s="210">
        <f t="shared" si="21"/>
        <v>0</v>
      </c>
      <c r="BN33" s="210">
        <f t="shared" si="22"/>
        <v>0</v>
      </c>
      <c r="BO33" s="210">
        <f t="shared" si="22"/>
        <v>0</v>
      </c>
      <c r="BP33" s="210">
        <f t="shared" si="22"/>
        <v>0</v>
      </c>
      <c r="BQ33" s="210">
        <f t="shared" si="22"/>
        <v>0</v>
      </c>
      <c r="BR33" s="210">
        <f t="shared" si="22"/>
        <v>0</v>
      </c>
      <c r="BS33" s="210">
        <f t="shared" si="22"/>
        <v>0</v>
      </c>
      <c r="BT33" s="210">
        <f t="shared" si="22"/>
        <v>0</v>
      </c>
      <c r="BU33" s="210">
        <f t="shared" si="22"/>
        <v>0</v>
      </c>
      <c r="BV33" s="210">
        <f t="shared" si="22"/>
        <v>0</v>
      </c>
      <c r="BW33" s="210">
        <f t="shared" si="22"/>
        <v>0</v>
      </c>
      <c r="BX33" s="210">
        <f t="shared" si="23"/>
        <v>0</v>
      </c>
      <c r="BY33" s="210">
        <f t="shared" si="23"/>
        <v>0</v>
      </c>
      <c r="BZ33" s="210">
        <f t="shared" si="23"/>
        <v>0</v>
      </c>
      <c r="CA33" s="210">
        <f t="shared" si="23"/>
        <v>0</v>
      </c>
      <c r="CB33" s="210">
        <f t="shared" si="23"/>
        <v>0</v>
      </c>
      <c r="CC33" s="210">
        <f t="shared" si="23"/>
        <v>0</v>
      </c>
      <c r="CD33" s="210">
        <f t="shared" si="23"/>
        <v>0</v>
      </c>
      <c r="CE33" s="210">
        <f t="shared" si="23"/>
        <v>0</v>
      </c>
      <c r="CF33" s="210">
        <f t="shared" si="23"/>
        <v>0</v>
      </c>
      <c r="CG33" s="210">
        <f t="shared" si="23"/>
        <v>0</v>
      </c>
      <c r="CH33" s="210">
        <f t="shared" si="24"/>
        <v>0</v>
      </c>
      <c r="CI33" s="210">
        <f t="shared" si="24"/>
        <v>0</v>
      </c>
      <c r="CJ33" s="210">
        <f t="shared" si="24"/>
        <v>0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0</v>
      </c>
      <c r="CV33" s="210">
        <f t="shared" si="25"/>
        <v>0</v>
      </c>
      <c r="CW33" s="210">
        <f t="shared" si="25"/>
        <v>0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5461.4681686658523</v>
      </c>
      <c r="C34" s="203">
        <f>Income!C82</f>
        <v>14563.915116442271</v>
      </c>
      <c r="D34" s="203">
        <f>Income!D82</f>
        <v>32768.809011995116</v>
      </c>
      <c r="E34" s="203">
        <f>Income!E82</f>
        <v>60690.565024299285</v>
      </c>
      <c r="F34" s="210">
        <f t="shared" si="16"/>
        <v>5461.4681686658523</v>
      </c>
      <c r="G34" s="210">
        <f t="shared" si="16"/>
        <v>5461.4681686658523</v>
      </c>
      <c r="H34" s="210">
        <f t="shared" si="16"/>
        <v>5461.4681686658523</v>
      </c>
      <c r="I34" s="210">
        <f t="shared" si="16"/>
        <v>5461.4681686658523</v>
      </c>
      <c r="J34" s="210">
        <f t="shared" si="16"/>
        <v>5461.4681686658523</v>
      </c>
      <c r="K34" s="210">
        <f t="shared" si="16"/>
        <v>5461.4681686658523</v>
      </c>
      <c r="L34" s="210">
        <f t="shared" si="16"/>
        <v>5461.4681686658523</v>
      </c>
      <c r="M34" s="210">
        <f t="shared" si="16"/>
        <v>5461.4681686658523</v>
      </c>
      <c r="N34" s="210">
        <f t="shared" si="16"/>
        <v>5461.4681686658523</v>
      </c>
      <c r="O34" s="210">
        <f t="shared" si="16"/>
        <v>5461.4681686658523</v>
      </c>
      <c r="P34" s="210">
        <f t="shared" si="17"/>
        <v>5461.4681686658523</v>
      </c>
      <c r="Q34" s="210">
        <f t="shared" si="17"/>
        <v>5461.4681686658523</v>
      </c>
      <c r="R34" s="210">
        <f t="shared" si="17"/>
        <v>5461.4681686658523</v>
      </c>
      <c r="S34" s="210">
        <f t="shared" si="17"/>
        <v>5461.4681686658523</v>
      </c>
      <c r="T34" s="210">
        <f t="shared" si="17"/>
        <v>5461.4681686658523</v>
      </c>
      <c r="U34" s="210">
        <f t="shared" si="17"/>
        <v>5461.4681686658523</v>
      </c>
      <c r="V34" s="210">
        <f t="shared" si="17"/>
        <v>5461.4681686658523</v>
      </c>
      <c r="W34" s="210">
        <f t="shared" si="17"/>
        <v>5461.4681686658523</v>
      </c>
      <c r="X34" s="210">
        <f t="shared" si="17"/>
        <v>5461.4681686658523</v>
      </c>
      <c r="Y34" s="210">
        <f t="shared" si="17"/>
        <v>5770.0256923192901</v>
      </c>
      <c r="Z34" s="210">
        <f t="shared" si="18"/>
        <v>6078.5832159727279</v>
      </c>
      <c r="AA34" s="210">
        <f t="shared" si="18"/>
        <v>6387.1407396261657</v>
      </c>
      <c r="AB34" s="210">
        <f t="shared" si="18"/>
        <v>6695.6982632796044</v>
      </c>
      <c r="AC34" s="210">
        <f t="shared" si="18"/>
        <v>7004.2557869330421</v>
      </c>
      <c r="AD34" s="210">
        <f t="shared" si="18"/>
        <v>7312.8133105864799</v>
      </c>
      <c r="AE34" s="210">
        <f t="shared" si="18"/>
        <v>7621.3708342399168</v>
      </c>
      <c r="AF34" s="210">
        <f t="shared" si="18"/>
        <v>7929.9283578933555</v>
      </c>
      <c r="AG34" s="210">
        <f t="shared" si="18"/>
        <v>8238.4858815467924</v>
      </c>
      <c r="AH34" s="210">
        <f t="shared" si="18"/>
        <v>8547.0434052002311</v>
      </c>
      <c r="AI34" s="210">
        <f t="shared" si="18"/>
        <v>8855.6009288536698</v>
      </c>
      <c r="AJ34" s="210">
        <f t="shared" si="19"/>
        <v>9164.1584525071066</v>
      </c>
      <c r="AK34" s="210">
        <f t="shared" si="19"/>
        <v>9472.7159761605453</v>
      </c>
      <c r="AL34" s="210">
        <f t="shared" si="19"/>
        <v>9781.2734998139822</v>
      </c>
      <c r="AM34" s="210">
        <f t="shared" si="19"/>
        <v>10089.831023467421</v>
      </c>
      <c r="AN34" s="210">
        <f t="shared" si="19"/>
        <v>10398.38854712086</v>
      </c>
      <c r="AO34" s="210">
        <f t="shared" si="19"/>
        <v>10706.946070774296</v>
      </c>
      <c r="AP34" s="210">
        <f t="shared" si="19"/>
        <v>11015.503594427733</v>
      </c>
      <c r="AQ34" s="210">
        <f t="shared" si="19"/>
        <v>11324.061118081172</v>
      </c>
      <c r="AR34" s="210">
        <f t="shared" si="19"/>
        <v>11632.618641734611</v>
      </c>
      <c r="AS34" s="210">
        <f t="shared" si="19"/>
        <v>11941.176165388048</v>
      </c>
      <c r="AT34" s="210">
        <f t="shared" si="20"/>
        <v>12249.733689041484</v>
      </c>
      <c r="AU34" s="210">
        <f t="shared" si="20"/>
        <v>12558.291212694923</v>
      </c>
      <c r="AV34" s="210">
        <f t="shared" si="20"/>
        <v>12866.848736348362</v>
      </c>
      <c r="AW34" s="210">
        <f t="shared" si="20"/>
        <v>13175.406260001801</v>
      </c>
      <c r="AX34" s="210">
        <f t="shared" si="20"/>
        <v>13483.963783655237</v>
      </c>
      <c r="AY34" s="210">
        <f t="shared" si="20"/>
        <v>13792.521307308674</v>
      </c>
      <c r="AZ34" s="210">
        <f t="shared" si="20"/>
        <v>14101.078830962113</v>
      </c>
      <c r="BA34" s="210">
        <f t="shared" si="20"/>
        <v>14409.636354615552</v>
      </c>
      <c r="BB34" s="210">
        <f t="shared" si="20"/>
        <v>14928.012994353328</v>
      </c>
      <c r="BC34" s="210">
        <f t="shared" si="20"/>
        <v>15656.208750175441</v>
      </c>
      <c r="BD34" s="210">
        <f t="shared" si="21"/>
        <v>16384.404505997554</v>
      </c>
      <c r="BE34" s="210">
        <f t="shared" si="21"/>
        <v>17112.600261819669</v>
      </c>
      <c r="BF34" s="210">
        <f t="shared" si="21"/>
        <v>17840.796017641784</v>
      </c>
      <c r="BG34" s="210">
        <f t="shared" si="21"/>
        <v>18568.991773463895</v>
      </c>
      <c r="BH34" s="210">
        <f t="shared" si="21"/>
        <v>19297.18752928601</v>
      </c>
      <c r="BI34" s="210">
        <f t="shared" si="21"/>
        <v>20025.383285108124</v>
      </c>
      <c r="BJ34" s="210">
        <f t="shared" si="21"/>
        <v>20753.579040930235</v>
      </c>
      <c r="BK34" s="210">
        <f t="shared" si="21"/>
        <v>21481.77479675235</v>
      </c>
      <c r="BL34" s="210">
        <f t="shared" si="21"/>
        <v>22209.970552574465</v>
      </c>
      <c r="BM34" s="210">
        <f t="shared" si="21"/>
        <v>22938.16630839658</v>
      </c>
      <c r="BN34" s="210">
        <f t="shared" si="22"/>
        <v>23666.362064218694</v>
      </c>
      <c r="BO34" s="210">
        <f t="shared" si="22"/>
        <v>24394.557820040805</v>
      </c>
      <c r="BP34" s="210">
        <f t="shared" si="22"/>
        <v>25122.75357586292</v>
      </c>
      <c r="BQ34" s="210">
        <f t="shared" si="22"/>
        <v>25850.949331685035</v>
      </c>
      <c r="BR34" s="210">
        <f t="shared" si="22"/>
        <v>26579.145087507146</v>
      </c>
      <c r="BS34" s="210">
        <f t="shared" si="22"/>
        <v>27307.340843329261</v>
      </c>
      <c r="BT34" s="210">
        <f t="shared" si="22"/>
        <v>28035.536599151375</v>
      </c>
      <c r="BU34" s="210">
        <f t="shared" si="22"/>
        <v>28763.732354973487</v>
      </c>
      <c r="BV34" s="210">
        <f t="shared" si="22"/>
        <v>29491.928110795605</v>
      </c>
      <c r="BW34" s="210">
        <f t="shared" si="22"/>
        <v>30220.123866617716</v>
      </c>
      <c r="BX34" s="210">
        <f t="shared" si="23"/>
        <v>30948.319622439827</v>
      </c>
      <c r="BY34" s="210">
        <f t="shared" si="23"/>
        <v>31676.515378261945</v>
      </c>
      <c r="BZ34" s="210">
        <f t="shared" si="23"/>
        <v>32404.711134084057</v>
      </c>
      <c r="CA34" s="210">
        <f t="shared" si="23"/>
        <v>33449.827451319608</v>
      </c>
      <c r="CB34" s="210">
        <f t="shared" si="23"/>
        <v>34811.864329968594</v>
      </c>
      <c r="CC34" s="210">
        <f t="shared" si="23"/>
        <v>36173.901208617579</v>
      </c>
      <c r="CD34" s="210">
        <f t="shared" si="23"/>
        <v>37535.938087266557</v>
      </c>
      <c r="CE34" s="210">
        <f t="shared" si="23"/>
        <v>38897.974965915542</v>
      </c>
      <c r="CF34" s="210">
        <f t="shared" si="23"/>
        <v>40260.011844564528</v>
      </c>
      <c r="CG34" s="210">
        <f t="shared" si="23"/>
        <v>41622.048723213513</v>
      </c>
      <c r="CH34" s="210">
        <f t="shared" si="24"/>
        <v>42984.085601862491</v>
      </c>
      <c r="CI34" s="210">
        <f t="shared" si="24"/>
        <v>44346.122480511476</v>
      </c>
      <c r="CJ34" s="210">
        <f t="shared" si="24"/>
        <v>45708.159359160461</v>
      </c>
      <c r="CK34" s="210">
        <f t="shared" si="24"/>
        <v>47070.196237809447</v>
      </c>
      <c r="CL34" s="210">
        <f t="shared" si="24"/>
        <v>48432.233116458432</v>
      </c>
      <c r="CM34" s="210">
        <f t="shared" si="24"/>
        <v>49794.269995107417</v>
      </c>
      <c r="CN34" s="210">
        <f t="shared" si="24"/>
        <v>51156.306873756403</v>
      </c>
      <c r="CO34" s="210">
        <f t="shared" si="24"/>
        <v>52518.343752405381</v>
      </c>
      <c r="CP34" s="210">
        <f t="shared" si="24"/>
        <v>53880.380631054366</v>
      </c>
      <c r="CQ34" s="210">
        <f t="shared" si="24"/>
        <v>55242.417509703351</v>
      </c>
      <c r="CR34" s="210">
        <f t="shared" si="25"/>
        <v>56604.454388352329</v>
      </c>
      <c r="CS34" s="210">
        <f t="shared" si="25"/>
        <v>57966.491267001315</v>
      </c>
      <c r="CT34" s="210">
        <f t="shared" si="25"/>
        <v>59328.5281456503</v>
      </c>
      <c r="CU34" s="210">
        <f t="shared" si="25"/>
        <v>60690.565024299285</v>
      </c>
      <c r="CV34" s="210">
        <f t="shared" si="25"/>
        <v>60690.565024299285</v>
      </c>
      <c r="CW34" s="210">
        <f t="shared" si="25"/>
        <v>60690.565024299285</v>
      </c>
      <c r="CX34" s="210">
        <f t="shared" si="25"/>
        <v>60690.565024299285</v>
      </c>
      <c r="CY34" s="210">
        <f t="shared" si="25"/>
        <v>60690.565024299285</v>
      </c>
      <c r="CZ34" s="210">
        <f t="shared" si="25"/>
        <v>60690.565024299285</v>
      </c>
      <c r="DA34" s="210">
        <f t="shared" si="25"/>
        <v>60690.565024299285</v>
      </c>
    </row>
    <row r="35" spans="1:105">
      <c r="A35" s="201" t="str">
        <f>Income!A83</f>
        <v>Food transfer - official</v>
      </c>
      <c r="B35" s="203">
        <f>Income!B83</f>
        <v>1682.1562737087584</v>
      </c>
      <c r="C35" s="203">
        <f>Income!C83</f>
        <v>1682.1562737087584</v>
      </c>
      <c r="D35" s="203">
        <f>Income!D83</f>
        <v>1682.1562737087584</v>
      </c>
      <c r="E35" s="203">
        <f>Income!E83</f>
        <v>1051.347671067974</v>
      </c>
      <c r="F35" s="210">
        <f t="shared" si="16"/>
        <v>1682.1562737087584</v>
      </c>
      <c r="G35" s="210">
        <f t="shared" si="16"/>
        <v>1682.1562737087584</v>
      </c>
      <c r="H35" s="210">
        <f t="shared" si="16"/>
        <v>1682.1562737087584</v>
      </c>
      <c r="I35" s="210">
        <f t="shared" si="16"/>
        <v>1682.1562737087584</v>
      </c>
      <c r="J35" s="210">
        <f t="shared" si="16"/>
        <v>1682.1562737087584</v>
      </c>
      <c r="K35" s="210">
        <f t="shared" si="16"/>
        <v>1682.1562737087584</v>
      </c>
      <c r="L35" s="210">
        <f t="shared" si="16"/>
        <v>1682.1562737087584</v>
      </c>
      <c r="M35" s="210">
        <f t="shared" si="16"/>
        <v>1682.1562737087584</v>
      </c>
      <c r="N35" s="210">
        <f t="shared" si="16"/>
        <v>1682.1562737087584</v>
      </c>
      <c r="O35" s="210">
        <f t="shared" si="16"/>
        <v>1682.1562737087584</v>
      </c>
      <c r="P35" s="210">
        <f t="shared" si="17"/>
        <v>1682.1562737087584</v>
      </c>
      <c r="Q35" s="210">
        <f t="shared" si="17"/>
        <v>1682.1562737087584</v>
      </c>
      <c r="R35" s="210">
        <f t="shared" si="17"/>
        <v>1682.1562737087584</v>
      </c>
      <c r="S35" s="210">
        <f t="shared" si="17"/>
        <v>1682.1562737087584</v>
      </c>
      <c r="T35" s="210">
        <f t="shared" si="17"/>
        <v>1682.1562737087584</v>
      </c>
      <c r="U35" s="210">
        <f t="shared" si="17"/>
        <v>1682.1562737087584</v>
      </c>
      <c r="V35" s="210">
        <f t="shared" si="17"/>
        <v>1682.1562737087584</v>
      </c>
      <c r="W35" s="210">
        <f t="shared" si="17"/>
        <v>1682.1562737087584</v>
      </c>
      <c r="X35" s="210">
        <f t="shared" si="17"/>
        <v>1682.1562737087584</v>
      </c>
      <c r="Y35" s="210">
        <f t="shared" si="17"/>
        <v>1682.1562737087584</v>
      </c>
      <c r="Z35" s="210">
        <f t="shared" si="18"/>
        <v>1682.1562737087584</v>
      </c>
      <c r="AA35" s="210">
        <f t="shared" si="18"/>
        <v>1682.1562737087584</v>
      </c>
      <c r="AB35" s="210">
        <f t="shared" si="18"/>
        <v>1682.1562737087584</v>
      </c>
      <c r="AC35" s="210">
        <f t="shared" si="18"/>
        <v>1682.1562737087584</v>
      </c>
      <c r="AD35" s="210">
        <f t="shared" si="18"/>
        <v>1682.1562737087584</v>
      </c>
      <c r="AE35" s="210">
        <f t="shared" si="18"/>
        <v>1682.1562737087584</v>
      </c>
      <c r="AF35" s="210">
        <f t="shared" si="18"/>
        <v>1682.1562737087584</v>
      </c>
      <c r="AG35" s="210">
        <f t="shared" si="18"/>
        <v>1682.1562737087584</v>
      </c>
      <c r="AH35" s="210">
        <f t="shared" si="18"/>
        <v>1682.1562737087584</v>
      </c>
      <c r="AI35" s="210">
        <f t="shared" si="18"/>
        <v>1682.1562737087584</v>
      </c>
      <c r="AJ35" s="210">
        <f t="shared" si="19"/>
        <v>1682.1562737087584</v>
      </c>
      <c r="AK35" s="210">
        <f t="shared" si="19"/>
        <v>1682.1562737087584</v>
      </c>
      <c r="AL35" s="210">
        <f t="shared" si="19"/>
        <v>1682.1562737087584</v>
      </c>
      <c r="AM35" s="210">
        <f t="shared" si="19"/>
        <v>1682.1562737087584</v>
      </c>
      <c r="AN35" s="210">
        <f t="shared" si="19"/>
        <v>1682.1562737087584</v>
      </c>
      <c r="AO35" s="210">
        <f t="shared" si="19"/>
        <v>1682.1562737087584</v>
      </c>
      <c r="AP35" s="210">
        <f t="shared" si="19"/>
        <v>1682.1562737087584</v>
      </c>
      <c r="AQ35" s="210">
        <f t="shared" si="19"/>
        <v>1682.1562737087584</v>
      </c>
      <c r="AR35" s="210">
        <f t="shared" si="19"/>
        <v>1682.1562737087584</v>
      </c>
      <c r="AS35" s="210">
        <f t="shared" si="19"/>
        <v>1682.1562737087584</v>
      </c>
      <c r="AT35" s="210">
        <f t="shared" si="20"/>
        <v>1682.1562737087584</v>
      </c>
      <c r="AU35" s="210">
        <f t="shared" si="20"/>
        <v>1682.1562737087584</v>
      </c>
      <c r="AV35" s="210">
        <f t="shared" si="20"/>
        <v>1682.1562737087584</v>
      </c>
      <c r="AW35" s="210">
        <f t="shared" si="20"/>
        <v>1682.1562737087584</v>
      </c>
      <c r="AX35" s="210">
        <f t="shared" si="20"/>
        <v>1682.1562737087584</v>
      </c>
      <c r="AY35" s="210">
        <f t="shared" si="20"/>
        <v>1682.1562737087584</v>
      </c>
      <c r="AZ35" s="210">
        <f t="shared" si="20"/>
        <v>1682.1562737087584</v>
      </c>
      <c r="BA35" s="210">
        <f t="shared" si="20"/>
        <v>1682.1562737087584</v>
      </c>
      <c r="BB35" s="210">
        <f t="shared" si="20"/>
        <v>1682.1562737087584</v>
      </c>
      <c r="BC35" s="210">
        <f t="shared" si="20"/>
        <v>1682.1562737087584</v>
      </c>
      <c r="BD35" s="210">
        <f t="shared" si="21"/>
        <v>1682.1562737087584</v>
      </c>
      <c r="BE35" s="210">
        <f t="shared" si="21"/>
        <v>1682.1562737087584</v>
      </c>
      <c r="BF35" s="210">
        <f t="shared" si="21"/>
        <v>1682.1562737087584</v>
      </c>
      <c r="BG35" s="210">
        <f t="shared" si="21"/>
        <v>1682.1562737087584</v>
      </c>
      <c r="BH35" s="210">
        <f t="shared" si="21"/>
        <v>1682.1562737087584</v>
      </c>
      <c r="BI35" s="210">
        <f t="shared" si="21"/>
        <v>1682.1562737087584</v>
      </c>
      <c r="BJ35" s="210">
        <f t="shared" si="21"/>
        <v>1682.1562737087584</v>
      </c>
      <c r="BK35" s="210">
        <f t="shared" si="21"/>
        <v>1682.1562737087584</v>
      </c>
      <c r="BL35" s="210">
        <f t="shared" si="21"/>
        <v>1682.1562737087584</v>
      </c>
      <c r="BM35" s="210">
        <f t="shared" si="21"/>
        <v>1682.1562737087584</v>
      </c>
      <c r="BN35" s="210">
        <f t="shared" si="22"/>
        <v>1682.1562737087584</v>
      </c>
      <c r="BO35" s="210">
        <f t="shared" si="22"/>
        <v>1682.1562737087584</v>
      </c>
      <c r="BP35" s="210">
        <f t="shared" si="22"/>
        <v>1682.1562737087584</v>
      </c>
      <c r="BQ35" s="210">
        <f t="shared" si="22"/>
        <v>1682.1562737087584</v>
      </c>
      <c r="BR35" s="210">
        <f t="shared" si="22"/>
        <v>1682.1562737087584</v>
      </c>
      <c r="BS35" s="210">
        <f t="shared" si="22"/>
        <v>1682.1562737087584</v>
      </c>
      <c r="BT35" s="210">
        <f t="shared" si="22"/>
        <v>1682.1562737087584</v>
      </c>
      <c r="BU35" s="210">
        <f t="shared" si="22"/>
        <v>1682.1562737087584</v>
      </c>
      <c r="BV35" s="210">
        <f t="shared" si="22"/>
        <v>1682.1562737087584</v>
      </c>
      <c r="BW35" s="210">
        <f t="shared" si="22"/>
        <v>1682.1562737087584</v>
      </c>
      <c r="BX35" s="210">
        <f t="shared" si="23"/>
        <v>1682.1562737087584</v>
      </c>
      <c r="BY35" s="210">
        <f t="shared" si="23"/>
        <v>1682.1562737087584</v>
      </c>
      <c r="BZ35" s="210">
        <f t="shared" si="23"/>
        <v>1682.1562737087584</v>
      </c>
      <c r="CA35" s="210">
        <f t="shared" si="23"/>
        <v>1666.7706980345929</v>
      </c>
      <c r="CB35" s="210">
        <f t="shared" si="23"/>
        <v>1635.999546686262</v>
      </c>
      <c r="CC35" s="210">
        <f t="shared" si="23"/>
        <v>1605.228395337931</v>
      </c>
      <c r="CD35" s="210">
        <f t="shared" si="23"/>
        <v>1574.4572439896001</v>
      </c>
      <c r="CE35" s="210">
        <f t="shared" si="23"/>
        <v>1543.6860926412692</v>
      </c>
      <c r="CF35" s="210">
        <f t="shared" si="23"/>
        <v>1512.9149412929382</v>
      </c>
      <c r="CG35" s="210">
        <f t="shared" si="23"/>
        <v>1482.1437899446073</v>
      </c>
      <c r="CH35" s="210">
        <f t="shared" si="24"/>
        <v>1451.3726385962764</v>
      </c>
      <c r="CI35" s="210">
        <f t="shared" si="24"/>
        <v>1420.6014872479454</v>
      </c>
      <c r="CJ35" s="210">
        <f t="shared" si="24"/>
        <v>1389.8303358996145</v>
      </c>
      <c r="CK35" s="210">
        <f t="shared" si="24"/>
        <v>1359.0591845512836</v>
      </c>
      <c r="CL35" s="210">
        <f t="shared" si="24"/>
        <v>1328.2880332029524</v>
      </c>
      <c r="CM35" s="210">
        <f t="shared" si="24"/>
        <v>1297.5168818546217</v>
      </c>
      <c r="CN35" s="210">
        <f t="shared" si="24"/>
        <v>1266.7457305062906</v>
      </c>
      <c r="CO35" s="210">
        <f t="shared" si="24"/>
        <v>1235.9745791579599</v>
      </c>
      <c r="CP35" s="210">
        <f t="shared" si="24"/>
        <v>1205.2034278096287</v>
      </c>
      <c r="CQ35" s="210">
        <f t="shared" si="24"/>
        <v>1174.4322764612978</v>
      </c>
      <c r="CR35" s="210">
        <f t="shared" si="25"/>
        <v>1143.6611251129668</v>
      </c>
      <c r="CS35" s="210">
        <f t="shared" si="25"/>
        <v>1112.8899737646359</v>
      </c>
      <c r="CT35" s="210">
        <f t="shared" si="25"/>
        <v>1082.118822416305</v>
      </c>
      <c r="CU35" s="210">
        <f t="shared" si="25"/>
        <v>1051.347671067974</v>
      </c>
      <c r="CV35" s="210">
        <f t="shared" si="25"/>
        <v>1051.347671067974</v>
      </c>
      <c r="CW35" s="210">
        <f t="shared" si="25"/>
        <v>1051.347671067974</v>
      </c>
      <c r="CX35" s="210">
        <f t="shared" si="25"/>
        <v>1051.347671067974</v>
      </c>
      <c r="CY35" s="210">
        <f t="shared" si="25"/>
        <v>1051.347671067974</v>
      </c>
      <c r="CZ35" s="210">
        <f t="shared" si="25"/>
        <v>1051.347671067974</v>
      </c>
      <c r="DA35" s="210">
        <f t="shared" si="25"/>
        <v>1051.347671067974</v>
      </c>
    </row>
    <row r="36" spans="1:105">
      <c r="A36" s="201" t="str">
        <f>Income!A85</f>
        <v>Cash transfer - official</v>
      </c>
      <c r="B36" s="203">
        <f>Income!B85</f>
        <v>23848.411003174224</v>
      </c>
      <c r="C36" s="203">
        <f>Income!C85</f>
        <v>23848.41100317422</v>
      </c>
      <c r="D36" s="203">
        <f>Income!D85</f>
        <v>23848.411003174224</v>
      </c>
      <c r="E36" s="203">
        <f>Income!E85</f>
        <v>26397.096148551616</v>
      </c>
      <c r="F36" s="210">
        <f t="shared" si="16"/>
        <v>23848.411003174224</v>
      </c>
      <c r="G36" s="210">
        <f t="shared" si="16"/>
        <v>23848.411003174224</v>
      </c>
      <c r="H36" s="210">
        <f t="shared" si="16"/>
        <v>23848.411003174224</v>
      </c>
      <c r="I36" s="210">
        <f t="shared" si="16"/>
        <v>23848.411003174224</v>
      </c>
      <c r="J36" s="210">
        <f t="shared" si="16"/>
        <v>23848.411003174224</v>
      </c>
      <c r="K36" s="210">
        <f t="shared" si="16"/>
        <v>23848.411003174224</v>
      </c>
      <c r="L36" s="210">
        <f t="shared" si="16"/>
        <v>23848.411003174224</v>
      </c>
      <c r="M36" s="210">
        <f t="shared" si="16"/>
        <v>23848.411003174224</v>
      </c>
      <c r="N36" s="210">
        <f t="shared" si="16"/>
        <v>23848.411003174224</v>
      </c>
      <c r="O36" s="210">
        <f t="shared" si="16"/>
        <v>23848.411003174224</v>
      </c>
      <c r="P36" s="210">
        <f t="shared" si="16"/>
        <v>23848.411003174224</v>
      </c>
      <c r="Q36" s="210">
        <f t="shared" si="16"/>
        <v>23848.411003174224</v>
      </c>
      <c r="R36" s="210">
        <f t="shared" si="16"/>
        <v>23848.411003174224</v>
      </c>
      <c r="S36" s="210">
        <f t="shared" si="16"/>
        <v>23848.411003174224</v>
      </c>
      <c r="T36" s="210">
        <f t="shared" si="16"/>
        <v>23848.411003174224</v>
      </c>
      <c r="U36" s="210">
        <f t="shared" si="16"/>
        <v>23848.411003174224</v>
      </c>
      <c r="V36" s="210">
        <f t="shared" si="17"/>
        <v>23848.411003174224</v>
      </c>
      <c r="W36" s="210">
        <f t="shared" si="17"/>
        <v>23848.411003174224</v>
      </c>
      <c r="X36" s="210">
        <f t="shared" si="17"/>
        <v>23848.411003174224</v>
      </c>
      <c r="Y36" s="210">
        <f t="shared" si="17"/>
        <v>23848.411003174224</v>
      </c>
      <c r="Z36" s="210">
        <f t="shared" si="17"/>
        <v>23848.411003174224</v>
      </c>
      <c r="AA36" s="210">
        <f t="shared" si="17"/>
        <v>23848.411003174224</v>
      </c>
      <c r="AB36" s="210">
        <f t="shared" si="17"/>
        <v>23848.411003174224</v>
      </c>
      <c r="AC36" s="210">
        <f t="shared" si="17"/>
        <v>23848.411003174224</v>
      </c>
      <c r="AD36" s="210">
        <f t="shared" si="17"/>
        <v>23848.411003174224</v>
      </c>
      <c r="AE36" s="210">
        <f t="shared" si="17"/>
        <v>23848.411003174224</v>
      </c>
      <c r="AF36" s="210">
        <f t="shared" si="18"/>
        <v>23848.411003174224</v>
      </c>
      <c r="AG36" s="210">
        <f t="shared" si="18"/>
        <v>23848.411003174224</v>
      </c>
      <c r="AH36" s="210">
        <f t="shared" si="18"/>
        <v>23848.411003174224</v>
      </c>
      <c r="AI36" s="210">
        <f t="shared" si="18"/>
        <v>23848.411003174224</v>
      </c>
      <c r="AJ36" s="210">
        <f t="shared" si="18"/>
        <v>23848.411003174224</v>
      </c>
      <c r="AK36" s="210">
        <f t="shared" si="18"/>
        <v>23848.411003174224</v>
      </c>
      <c r="AL36" s="210">
        <f t="shared" si="18"/>
        <v>23848.411003174224</v>
      </c>
      <c r="AM36" s="210">
        <f t="shared" si="18"/>
        <v>23848.41100317422</v>
      </c>
      <c r="AN36" s="210">
        <f t="shared" si="18"/>
        <v>23848.41100317422</v>
      </c>
      <c r="AO36" s="210">
        <f t="shared" si="18"/>
        <v>23848.41100317422</v>
      </c>
      <c r="AP36" s="210">
        <f t="shared" si="19"/>
        <v>23848.41100317422</v>
      </c>
      <c r="AQ36" s="210">
        <f t="shared" si="19"/>
        <v>23848.41100317422</v>
      </c>
      <c r="AR36" s="210">
        <f t="shared" si="19"/>
        <v>23848.41100317422</v>
      </c>
      <c r="AS36" s="210">
        <f t="shared" si="19"/>
        <v>23848.41100317422</v>
      </c>
      <c r="AT36" s="210">
        <f t="shared" si="19"/>
        <v>23848.41100317422</v>
      </c>
      <c r="AU36" s="210">
        <f t="shared" si="19"/>
        <v>23848.41100317422</v>
      </c>
      <c r="AV36" s="210">
        <f t="shared" si="19"/>
        <v>23848.41100317422</v>
      </c>
      <c r="AW36" s="210">
        <f t="shared" si="19"/>
        <v>23848.41100317422</v>
      </c>
      <c r="AX36" s="210">
        <f t="shared" si="19"/>
        <v>23848.41100317422</v>
      </c>
      <c r="AY36" s="210">
        <f t="shared" si="19"/>
        <v>23848.41100317422</v>
      </c>
      <c r="AZ36" s="210">
        <f t="shared" si="20"/>
        <v>23848.41100317422</v>
      </c>
      <c r="BA36" s="210">
        <f t="shared" si="20"/>
        <v>23848.41100317422</v>
      </c>
      <c r="BB36" s="210">
        <f t="shared" si="20"/>
        <v>23848.41100317422</v>
      </c>
      <c r="BC36" s="210">
        <f t="shared" si="20"/>
        <v>23848.41100317422</v>
      </c>
      <c r="BD36" s="210">
        <f t="shared" si="20"/>
        <v>23848.41100317422</v>
      </c>
      <c r="BE36" s="210">
        <f t="shared" si="20"/>
        <v>23848.41100317422</v>
      </c>
      <c r="BF36" s="210">
        <f t="shared" si="20"/>
        <v>23848.41100317422</v>
      </c>
      <c r="BG36" s="210">
        <f t="shared" si="20"/>
        <v>23848.41100317422</v>
      </c>
      <c r="BH36" s="210">
        <f t="shared" si="20"/>
        <v>23848.41100317422</v>
      </c>
      <c r="BI36" s="210">
        <f t="shared" si="20"/>
        <v>23848.41100317422</v>
      </c>
      <c r="BJ36" s="210">
        <f t="shared" si="21"/>
        <v>23848.41100317422</v>
      </c>
      <c r="BK36" s="210">
        <f t="shared" si="21"/>
        <v>23848.41100317422</v>
      </c>
      <c r="BL36" s="210">
        <f t="shared" si="21"/>
        <v>23848.41100317422</v>
      </c>
      <c r="BM36" s="210">
        <f t="shared" si="21"/>
        <v>23848.41100317422</v>
      </c>
      <c r="BN36" s="210">
        <f t="shared" si="21"/>
        <v>23848.411003174224</v>
      </c>
      <c r="BO36" s="210">
        <f t="shared" si="21"/>
        <v>23848.411003174224</v>
      </c>
      <c r="BP36" s="210">
        <f t="shared" si="21"/>
        <v>23848.411003174224</v>
      </c>
      <c r="BQ36" s="210">
        <f t="shared" si="21"/>
        <v>23848.411003174224</v>
      </c>
      <c r="BR36" s="210">
        <f t="shared" si="21"/>
        <v>23848.411003174224</v>
      </c>
      <c r="BS36" s="210">
        <f t="shared" si="21"/>
        <v>23848.411003174224</v>
      </c>
      <c r="BT36" s="210">
        <f t="shared" si="22"/>
        <v>23848.411003174224</v>
      </c>
      <c r="BU36" s="210">
        <f t="shared" si="22"/>
        <v>23848.411003174224</v>
      </c>
      <c r="BV36" s="210">
        <f t="shared" si="22"/>
        <v>23848.411003174224</v>
      </c>
      <c r="BW36" s="210">
        <f t="shared" si="22"/>
        <v>23848.411003174224</v>
      </c>
      <c r="BX36" s="210">
        <f t="shared" si="22"/>
        <v>23848.411003174224</v>
      </c>
      <c r="BY36" s="210">
        <f t="shared" si="22"/>
        <v>23848.411003174224</v>
      </c>
      <c r="BZ36" s="210">
        <f t="shared" si="22"/>
        <v>23848.411003174224</v>
      </c>
      <c r="CA36" s="210">
        <f t="shared" si="22"/>
        <v>23910.574055500503</v>
      </c>
      <c r="CB36" s="210">
        <f t="shared" si="22"/>
        <v>24034.900160153058</v>
      </c>
      <c r="CC36" s="210">
        <f t="shared" si="22"/>
        <v>24159.226264805613</v>
      </c>
      <c r="CD36" s="210">
        <f t="shared" si="23"/>
        <v>24283.552369458168</v>
      </c>
      <c r="CE36" s="210">
        <f t="shared" si="23"/>
        <v>24407.878474110723</v>
      </c>
      <c r="CF36" s="210">
        <f t="shared" si="23"/>
        <v>24532.204578763281</v>
      </c>
      <c r="CG36" s="210">
        <f t="shared" si="23"/>
        <v>24656.530683415836</v>
      </c>
      <c r="CH36" s="210">
        <f t="shared" si="23"/>
        <v>24780.856788068391</v>
      </c>
      <c r="CI36" s="210">
        <f t="shared" si="23"/>
        <v>24905.182892720946</v>
      </c>
      <c r="CJ36" s="210">
        <f t="shared" si="23"/>
        <v>25029.508997373505</v>
      </c>
      <c r="CK36" s="210">
        <f t="shared" si="23"/>
        <v>25153.83510202606</v>
      </c>
      <c r="CL36" s="210">
        <f t="shared" si="23"/>
        <v>25278.161206678615</v>
      </c>
      <c r="CM36" s="210">
        <f t="shared" si="23"/>
        <v>25402.48731133117</v>
      </c>
      <c r="CN36" s="210">
        <f t="shared" si="24"/>
        <v>25526.813415983728</v>
      </c>
      <c r="CO36" s="210">
        <f t="shared" si="24"/>
        <v>25651.139520636283</v>
      </c>
      <c r="CP36" s="210">
        <f t="shared" si="24"/>
        <v>25775.465625288838</v>
      </c>
      <c r="CQ36" s="210">
        <f t="shared" si="24"/>
        <v>25899.791729941393</v>
      </c>
      <c r="CR36" s="210">
        <f t="shared" si="24"/>
        <v>26024.117834593948</v>
      </c>
      <c r="CS36" s="210">
        <f t="shared" si="24"/>
        <v>26148.443939246506</v>
      </c>
      <c r="CT36" s="210">
        <f t="shared" si="24"/>
        <v>26272.770043899061</v>
      </c>
      <c r="CU36" s="210">
        <f t="shared" si="24"/>
        <v>26397.096148551616</v>
      </c>
      <c r="CV36" s="210">
        <f t="shared" si="24"/>
        <v>26397.096148551616</v>
      </c>
      <c r="CW36" s="210">
        <f t="shared" si="24"/>
        <v>26397.096148551616</v>
      </c>
      <c r="CX36" s="210">
        <f t="shared" si="25"/>
        <v>26397.096148551616</v>
      </c>
      <c r="CY36" s="210">
        <f t="shared" si="25"/>
        <v>26397.096148551616</v>
      </c>
      <c r="CZ36" s="210">
        <f t="shared" si="25"/>
        <v>26397.096148551616</v>
      </c>
      <c r="DA36" s="210">
        <f t="shared" si="25"/>
        <v>26397.096148551616</v>
      </c>
    </row>
    <row r="37" spans="1:105">
      <c r="A37" s="201" t="str">
        <f>Income!A86</f>
        <v>Cash transfer - gifts</v>
      </c>
      <c r="B37" s="203">
        <f>Income!B86</f>
        <v>9102.4469477764196</v>
      </c>
      <c r="C37" s="203">
        <f>Income!C86</f>
        <v>11833.181032109345</v>
      </c>
      <c r="D37" s="203">
        <f>Income!D86</f>
        <v>0</v>
      </c>
      <c r="E37" s="203">
        <f>Income!E86</f>
        <v>0</v>
      </c>
      <c r="F37" s="210">
        <f t="shared" si="16"/>
        <v>9102.4469477764196</v>
      </c>
      <c r="G37" s="210">
        <f t="shared" si="16"/>
        <v>9102.4469477764196</v>
      </c>
      <c r="H37" s="210">
        <f t="shared" si="16"/>
        <v>9102.4469477764196</v>
      </c>
      <c r="I37" s="210">
        <f t="shared" si="16"/>
        <v>9102.4469477764196</v>
      </c>
      <c r="J37" s="210">
        <f t="shared" si="16"/>
        <v>9102.4469477764196</v>
      </c>
      <c r="K37" s="210">
        <f t="shared" si="16"/>
        <v>9102.4469477764196</v>
      </c>
      <c r="L37" s="210">
        <f t="shared" si="16"/>
        <v>9102.4469477764196</v>
      </c>
      <c r="M37" s="210">
        <f t="shared" si="16"/>
        <v>9102.4469477764196</v>
      </c>
      <c r="N37" s="210">
        <f t="shared" si="16"/>
        <v>9102.4469477764196</v>
      </c>
      <c r="O37" s="210">
        <f t="shared" si="16"/>
        <v>9102.4469477764196</v>
      </c>
      <c r="P37" s="210">
        <f t="shared" si="17"/>
        <v>9102.4469477764196</v>
      </c>
      <c r="Q37" s="210">
        <f t="shared" si="17"/>
        <v>9102.4469477764196</v>
      </c>
      <c r="R37" s="210">
        <f t="shared" si="17"/>
        <v>9102.4469477764196</v>
      </c>
      <c r="S37" s="210">
        <f t="shared" si="17"/>
        <v>9102.4469477764196</v>
      </c>
      <c r="T37" s="210">
        <f t="shared" si="17"/>
        <v>9102.4469477764196</v>
      </c>
      <c r="U37" s="210">
        <f t="shared" si="17"/>
        <v>9102.4469477764196</v>
      </c>
      <c r="V37" s="210">
        <f t="shared" si="17"/>
        <v>9102.4469477764196</v>
      </c>
      <c r="W37" s="210">
        <f t="shared" si="17"/>
        <v>9102.4469477764196</v>
      </c>
      <c r="X37" s="210">
        <f t="shared" si="17"/>
        <v>9102.4469477764196</v>
      </c>
      <c r="Y37" s="210">
        <f t="shared" si="17"/>
        <v>9195.0142048724501</v>
      </c>
      <c r="Z37" s="210">
        <f t="shared" si="18"/>
        <v>9287.5814619684825</v>
      </c>
      <c r="AA37" s="210">
        <f t="shared" si="18"/>
        <v>9380.148719064513</v>
      </c>
      <c r="AB37" s="210">
        <f t="shared" si="18"/>
        <v>9472.7159761605453</v>
      </c>
      <c r="AC37" s="210">
        <f t="shared" si="18"/>
        <v>9565.2832332565758</v>
      </c>
      <c r="AD37" s="210">
        <f t="shared" si="18"/>
        <v>9657.8504903526082</v>
      </c>
      <c r="AE37" s="210">
        <f t="shared" si="18"/>
        <v>9750.4177474486387</v>
      </c>
      <c r="AF37" s="210">
        <f t="shared" si="18"/>
        <v>9842.985004544671</v>
      </c>
      <c r="AG37" s="210">
        <f t="shared" si="18"/>
        <v>9935.5522616407015</v>
      </c>
      <c r="AH37" s="210">
        <f t="shared" si="18"/>
        <v>10028.119518736734</v>
      </c>
      <c r="AI37" s="210">
        <f t="shared" si="18"/>
        <v>10120.686775832764</v>
      </c>
      <c r="AJ37" s="210">
        <f t="shared" si="19"/>
        <v>10213.254032928797</v>
      </c>
      <c r="AK37" s="210">
        <f t="shared" si="19"/>
        <v>10305.821290024827</v>
      </c>
      <c r="AL37" s="210">
        <f t="shared" si="19"/>
        <v>10398.38854712086</v>
      </c>
      <c r="AM37" s="210">
        <f t="shared" si="19"/>
        <v>10490.95580421689</v>
      </c>
      <c r="AN37" s="210">
        <f t="shared" si="19"/>
        <v>10583.523061312922</v>
      </c>
      <c r="AO37" s="210">
        <f t="shared" si="19"/>
        <v>10676.090318408953</v>
      </c>
      <c r="AP37" s="210">
        <f t="shared" si="19"/>
        <v>10768.657575504985</v>
      </c>
      <c r="AQ37" s="210">
        <f t="shared" si="19"/>
        <v>10861.224832601016</v>
      </c>
      <c r="AR37" s="210">
        <f t="shared" si="19"/>
        <v>10953.792089697046</v>
      </c>
      <c r="AS37" s="210">
        <f t="shared" si="19"/>
        <v>11046.359346793079</v>
      </c>
      <c r="AT37" s="210">
        <f t="shared" si="20"/>
        <v>11138.926603889111</v>
      </c>
      <c r="AU37" s="210">
        <f t="shared" si="20"/>
        <v>11231.493860985142</v>
      </c>
      <c r="AV37" s="210">
        <f t="shared" si="20"/>
        <v>11324.061118081172</v>
      </c>
      <c r="AW37" s="210">
        <f t="shared" si="20"/>
        <v>11416.628375177204</v>
      </c>
      <c r="AX37" s="210">
        <f t="shared" si="20"/>
        <v>11509.195632273237</v>
      </c>
      <c r="AY37" s="210">
        <f t="shared" si="20"/>
        <v>11601.762889369267</v>
      </c>
      <c r="AZ37" s="210">
        <f t="shared" si="20"/>
        <v>11694.330146465298</v>
      </c>
      <c r="BA37" s="210">
        <f t="shared" si="20"/>
        <v>11786.89740356133</v>
      </c>
      <c r="BB37" s="210">
        <f t="shared" si="20"/>
        <v>11596.517411467159</v>
      </c>
      <c r="BC37" s="210">
        <f t="shared" si="20"/>
        <v>11123.190170182785</v>
      </c>
      <c r="BD37" s="210">
        <f t="shared" si="21"/>
        <v>10649.86292889841</v>
      </c>
      <c r="BE37" s="210">
        <f t="shared" si="21"/>
        <v>10176.535687614038</v>
      </c>
      <c r="BF37" s="210">
        <f t="shared" si="21"/>
        <v>9703.2084463296633</v>
      </c>
      <c r="BG37" s="210">
        <f t="shared" si="21"/>
        <v>9229.8812050452889</v>
      </c>
      <c r="BH37" s="210">
        <f t="shared" si="21"/>
        <v>8756.5539637609145</v>
      </c>
      <c r="BI37" s="210">
        <f t="shared" si="21"/>
        <v>8283.2267224765419</v>
      </c>
      <c r="BJ37" s="210">
        <f t="shared" si="21"/>
        <v>7809.8994811921675</v>
      </c>
      <c r="BK37" s="210">
        <f t="shared" si="21"/>
        <v>7336.572239907794</v>
      </c>
      <c r="BL37" s="210">
        <f t="shared" si="21"/>
        <v>6863.2449986234196</v>
      </c>
      <c r="BM37" s="210">
        <f t="shared" si="21"/>
        <v>6389.9177573390461</v>
      </c>
      <c r="BN37" s="210">
        <f t="shared" si="22"/>
        <v>5916.5905160546736</v>
      </c>
      <c r="BO37" s="210">
        <f t="shared" si="22"/>
        <v>5443.2632747702983</v>
      </c>
      <c r="BP37" s="210">
        <f t="shared" si="22"/>
        <v>4969.9360334859248</v>
      </c>
      <c r="BQ37" s="210">
        <f t="shared" si="22"/>
        <v>4496.6087922015513</v>
      </c>
      <c r="BR37" s="210">
        <f t="shared" si="22"/>
        <v>4023.2815509171769</v>
      </c>
      <c r="BS37" s="210">
        <f t="shared" si="22"/>
        <v>3549.9543096328034</v>
      </c>
      <c r="BT37" s="210">
        <f t="shared" si="22"/>
        <v>3076.6270683484308</v>
      </c>
      <c r="BU37" s="210">
        <f t="shared" si="22"/>
        <v>2603.2998270640546</v>
      </c>
      <c r="BV37" s="210">
        <f t="shared" si="22"/>
        <v>2129.972585779682</v>
      </c>
      <c r="BW37" s="210">
        <f t="shared" si="22"/>
        <v>1656.6453444953095</v>
      </c>
      <c r="BX37" s="210">
        <f t="shared" si="23"/>
        <v>1183.3181032109333</v>
      </c>
      <c r="BY37" s="210">
        <f t="shared" si="23"/>
        <v>709.9908619265625</v>
      </c>
      <c r="BZ37" s="210">
        <f t="shared" si="23"/>
        <v>236.66362064218629</v>
      </c>
      <c r="CA37" s="210">
        <f t="shared" si="23"/>
        <v>0</v>
      </c>
      <c r="CB37" s="210">
        <f t="shared" si="23"/>
        <v>0</v>
      </c>
      <c r="CC37" s="210">
        <f t="shared" si="23"/>
        <v>0</v>
      </c>
      <c r="CD37" s="210">
        <f t="shared" si="23"/>
        <v>0</v>
      </c>
      <c r="CE37" s="210">
        <f t="shared" si="23"/>
        <v>0</v>
      </c>
      <c r="CF37" s="210">
        <f t="shared" si="23"/>
        <v>0</v>
      </c>
      <c r="CG37" s="210">
        <f t="shared" si="23"/>
        <v>0</v>
      </c>
      <c r="CH37" s="210">
        <f t="shared" si="24"/>
        <v>0</v>
      </c>
      <c r="CI37" s="210">
        <f t="shared" si="24"/>
        <v>0</v>
      </c>
      <c r="CJ37" s="210">
        <f t="shared" si="24"/>
        <v>0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56569.422548854098</v>
      </c>
      <c r="C38" s="203">
        <f>Income!C88</f>
        <v>73151.628595618633</v>
      </c>
      <c r="D38" s="203">
        <f>Income!D88</f>
        <v>90016.071826831496</v>
      </c>
      <c r="E38" s="203">
        <f>Income!E88</f>
        <v>192348.15040739105</v>
      </c>
      <c r="F38" s="204">
        <f t="shared" ref="F38:AK38" si="26">SUM(F25:F37)</f>
        <v>44636.798429084607</v>
      </c>
      <c r="G38" s="204">
        <f t="shared" si="26"/>
        <v>44636.798429084607</v>
      </c>
      <c r="H38" s="204">
        <f t="shared" si="26"/>
        <v>44636.798429084607</v>
      </c>
      <c r="I38" s="204">
        <f t="shared" si="26"/>
        <v>44636.798429084607</v>
      </c>
      <c r="J38" s="204">
        <f t="shared" si="26"/>
        <v>44636.798429084607</v>
      </c>
      <c r="K38" s="204">
        <f t="shared" si="26"/>
        <v>44636.798429084607</v>
      </c>
      <c r="L38" s="204">
        <f t="shared" si="26"/>
        <v>44636.798429084607</v>
      </c>
      <c r="M38" s="204">
        <f t="shared" si="26"/>
        <v>44636.798429084607</v>
      </c>
      <c r="N38" s="204">
        <f t="shared" si="26"/>
        <v>44636.798429084607</v>
      </c>
      <c r="O38" s="204">
        <f t="shared" si="26"/>
        <v>44636.798429084607</v>
      </c>
      <c r="P38" s="204">
        <f t="shared" si="26"/>
        <v>44636.798429084607</v>
      </c>
      <c r="Q38" s="204">
        <f t="shared" si="26"/>
        <v>44636.798429084607</v>
      </c>
      <c r="R38" s="204">
        <f t="shared" si="26"/>
        <v>44636.798429084607</v>
      </c>
      <c r="S38" s="204">
        <f t="shared" si="26"/>
        <v>44636.798429084607</v>
      </c>
      <c r="T38" s="204">
        <f t="shared" si="26"/>
        <v>44636.798429084607</v>
      </c>
      <c r="U38" s="204">
        <f t="shared" si="26"/>
        <v>44636.798429084607</v>
      </c>
      <c r="V38" s="204">
        <f t="shared" si="26"/>
        <v>44636.798429084607</v>
      </c>
      <c r="W38" s="204">
        <f t="shared" si="26"/>
        <v>44636.798429084607</v>
      </c>
      <c r="X38" s="204">
        <f t="shared" si="26"/>
        <v>44636.798429084607</v>
      </c>
      <c r="Y38" s="204">
        <f t="shared" si="26"/>
        <v>45198.907108635947</v>
      </c>
      <c r="Z38" s="204">
        <f t="shared" si="26"/>
        <v>45761.015788187287</v>
      </c>
      <c r="AA38" s="204">
        <f t="shared" si="26"/>
        <v>46323.124467738628</v>
      </c>
      <c r="AB38" s="204">
        <f t="shared" si="26"/>
        <v>46885.233147289968</v>
      </c>
      <c r="AC38" s="204">
        <f t="shared" si="26"/>
        <v>47447.341826841308</v>
      </c>
      <c r="AD38" s="204">
        <f t="shared" si="26"/>
        <v>48009.450506392648</v>
      </c>
      <c r="AE38" s="204">
        <f t="shared" si="26"/>
        <v>48571.559185943988</v>
      </c>
      <c r="AF38" s="204">
        <f t="shared" si="26"/>
        <v>49133.667865495336</v>
      </c>
      <c r="AG38" s="204">
        <f t="shared" si="26"/>
        <v>49695.776545046676</v>
      </c>
      <c r="AH38" s="204">
        <f t="shared" si="26"/>
        <v>50257.885224598016</v>
      </c>
      <c r="AI38" s="204">
        <f t="shared" si="26"/>
        <v>50819.993904149356</v>
      </c>
      <c r="AJ38" s="204">
        <f t="shared" si="26"/>
        <v>51382.102583700689</v>
      </c>
      <c r="AK38" s="204">
        <f t="shared" si="26"/>
        <v>51944.211263252029</v>
      </c>
      <c r="AL38" s="204">
        <f t="shared" ref="AL38:BQ38" si="27">SUM(AL25:AL37)</f>
        <v>52506.319942803369</v>
      </c>
      <c r="AM38" s="204">
        <f t="shared" si="27"/>
        <v>53068.42862235471</v>
      </c>
      <c r="AN38" s="204">
        <f t="shared" si="27"/>
        <v>53630.53730190605</v>
      </c>
      <c r="AO38" s="204">
        <f t="shared" si="27"/>
        <v>54192.64598145739</v>
      </c>
      <c r="AP38" s="204">
        <f t="shared" si="27"/>
        <v>54754.75466100873</v>
      </c>
      <c r="AQ38" s="204">
        <f t="shared" si="27"/>
        <v>55316.86334056007</v>
      </c>
      <c r="AR38" s="204">
        <f t="shared" si="27"/>
        <v>55878.972020111411</v>
      </c>
      <c r="AS38" s="204">
        <f t="shared" si="27"/>
        <v>56441.080699662751</v>
      </c>
      <c r="AT38" s="204">
        <f t="shared" si="27"/>
        <v>57003.189379214091</v>
      </c>
      <c r="AU38" s="204">
        <f t="shared" si="27"/>
        <v>57565.298058765431</v>
      </c>
      <c r="AV38" s="204">
        <f t="shared" si="27"/>
        <v>58127.406738316771</v>
      </c>
      <c r="AW38" s="204">
        <f t="shared" si="27"/>
        <v>58689.515417868119</v>
      </c>
      <c r="AX38" s="204">
        <f t="shared" si="27"/>
        <v>59251.624097419459</v>
      </c>
      <c r="AY38" s="204">
        <f t="shared" si="27"/>
        <v>59813.732776970792</v>
      </c>
      <c r="AZ38" s="204">
        <f t="shared" si="27"/>
        <v>60375.841456522132</v>
      </c>
      <c r="BA38" s="204">
        <f t="shared" si="27"/>
        <v>60937.950136073472</v>
      </c>
      <c r="BB38" s="204">
        <f t="shared" si="27"/>
        <v>61558.282202226612</v>
      </c>
      <c r="BC38" s="204">
        <f t="shared" si="27"/>
        <v>62236.837654981529</v>
      </c>
      <c r="BD38" s="204">
        <f t="shared" si="27"/>
        <v>62915.39310773644</v>
      </c>
      <c r="BE38" s="204">
        <f t="shared" si="27"/>
        <v>63593.948560491357</v>
      </c>
      <c r="BF38" s="204">
        <f t="shared" si="27"/>
        <v>64272.504013246289</v>
      </c>
      <c r="BG38" s="204">
        <f t="shared" si="27"/>
        <v>64951.059466001207</v>
      </c>
      <c r="BH38" s="204">
        <f t="shared" si="27"/>
        <v>65629.614918756124</v>
      </c>
      <c r="BI38" s="204">
        <f t="shared" si="27"/>
        <v>66308.170371511034</v>
      </c>
      <c r="BJ38" s="204">
        <f t="shared" si="27"/>
        <v>66986.725824265974</v>
      </c>
      <c r="BK38" s="204">
        <f t="shared" si="27"/>
        <v>67665.281277020884</v>
      </c>
      <c r="BL38" s="204">
        <f t="shared" si="27"/>
        <v>68343.836729775794</v>
      </c>
      <c r="BM38" s="204">
        <f t="shared" si="27"/>
        <v>69022.392182530733</v>
      </c>
      <c r="BN38" s="204">
        <f t="shared" si="27"/>
        <v>69700.947635285658</v>
      </c>
      <c r="BO38" s="204">
        <f t="shared" si="27"/>
        <v>70379.503088040568</v>
      </c>
      <c r="BP38" s="204">
        <f t="shared" si="27"/>
        <v>71058.058540795493</v>
      </c>
      <c r="BQ38" s="204">
        <f t="shared" si="27"/>
        <v>71736.613993550418</v>
      </c>
      <c r="BR38" s="204">
        <f t="shared" ref="BR38:CW38" si="28">SUM(BR25:BR37)</f>
        <v>72415.169446305328</v>
      </c>
      <c r="BS38" s="204">
        <f t="shared" si="28"/>
        <v>73093.724899060238</v>
      </c>
      <c r="BT38" s="204">
        <f t="shared" si="28"/>
        <v>73772.280351815178</v>
      </c>
      <c r="BU38" s="204">
        <f t="shared" si="28"/>
        <v>74450.835804570088</v>
      </c>
      <c r="BV38" s="204">
        <f t="shared" si="28"/>
        <v>75129.391257325013</v>
      </c>
      <c r="BW38" s="204">
        <f t="shared" si="28"/>
        <v>75807.946710079937</v>
      </c>
      <c r="BX38" s="204">
        <f t="shared" si="28"/>
        <v>76486.502162834848</v>
      </c>
      <c r="BY38" s="204">
        <f t="shared" si="28"/>
        <v>77165.057615589772</v>
      </c>
      <c r="BZ38" s="204">
        <f t="shared" si="28"/>
        <v>77843.613068344683</v>
      </c>
      <c r="CA38" s="204">
        <f t="shared" si="28"/>
        <v>80606.641607466852</v>
      </c>
      <c r="CB38" s="204">
        <f t="shared" si="28"/>
        <v>85454.143232956223</v>
      </c>
      <c r="CC38" s="204">
        <f t="shared" si="28"/>
        <v>90301.644858445594</v>
      </c>
      <c r="CD38" s="204">
        <f t="shared" si="28"/>
        <v>95149.146483934965</v>
      </c>
      <c r="CE38" s="204">
        <f t="shared" si="28"/>
        <v>99996.648109424321</v>
      </c>
      <c r="CF38" s="204">
        <f t="shared" si="28"/>
        <v>104844.14973491372</v>
      </c>
      <c r="CG38" s="204">
        <f t="shared" si="28"/>
        <v>109691.65136040309</v>
      </c>
      <c r="CH38" s="204">
        <f t="shared" si="28"/>
        <v>114539.15298589246</v>
      </c>
      <c r="CI38" s="204">
        <f t="shared" si="28"/>
        <v>119386.65461138185</v>
      </c>
      <c r="CJ38" s="204">
        <f t="shared" si="28"/>
        <v>124234.15623687123</v>
      </c>
      <c r="CK38" s="204">
        <f t="shared" si="28"/>
        <v>129081.6578623606</v>
      </c>
      <c r="CL38" s="204">
        <f t="shared" si="28"/>
        <v>133929.15948784997</v>
      </c>
      <c r="CM38" s="204">
        <f t="shared" si="28"/>
        <v>138776.66111333936</v>
      </c>
      <c r="CN38" s="204">
        <f t="shared" si="28"/>
        <v>143624.16273882872</v>
      </c>
      <c r="CO38" s="204">
        <f t="shared" si="28"/>
        <v>148471.6643643181</v>
      </c>
      <c r="CP38" s="204">
        <f t="shared" si="28"/>
        <v>153319.16598980746</v>
      </c>
      <c r="CQ38" s="204">
        <f t="shared" si="28"/>
        <v>158166.66761529684</v>
      </c>
      <c r="CR38" s="204">
        <f t="shared" si="28"/>
        <v>163014.1692407862</v>
      </c>
      <c r="CS38" s="204">
        <f t="shared" si="28"/>
        <v>167861.67086627558</v>
      </c>
      <c r="CT38" s="204">
        <f t="shared" si="28"/>
        <v>172709.172491765</v>
      </c>
      <c r="CU38" s="204">
        <f t="shared" si="28"/>
        <v>177556.67411725438</v>
      </c>
      <c r="CV38" s="204">
        <f t="shared" si="28"/>
        <v>177556.67411725438</v>
      </c>
      <c r="CW38" s="204">
        <f t="shared" si="28"/>
        <v>177556.67411725438</v>
      </c>
      <c r="CX38" s="204">
        <f>SUM(CX25:CX37)</f>
        <v>177556.67411725438</v>
      </c>
      <c r="CY38" s="204">
        <f>SUM(CY25:CY37)</f>
        <v>177556.67411725438</v>
      </c>
      <c r="CZ38" s="204">
        <f>SUM(CZ25:CZ37)</f>
        <v>177556.67411725438</v>
      </c>
      <c r="DA38" s="204">
        <f>SUM(DA25:DA37)</f>
        <v>177556.67411725438</v>
      </c>
    </row>
    <row r="39" spans="1:105">
      <c r="A39" s="201" t="str">
        <f>Income!A89</f>
        <v>Food Poverty line</v>
      </c>
      <c r="B39" s="203">
        <f>Income!B89</f>
        <v>29244.120681443648</v>
      </c>
      <c r="C39" s="203">
        <f>Income!C89</f>
        <v>29244.120681443648</v>
      </c>
      <c r="D39" s="203">
        <f>Income!D89</f>
        <v>29244.120681443648</v>
      </c>
      <c r="E39" s="203">
        <f>Income!E89</f>
        <v>29244.120681443645</v>
      </c>
      <c r="F39" s="204">
        <f t="shared" ref="F39:U39" si="29">IF(F$2&lt;=($B$2+$C$2+$D$2),IF(F$2&lt;=($B$2+$C$2),IF(F$2&lt;=$B$2,$B39,$C39),$D39),$E39)</f>
        <v>29244.120681443648</v>
      </c>
      <c r="G39" s="204">
        <f t="shared" si="29"/>
        <v>29244.120681443648</v>
      </c>
      <c r="H39" s="204">
        <f t="shared" si="29"/>
        <v>29244.120681443648</v>
      </c>
      <c r="I39" s="204">
        <f t="shared" si="29"/>
        <v>29244.120681443648</v>
      </c>
      <c r="J39" s="204">
        <f t="shared" si="29"/>
        <v>29244.120681443648</v>
      </c>
      <c r="K39" s="204">
        <f t="shared" si="29"/>
        <v>29244.120681443648</v>
      </c>
      <c r="L39" s="204">
        <f t="shared" si="29"/>
        <v>29244.120681443648</v>
      </c>
      <c r="M39" s="204">
        <f t="shared" si="29"/>
        <v>29244.120681443648</v>
      </c>
      <c r="N39" s="204">
        <f t="shared" si="29"/>
        <v>29244.120681443648</v>
      </c>
      <c r="O39" s="204">
        <f t="shared" si="29"/>
        <v>29244.120681443648</v>
      </c>
      <c r="P39" s="204">
        <f t="shared" si="29"/>
        <v>29244.120681443648</v>
      </c>
      <c r="Q39" s="204">
        <f t="shared" si="29"/>
        <v>29244.120681443648</v>
      </c>
      <c r="R39" s="204">
        <f t="shared" si="29"/>
        <v>29244.120681443648</v>
      </c>
      <c r="S39" s="204">
        <f t="shared" si="29"/>
        <v>29244.120681443648</v>
      </c>
      <c r="T39" s="204">
        <f t="shared" si="29"/>
        <v>29244.120681443648</v>
      </c>
      <c r="U39" s="204">
        <f t="shared" si="29"/>
        <v>29244.120681443648</v>
      </c>
      <c r="V39" s="204">
        <f t="shared" ref="V39:AK40" si="30">IF(V$2&lt;=($B$2+$C$2+$D$2),IF(V$2&lt;=($B$2+$C$2),IF(V$2&lt;=$B$2,$B39,$C39),$D39),$E39)</f>
        <v>29244.120681443648</v>
      </c>
      <c r="W39" s="204">
        <f t="shared" si="30"/>
        <v>29244.120681443648</v>
      </c>
      <c r="X39" s="204">
        <f t="shared" si="30"/>
        <v>29244.120681443648</v>
      </c>
      <c r="Y39" s="204">
        <f t="shared" si="30"/>
        <v>29244.120681443648</v>
      </c>
      <c r="Z39" s="204">
        <f t="shared" si="30"/>
        <v>29244.120681443648</v>
      </c>
      <c r="AA39" s="204">
        <f t="shared" si="30"/>
        <v>29244.120681443648</v>
      </c>
      <c r="AB39" s="204">
        <f t="shared" si="30"/>
        <v>29244.120681443648</v>
      </c>
      <c r="AC39" s="204">
        <f t="shared" si="30"/>
        <v>29244.120681443648</v>
      </c>
      <c r="AD39" s="204">
        <f t="shared" si="30"/>
        <v>29244.120681443648</v>
      </c>
      <c r="AE39" s="204">
        <f t="shared" si="30"/>
        <v>29244.120681443648</v>
      </c>
      <c r="AF39" s="204">
        <f t="shared" si="30"/>
        <v>29244.120681443648</v>
      </c>
      <c r="AG39" s="204">
        <f t="shared" si="30"/>
        <v>29244.120681443648</v>
      </c>
      <c r="AH39" s="204">
        <f t="shared" si="30"/>
        <v>29244.120681443648</v>
      </c>
      <c r="AI39" s="204">
        <f t="shared" si="30"/>
        <v>29244.120681443648</v>
      </c>
      <c r="AJ39" s="204">
        <f t="shared" si="30"/>
        <v>29244.120681443648</v>
      </c>
      <c r="AK39" s="204">
        <f t="shared" si="30"/>
        <v>29244.120681443648</v>
      </c>
      <c r="AL39" s="204">
        <f t="shared" ref="AL39:BA40" si="31">IF(AL$2&lt;=($B$2+$C$2+$D$2),IF(AL$2&lt;=($B$2+$C$2),IF(AL$2&lt;=$B$2,$B39,$C39),$D39),$E39)</f>
        <v>29244.120681443648</v>
      </c>
      <c r="AM39" s="204">
        <f t="shared" si="31"/>
        <v>29244.120681443648</v>
      </c>
      <c r="AN39" s="204">
        <f t="shared" si="31"/>
        <v>29244.120681443648</v>
      </c>
      <c r="AO39" s="204">
        <f t="shared" si="31"/>
        <v>29244.120681443648</v>
      </c>
      <c r="AP39" s="204">
        <f t="shared" si="31"/>
        <v>29244.120681443648</v>
      </c>
      <c r="AQ39" s="204">
        <f t="shared" si="31"/>
        <v>29244.120681443648</v>
      </c>
      <c r="AR39" s="204">
        <f t="shared" si="31"/>
        <v>29244.120681443648</v>
      </c>
      <c r="AS39" s="204">
        <f t="shared" si="31"/>
        <v>29244.120681443648</v>
      </c>
      <c r="AT39" s="204">
        <f t="shared" si="31"/>
        <v>29244.120681443648</v>
      </c>
      <c r="AU39" s="204">
        <f t="shared" si="31"/>
        <v>29244.120681443648</v>
      </c>
      <c r="AV39" s="204">
        <f t="shared" si="31"/>
        <v>29244.120681443648</v>
      </c>
      <c r="AW39" s="204">
        <f t="shared" si="31"/>
        <v>29244.120681443648</v>
      </c>
      <c r="AX39" s="204">
        <f t="shared" si="31"/>
        <v>29244.120681443648</v>
      </c>
      <c r="AY39" s="204">
        <f t="shared" si="31"/>
        <v>29244.120681443648</v>
      </c>
      <c r="AZ39" s="204">
        <f t="shared" si="31"/>
        <v>29244.120681443648</v>
      </c>
      <c r="BA39" s="204">
        <f t="shared" si="31"/>
        <v>29244.120681443648</v>
      </c>
      <c r="BB39" s="204">
        <f t="shared" ref="BB39:CD40" si="32">IF(BB$2&lt;=($B$2+$C$2+$D$2),IF(BB$2&lt;=($B$2+$C$2),IF(BB$2&lt;=$B$2,$B39,$C39),$D39),$E39)</f>
        <v>29244.120681443648</v>
      </c>
      <c r="BC39" s="204">
        <f t="shared" si="32"/>
        <v>29244.120681443648</v>
      </c>
      <c r="BD39" s="204">
        <f t="shared" si="32"/>
        <v>29244.120681443648</v>
      </c>
      <c r="BE39" s="204">
        <f t="shared" si="32"/>
        <v>29244.120681443648</v>
      </c>
      <c r="BF39" s="204">
        <f t="shared" si="32"/>
        <v>29244.120681443648</v>
      </c>
      <c r="BG39" s="204">
        <f t="shared" si="32"/>
        <v>29244.120681443648</v>
      </c>
      <c r="BH39" s="204">
        <f t="shared" si="32"/>
        <v>29244.120681443648</v>
      </c>
      <c r="BI39" s="204">
        <f t="shared" si="32"/>
        <v>29244.120681443648</v>
      </c>
      <c r="BJ39" s="204">
        <f t="shared" si="32"/>
        <v>29244.120681443648</v>
      </c>
      <c r="BK39" s="204">
        <f t="shared" si="32"/>
        <v>29244.120681443648</v>
      </c>
      <c r="BL39" s="204">
        <f t="shared" si="32"/>
        <v>29244.120681443648</v>
      </c>
      <c r="BM39" s="204">
        <f t="shared" si="32"/>
        <v>29244.120681443648</v>
      </c>
      <c r="BN39" s="204">
        <f t="shared" si="32"/>
        <v>29244.120681443648</v>
      </c>
      <c r="BO39" s="204">
        <f t="shared" si="32"/>
        <v>29244.120681443648</v>
      </c>
      <c r="BP39" s="204">
        <f t="shared" si="32"/>
        <v>29244.120681443648</v>
      </c>
      <c r="BQ39" s="204">
        <f t="shared" si="32"/>
        <v>29244.120681443648</v>
      </c>
      <c r="BR39" s="204">
        <f t="shared" si="32"/>
        <v>29244.120681443648</v>
      </c>
      <c r="BS39" s="204">
        <f t="shared" si="32"/>
        <v>29244.120681443648</v>
      </c>
      <c r="BT39" s="204">
        <f t="shared" si="32"/>
        <v>29244.120681443648</v>
      </c>
      <c r="BU39" s="204">
        <f t="shared" si="32"/>
        <v>29244.120681443648</v>
      </c>
      <c r="BV39" s="204">
        <f t="shared" si="32"/>
        <v>29244.120681443648</v>
      </c>
      <c r="BW39" s="204">
        <f t="shared" si="32"/>
        <v>29244.120681443648</v>
      </c>
      <c r="BX39" s="204">
        <f t="shared" si="32"/>
        <v>29244.120681443648</v>
      </c>
      <c r="BY39" s="204">
        <f t="shared" si="32"/>
        <v>29244.120681443648</v>
      </c>
      <c r="BZ39" s="204">
        <f t="shared" si="32"/>
        <v>29244.120681443648</v>
      </c>
      <c r="CA39" s="204">
        <f t="shared" si="32"/>
        <v>29244.120681443648</v>
      </c>
      <c r="CB39" s="204">
        <f t="shared" si="32"/>
        <v>29244.120681443648</v>
      </c>
      <c r="CC39" s="204">
        <f t="shared" si="32"/>
        <v>29244.120681443648</v>
      </c>
      <c r="CD39" s="204">
        <f t="shared" si="32"/>
        <v>29244.120681443648</v>
      </c>
      <c r="CE39" s="204">
        <f t="shared" ref="CE39:CR40" si="33">IF(CE$2&lt;=($B$2+$C$2+$D$2),IF(CE$2&lt;=($B$2+$C$2),IF(CE$2&lt;=$B$2,$B39,$C39),$D39),$E39)</f>
        <v>29244.120681443648</v>
      </c>
      <c r="CF39" s="204">
        <f t="shared" si="33"/>
        <v>29244.120681443648</v>
      </c>
      <c r="CG39" s="204">
        <f t="shared" si="33"/>
        <v>29244.120681443648</v>
      </c>
      <c r="CH39" s="204">
        <f t="shared" si="33"/>
        <v>29244.120681443648</v>
      </c>
      <c r="CI39" s="204">
        <f t="shared" si="33"/>
        <v>29244.120681443648</v>
      </c>
      <c r="CJ39" s="204">
        <f t="shared" si="33"/>
        <v>29244.120681443648</v>
      </c>
      <c r="CK39" s="204">
        <f t="shared" si="33"/>
        <v>29244.120681443648</v>
      </c>
      <c r="CL39" s="204">
        <f t="shared" si="33"/>
        <v>29244.120681443648</v>
      </c>
      <c r="CM39" s="204">
        <f t="shared" si="33"/>
        <v>29244.120681443648</v>
      </c>
      <c r="CN39" s="204">
        <f t="shared" si="33"/>
        <v>29244.120681443645</v>
      </c>
      <c r="CO39" s="204">
        <f t="shared" si="33"/>
        <v>29244.120681443645</v>
      </c>
      <c r="CP39" s="204">
        <f t="shared" si="33"/>
        <v>29244.120681443645</v>
      </c>
      <c r="CQ39" s="204">
        <f t="shared" si="33"/>
        <v>29244.120681443645</v>
      </c>
      <c r="CR39" s="204">
        <f t="shared" si="33"/>
        <v>29244.120681443645</v>
      </c>
      <c r="CS39" s="204">
        <f t="shared" ref="CS39:DA40" si="34">IF(CS$2&lt;=($B$2+$C$2+$D$2),IF(CS$2&lt;=($B$2+$C$2),IF(CS$2&lt;=$B$2,$B39,$C39),$D39),$E39)</f>
        <v>29244.120681443645</v>
      </c>
      <c r="CT39" s="204">
        <f t="shared" si="34"/>
        <v>29244.120681443645</v>
      </c>
      <c r="CU39" s="204">
        <f t="shared" si="34"/>
        <v>29244.120681443645</v>
      </c>
      <c r="CV39" s="204">
        <f t="shared" si="34"/>
        <v>29244.120681443645</v>
      </c>
      <c r="CW39" s="204">
        <f t="shared" si="34"/>
        <v>29244.120681443645</v>
      </c>
      <c r="CX39" s="204">
        <f t="shared" si="34"/>
        <v>29244.120681443645</v>
      </c>
      <c r="CY39" s="204">
        <f t="shared" si="34"/>
        <v>29244.120681443645</v>
      </c>
      <c r="CZ39" s="204">
        <f t="shared" si="34"/>
        <v>29244.120681443645</v>
      </c>
      <c r="DA39" s="204">
        <f t="shared" si="34"/>
        <v>29244.120681443645</v>
      </c>
    </row>
    <row r="40" spans="1:105">
      <c r="A40" s="201" t="str">
        <f>Income!A90</f>
        <v>Lower Bound Poverty line</v>
      </c>
      <c r="B40" s="203">
        <f>Income!B90</f>
        <v>40733.387348110315</v>
      </c>
      <c r="C40" s="203">
        <f>Income!C90</f>
        <v>40733.387348110315</v>
      </c>
      <c r="D40" s="203">
        <f>Income!D90</f>
        <v>40733.387348110315</v>
      </c>
      <c r="E40" s="203">
        <f>Income!E90</f>
        <v>40733.387348110307</v>
      </c>
      <c r="F40" s="204">
        <f t="shared" ref="F40:U40" si="35">IF(F$2&lt;=($B$2+$C$2+$D$2),IF(F$2&lt;=($B$2+$C$2),IF(F$2&lt;=$B$2,$B40,$C40),$D40),$E40)</f>
        <v>40733.387348110315</v>
      </c>
      <c r="G40" s="204">
        <f t="shared" si="35"/>
        <v>40733.387348110315</v>
      </c>
      <c r="H40" s="204">
        <f t="shared" si="35"/>
        <v>40733.387348110315</v>
      </c>
      <c r="I40" s="204">
        <f t="shared" si="35"/>
        <v>40733.387348110315</v>
      </c>
      <c r="J40" s="204">
        <f t="shared" si="35"/>
        <v>40733.387348110315</v>
      </c>
      <c r="K40" s="204">
        <f t="shared" si="35"/>
        <v>40733.387348110315</v>
      </c>
      <c r="L40" s="204">
        <f t="shared" si="35"/>
        <v>40733.387348110315</v>
      </c>
      <c r="M40" s="204">
        <f t="shared" si="35"/>
        <v>40733.387348110315</v>
      </c>
      <c r="N40" s="204">
        <f t="shared" si="35"/>
        <v>40733.387348110315</v>
      </c>
      <c r="O40" s="204">
        <f t="shared" si="35"/>
        <v>40733.387348110315</v>
      </c>
      <c r="P40" s="204">
        <f t="shared" si="35"/>
        <v>40733.387348110315</v>
      </c>
      <c r="Q40" s="204">
        <f t="shared" si="35"/>
        <v>40733.387348110315</v>
      </c>
      <c r="R40" s="204">
        <f t="shared" si="35"/>
        <v>40733.387348110315</v>
      </c>
      <c r="S40" s="204">
        <f t="shared" si="35"/>
        <v>40733.387348110315</v>
      </c>
      <c r="T40" s="204">
        <f t="shared" si="35"/>
        <v>40733.387348110315</v>
      </c>
      <c r="U40" s="204">
        <f t="shared" si="35"/>
        <v>40733.387348110315</v>
      </c>
      <c r="V40" s="204">
        <f t="shared" si="30"/>
        <v>40733.387348110315</v>
      </c>
      <c r="W40" s="204">
        <f t="shared" si="30"/>
        <v>40733.387348110315</v>
      </c>
      <c r="X40" s="204">
        <f t="shared" si="30"/>
        <v>40733.387348110315</v>
      </c>
      <c r="Y40" s="204">
        <f t="shared" si="30"/>
        <v>40733.387348110315</v>
      </c>
      <c r="Z40" s="204">
        <f t="shared" si="30"/>
        <v>40733.387348110315</v>
      </c>
      <c r="AA40" s="204">
        <f t="shared" si="30"/>
        <v>40733.387348110315</v>
      </c>
      <c r="AB40" s="204">
        <f t="shared" si="30"/>
        <v>40733.387348110315</v>
      </c>
      <c r="AC40" s="204">
        <f t="shared" si="30"/>
        <v>40733.387348110315</v>
      </c>
      <c r="AD40" s="204">
        <f t="shared" si="30"/>
        <v>40733.387348110315</v>
      </c>
      <c r="AE40" s="204">
        <f t="shared" si="30"/>
        <v>40733.387348110315</v>
      </c>
      <c r="AF40" s="204">
        <f t="shared" si="30"/>
        <v>40733.387348110315</v>
      </c>
      <c r="AG40" s="204">
        <f t="shared" si="30"/>
        <v>40733.387348110315</v>
      </c>
      <c r="AH40" s="204">
        <f t="shared" si="30"/>
        <v>40733.387348110315</v>
      </c>
      <c r="AI40" s="204">
        <f t="shared" si="30"/>
        <v>40733.387348110315</v>
      </c>
      <c r="AJ40" s="204">
        <f t="shared" si="30"/>
        <v>40733.387348110315</v>
      </c>
      <c r="AK40" s="204">
        <f t="shared" si="30"/>
        <v>40733.387348110315</v>
      </c>
      <c r="AL40" s="204">
        <f t="shared" si="31"/>
        <v>40733.387348110315</v>
      </c>
      <c r="AM40" s="204">
        <f t="shared" si="31"/>
        <v>40733.387348110315</v>
      </c>
      <c r="AN40" s="204">
        <f t="shared" si="31"/>
        <v>40733.387348110315</v>
      </c>
      <c r="AO40" s="204">
        <f t="shared" si="31"/>
        <v>40733.387348110315</v>
      </c>
      <c r="AP40" s="204">
        <f t="shared" si="31"/>
        <v>40733.387348110315</v>
      </c>
      <c r="AQ40" s="204">
        <f t="shared" si="31"/>
        <v>40733.387348110315</v>
      </c>
      <c r="AR40" s="204">
        <f t="shared" si="31"/>
        <v>40733.387348110315</v>
      </c>
      <c r="AS40" s="204">
        <f t="shared" si="31"/>
        <v>40733.387348110315</v>
      </c>
      <c r="AT40" s="204">
        <f t="shared" si="31"/>
        <v>40733.387348110315</v>
      </c>
      <c r="AU40" s="204">
        <f t="shared" si="31"/>
        <v>40733.387348110315</v>
      </c>
      <c r="AV40" s="204">
        <f t="shared" si="31"/>
        <v>40733.387348110315</v>
      </c>
      <c r="AW40" s="204">
        <f t="shared" si="31"/>
        <v>40733.387348110315</v>
      </c>
      <c r="AX40" s="204">
        <f t="shared" si="31"/>
        <v>40733.387348110315</v>
      </c>
      <c r="AY40" s="204">
        <f t="shared" si="31"/>
        <v>40733.387348110315</v>
      </c>
      <c r="AZ40" s="204">
        <f t="shared" si="31"/>
        <v>40733.387348110315</v>
      </c>
      <c r="BA40" s="204">
        <f t="shared" si="31"/>
        <v>40733.387348110315</v>
      </c>
      <c r="BB40" s="204">
        <f t="shared" si="32"/>
        <v>40733.387348110315</v>
      </c>
      <c r="BC40" s="204">
        <f t="shared" si="32"/>
        <v>40733.387348110315</v>
      </c>
      <c r="BD40" s="204">
        <f t="shared" si="32"/>
        <v>40733.387348110315</v>
      </c>
      <c r="BE40" s="204">
        <f t="shared" si="32"/>
        <v>40733.387348110315</v>
      </c>
      <c r="BF40" s="204">
        <f t="shared" si="32"/>
        <v>40733.387348110315</v>
      </c>
      <c r="BG40" s="204">
        <f t="shared" si="32"/>
        <v>40733.387348110315</v>
      </c>
      <c r="BH40" s="204">
        <f t="shared" si="32"/>
        <v>40733.387348110315</v>
      </c>
      <c r="BI40" s="204">
        <f t="shared" si="32"/>
        <v>40733.387348110315</v>
      </c>
      <c r="BJ40" s="204">
        <f t="shared" si="32"/>
        <v>40733.387348110315</v>
      </c>
      <c r="BK40" s="204">
        <f t="shared" si="32"/>
        <v>40733.387348110315</v>
      </c>
      <c r="BL40" s="204">
        <f t="shared" si="32"/>
        <v>40733.387348110315</v>
      </c>
      <c r="BM40" s="204">
        <f t="shared" si="32"/>
        <v>40733.387348110315</v>
      </c>
      <c r="BN40" s="204">
        <f t="shared" si="32"/>
        <v>40733.387348110315</v>
      </c>
      <c r="BO40" s="204">
        <f t="shared" si="32"/>
        <v>40733.387348110315</v>
      </c>
      <c r="BP40" s="204">
        <f t="shared" si="32"/>
        <v>40733.387348110315</v>
      </c>
      <c r="BQ40" s="204">
        <f t="shared" si="32"/>
        <v>40733.387348110315</v>
      </c>
      <c r="BR40" s="204">
        <f t="shared" si="32"/>
        <v>40733.387348110315</v>
      </c>
      <c r="BS40" s="204">
        <f t="shared" si="32"/>
        <v>40733.387348110315</v>
      </c>
      <c r="BT40" s="204">
        <f t="shared" si="32"/>
        <v>40733.387348110315</v>
      </c>
      <c r="BU40" s="204">
        <f t="shared" si="32"/>
        <v>40733.387348110315</v>
      </c>
      <c r="BV40" s="204">
        <f t="shared" si="32"/>
        <v>40733.387348110315</v>
      </c>
      <c r="BW40" s="204">
        <f t="shared" si="32"/>
        <v>40733.387348110315</v>
      </c>
      <c r="BX40" s="204">
        <f t="shared" si="32"/>
        <v>40733.387348110315</v>
      </c>
      <c r="BY40" s="204">
        <f t="shared" si="32"/>
        <v>40733.387348110315</v>
      </c>
      <c r="BZ40" s="204">
        <f t="shared" si="32"/>
        <v>40733.387348110315</v>
      </c>
      <c r="CA40" s="204">
        <f t="shared" si="32"/>
        <v>40733.387348110315</v>
      </c>
      <c r="CB40" s="204">
        <f t="shared" si="32"/>
        <v>40733.387348110315</v>
      </c>
      <c r="CC40" s="204">
        <f t="shared" si="32"/>
        <v>40733.387348110315</v>
      </c>
      <c r="CD40" s="204">
        <f t="shared" si="32"/>
        <v>40733.387348110315</v>
      </c>
      <c r="CE40" s="204">
        <f t="shared" si="33"/>
        <v>40733.387348110315</v>
      </c>
      <c r="CF40" s="204">
        <f t="shared" si="33"/>
        <v>40733.387348110315</v>
      </c>
      <c r="CG40" s="204">
        <f t="shared" si="33"/>
        <v>40733.387348110315</v>
      </c>
      <c r="CH40" s="204">
        <f t="shared" si="33"/>
        <v>40733.387348110315</v>
      </c>
      <c r="CI40" s="204">
        <f t="shared" si="33"/>
        <v>40733.387348110315</v>
      </c>
      <c r="CJ40" s="204">
        <f t="shared" si="33"/>
        <v>40733.387348110315</v>
      </c>
      <c r="CK40" s="204">
        <f t="shared" si="33"/>
        <v>40733.387348110315</v>
      </c>
      <c r="CL40" s="204">
        <f t="shared" si="33"/>
        <v>40733.387348110315</v>
      </c>
      <c r="CM40" s="204">
        <f t="shared" si="33"/>
        <v>40733.387348110315</v>
      </c>
      <c r="CN40" s="204">
        <f t="shared" si="33"/>
        <v>40733.387348110307</v>
      </c>
      <c r="CO40" s="204">
        <f t="shared" si="33"/>
        <v>40733.387348110307</v>
      </c>
      <c r="CP40" s="204">
        <f t="shared" si="33"/>
        <v>40733.387348110307</v>
      </c>
      <c r="CQ40" s="204">
        <f t="shared" si="33"/>
        <v>40733.387348110307</v>
      </c>
      <c r="CR40" s="204">
        <f t="shared" si="33"/>
        <v>40733.387348110307</v>
      </c>
      <c r="CS40" s="204">
        <f t="shared" si="34"/>
        <v>40733.387348110307</v>
      </c>
      <c r="CT40" s="204">
        <f t="shared" si="34"/>
        <v>40733.387348110307</v>
      </c>
      <c r="CU40" s="204">
        <f t="shared" si="34"/>
        <v>40733.387348110307</v>
      </c>
      <c r="CV40" s="204">
        <f t="shared" si="34"/>
        <v>40733.387348110307</v>
      </c>
      <c r="CW40" s="204">
        <f t="shared" si="34"/>
        <v>40733.387348110307</v>
      </c>
      <c r="CX40" s="204">
        <f t="shared" si="34"/>
        <v>40733.387348110307</v>
      </c>
      <c r="CY40" s="204">
        <f t="shared" si="34"/>
        <v>40733.387348110307</v>
      </c>
      <c r="CZ40" s="204">
        <f t="shared" si="34"/>
        <v>40733.387348110307</v>
      </c>
      <c r="DA40" s="204">
        <f t="shared" si="34"/>
        <v>40733.387348110307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0</v>
      </c>
      <c r="O42" s="210">
        <f t="shared" si="36"/>
        <v>0</v>
      </c>
      <c r="P42" s="210">
        <f t="shared" si="36"/>
        <v>0</v>
      </c>
      <c r="Q42" s="210">
        <f t="shared" si="36"/>
        <v>0</v>
      </c>
      <c r="R42" s="210">
        <f t="shared" si="36"/>
        <v>0</v>
      </c>
      <c r="S42" s="210">
        <f t="shared" si="36"/>
        <v>0</v>
      </c>
      <c r="T42" s="210">
        <f t="shared" si="36"/>
        <v>0</v>
      </c>
      <c r="U42" s="210">
        <f t="shared" si="36"/>
        <v>0</v>
      </c>
      <c r="V42" s="210">
        <f t="shared" si="36"/>
        <v>0</v>
      </c>
      <c r="W42" s="210">
        <f t="shared" si="36"/>
        <v>0</v>
      </c>
      <c r="X42" s="210">
        <f t="shared" si="36"/>
        <v>0</v>
      </c>
      <c r="Y42" s="210">
        <f t="shared" si="36"/>
        <v>-25.166643133497342</v>
      </c>
      <c r="Z42" s="210">
        <f t="shared" si="36"/>
        <v>-25.166643133497342</v>
      </c>
      <c r="AA42" s="210">
        <f t="shared" si="36"/>
        <v>-25.166643133497342</v>
      </c>
      <c r="AB42" s="210">
        <f t="shared" si="36"/>
        <v>-25.166643133497342</v>
      </c>
      <c r="AC42" s="210">
        <f t="shared" si="36"/>
        <v>-25.166643133497342</v>
      </c>
      <c r="AD42" s="210">
        <f t="shared" si="36"/>
        <v>-25.166643133497342</v>
      </c>
      <c r="AE42" s="210">
        <f t="shared" si="36"/>
        <v>-25.166643133497342</v>
      </c>
      <c r="AF42" s="210">
        <f t="shared" si="36"/>
        <v>-25.166643133497342</v>
      </c>
      <c r="AG42" s="210">
        <f t="shared" si="36"/>
        <v>-25.166643133497342</v>
      </c>
      <c r="AH42" s="210">
        <f t="shared" si="36"/>
        <v>-25.166643133497342</v>
      </c>
      <c r="AI42" s="210">
        <f t="shared" si="36"/>
        <v>-25.166643133497342</v>
      </c>
      <c r="AJ42" s="210">
        <f t="shared" si="36"/>
        <v>-25.166643133497342</v>
      </c>
      <c r="AK42" s="210">
        <f t="shared" si="36"/>
        <v>-25.166643133497342</v>
      </c>
      <c r="AL42" s="210">
        <f t="shared" ref="AL42:BQ42" si="37">IF(AL$22&lt;=$E$24,IF(AL$22&lt;=$D$24,IF(AL$22&lt;=$C$24,IF(AL$22&lt;=$B$24,$B108,($C25-$B25)/($C$24-$B$24)),($D25-$C25)/($D$24-$C$24)),($E25-$D25)/($E$24-$D$24)),$F108)</f>
        <v>-25.166643133497342</v>
      </c>
      <c r="AM42" s="210">
        <f t="shared" si="37"/>
        <v>-25.166643133497342</v>
      </c>
      <c r="AN42" s="210">
        <f t="shared" si="37"/>
        <v>-25.166643133497342</v>
      </c>
      <c r="AO42" s="210">
        <f t="shared" si="37"/>
        <v>-25.166643133497342</v>
      </c>
      <c r="AP42" s="210">
        <f t="shared" si="37"/>
        <v>-25.166643133497342</v>
      </c>
      <c r="AQ42" s="210">
        <f t="shared" si="37"/>
        <v>-25.166643133497342</v>
      </c>
      <c r="AR42" s="210">
        <f t="shared" si="37"/>
        <v>-25.166643133497342</v>
      </c>
      <c r="AS42" s="210">
        <f t="shared" si="37"/>
        <v>-25.166643133497342</v>
      </c>
      <c r="AT42" s="210">
        <f t="shared" si="37"/>
        <v>-25.166643133497342</v>
      </c>
      <c r="AU42" s="210">
        <f t="shared" si="37"/>
        <v>-25.166643133497342</v>
      </c>
      <c r="AV42" s="210">
        <f t="shared" si="37"/>
        <v>-25.166643133497342</v>
      </c>
      <c r="AW42" s="210">
        <f t="shared" si="37"/>
        <v>-25.166643133497342</v>
      </c>
      <c r="AX42" s="210">
        <f t="shared" si="37"/>
        <v>-25.166643133497342</v>
      </c>
      <c r="AY42" s="210">
        <f t="shared" si="37"/>
        <v>-25.166643133497342</v>
      </c>
      <c r="AZ42" s="210">
        <f t="shared" si="37"/>
        <v>-25.166643133497342</v>
      </c>
      <c r="BA42" s="210">
        <f t="shared" si="37"/>
        <v>-25.166643133497342</v>
      </c>
      <c r="BB42" s="210">
        <f t="shared" si="37"/>
        <v>35.620854143172473</v>
      </c>
      <c r="BC42" s="210">
        <f t="shared" si="37"/>
        <v>35.620854143172473</v>
      </c>
      <c r="BD42" s="210">
        <f t="shared" si="37"/>
        <v>35.620854143172473</v>
      </c>
      <c r="BE42" s="210">
        <f t="shared" si="37"/>
        <v>35.620854143172473</v>
      </c>
      <c r="BF42" s="210">
        <f t="shared" si="37"/>
        <v>35.620854143172473</v>
      </c>
      <c r="BG42" s="210">
        <f t="shared" si="37"/>
        <v>35.620854143172473</v>
      </c>
      <c r="BH42" s="210">
        <f t="shared" si="37"/>
        <v>35.620854143172473</v>
      </c>
      <c r="BI42" s="210">
        <f t="shared" si="37"/>
        <v>35.620854143172473</v>
      </c>
      <c r="BJ42" s="210">
        <f t="shared" si="37"/>
        <v>35.620854143172473</v>
      </c>
      <c r="BK42" s="210">
        <f t="shared" si="37"/>
        <v>35.620854143172473</v>
      </c>
      <c r="BL42" s="210">
        <f t="shared" si="37"/>
        <v>35.620854143172473</v>
      </c>
      <c r="BM42" s="210">
        <f t="shared" si="37"/>
        <v>35.620854143172473</v>
      </c>
      <c r="BN42" s="210">
        <f t="shared" si="37"/>
        <v>35.620854143172473</v>
      </c>
      <c r="BO42" s="210">
        <f t="shared" si="37"/>
        <v>35.620854143172473</v>
      </c>
      <c r="BP42" s="210">
        <f t="shared" si="37"/>
        <v>35.620854143172473</v>
      </c>
      <c r="BQ42" s="210">
        <f t="shared" si="37"/>
        <v>35.620854143172473</v>
      </c>
      <c r="BR42" s="210">
        <f t="shared" ref="BR42:DA42" si="38">IF(BR$22&lt;=$E$24,IF(BR$22&lt;=$D$24,IF(BR$22&lt;=$C$24,IF(BR$22&lt;=$B$24,$B108,($C25-$B25)/($C$24-$B$24)),($D25-$C25)/($D$24-$C$24)),($E25-$D25)/($E$24-$D$24)),$F108)</f>
        <v>35.620854143172473</v>
      </c>
      <c r="BS42" s="210">
        <f t="shared" si="38"/>
        <v>35.620854143172473</v>
      </c>
      <c r="BT42" s="210">
        <f t="shared" si="38"/>
        <v>35.620854143172473</v>
      </c>
      <c r="BU42" s="210">
        <f t="shared" si="38"/>
        <v>35.620854143172473</v>
      </c>
      <c r="BV42" s="210">
        <f t="shared" si="38"/>
        <v>35.620854143172473</v>
      </c>
      <c r="BW42" s="210">
        <f t="shared" si="38"/>
        <v>35.620854143172473</v>
      </c>
      <c r="BX42" s="210">
        <f t="shared" si="38"/>
        <v>35.620854143172473</v>
      </c>
      <c r="BY42" s="210">
        <f t="shared" si="38"/>
        <v>35.620854143172473</v>
      </c>
      <c r="BZ42" s="210">
        <f t="shared" si="38"/>
        <v>35.620854143172473</v>
      </c>
      <c r="CA42" s="210">
        <f t="shared" si="38"/>
        <v>45.039649088646598</v>
      </c>
      <c r="CB42" s="210">
        <f t="shared" si="38"/>
        <v>45.039649088646598</v>
      </c>
      <c r="CC42" s="210">
        <f t="shared" si="38"/>
        <v>45.039649088646598</v>
      </c>
      <c r="CD42" s="210">
        <f t="shared" si="38"/>
        <v>45.039649088646598</v>
      </c>
      <c r="CE42" s="210">
        <f t="shared" si="38"/>
        <v>45.039649088646598</v>
      </c>
      <c r="CF42" s="210">
        <f t="shared" si="38"/>
        <v>45.039649088646598</v>
      </c>
      <c r="CG42" s="210">
        <f t="shared" si="38"/>
        <v>45.039649088646598</v>
      </c>
      <c r="CH42" s="210">
        <f t="shared" si="38"/>
        <v>45.039649088646598</v>
      </c>
      <c r="CI42" s="210">
        <f t="shared" si="38"/>
        <v>45.039649088646598</v>
      </c>
      <c r="CJ42" s="210">
        <f t="shared" si="38"/>
        <v>45.039649088646598</v>
      </c>
      <c r="CK42" s="210">
        <f t="shared" si="38"/>
        <v>45.039649088646598</v>
      </c>
      <c r="CL42" s="210">
        <f t="shared" si="38"/>
        <v>45.039649088646598</v>
      </c>
      <c r="CM42" s="210">
        <f t="shared" si="38"/>
        <v>45.039649088646598</v>
      </c>
      <c r="CN42" s="210">
        <f t="shared" si="38"/>
        <v>45.039649088646598</v>
      </c>
      <c r="CO42" s="210">
        <f t="shared" si="38"/>
        <v>45.039649088646598</v>
      </c>
      <c r="CP42" s="210">
        <f t="shared" si="38"/>
        <v>45.039649088646598</v>
      </c>
      <c r="CQ42" s="210">
        <f t="shared" si="38"/>
        <v>45.039649088646598</v>
      </c>
      <c r="CR42" s="210">
        <f t="shared" si="38"/>
        <v>45.039649088646598</v>
      </c>
      <c r="CS42" s="210">
        <f t="shared" si="38"/>
        <v>45.039649088646598</v>
      </c>
      <c r="CT42" s="210">
        <f t="shared" si="38"/>
        <v>45.039649088646598</v>
      </c>
      <c r="CU42" s="210">
        <f t="shared" si="38"/>
        <v>45.039649088646598</v>
      </c>
      <c r="CV42" s="210">
        <f t="shared" si="38"/>
        <v>106.36000000000007</v>
      </c>
      <c r="CW42" s="210">
        <f t="shared" si="38"/>
        <v>106.36000000000007</v>
      </c>
      <c r="CX42" s="210">
        <f t="shared" si="38"/>
        <v>106.36000000000007</v>
      </c>
      <c r="CY42" s="210">
        <f t="shared" si="38"/>
        <v>106.36000000000007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340.26</v>
      </c>
      <c r="O43" s="210">
        <f t="shared" si="39"/>
        <v>340.26</v>
      </c>
      <c r="P43" s="210">
        <f t="shared" si="39"/>
        <v>340.26</v>
      </c>
      <c r="Q43" s="210">
        <f t="shared" si="39"/>
        <v>340.26</v>
      </c>
      <c r="R43" s="210">
        <f t="shared" si="39"/>
        <v>340.26</v>
      </c>
      <c r="S43" s="210">
        <f t="shared" si="39"/>
        <v>340.26</v>
      </c>
      <c r="T43" s="210">
        <f t="shared" si="39"/>
        <v>340.26</v>
      </c>
      <c r="U43" s="210">
        <f t="shared" si="39"/>
        <v>340.26</v>
      </c>
      <c r="V43" s="210">
        <f t="shared" si="39"/>
        <v>340.26</v>
      </c>
      <c r="W43" s="210">
        <f t="shared" si="39"/>
        <v>340.26</v>
      </c>
      <c r="X43" s="210">
        <f t="shared" si="39"/>
        <v>340.26</v>
      </c>
      <c r="Y43" s="210">
        <f t="shared" si="39"/>
        <v>1.7999188879783878</v>
      </c>
      <c r="Z43" s="210">
        <f t="shared" si="39"/>
        <v>1.7999188879783878</v>
      </c>
      <c r="AA43" s="210">
        <f t="shared" si="39"/>
        <v>1.7999188879783878</v>
      </c>
      <c r="AB43" s="210">
        <f t="shared" si="39"/>
        <v>1.7999188879783878</v>
      </c>
      <c r="AC43" s="210">
        <f t="shared" si="39"/>
        <v>1.7999188879783878</v>
      </c>
      <c r="AD43" s="210">
        <f t="shared" si="39"/>
        <v>1.7999188879783878</v>
      </c>
      <c r="AE43" s="210">
        <f t="shared" si="39"/>
        <v>1.7999188879783878</v>
      </c>
      <c r="AF43" s="210">
        <f t="shared" si="39"/>
        <v>1.7999188879783878</v>
      </c>
      <c r="AG43" s="210">
        <f t="shared" si="39"/>
        <v>1.7999188879783878</v>
      </c>
      <c r="AH43" s="210">
        <f t="shared" si="39"/>
        <v>1.7999188879783878</v>
      </c>
      <c r="AI43" s="210">
        <f t="shared" si="39"/>
        <v>1.7999188879783878</v>
      </c>
      <c r="AJ43" s="210">
        <f t="shared" si="39"/>
        <v>1.7999188879783878</v>
      </c>
      <c r="AK43" s="210">
        <f t="shared" si="39"/>
        <v>1.7999188879783878</v>
      </c>
      <c r="AL43" s="210">
        <f t="shared" ref="AL43:BQ43" si="40">IF(AL$22&lt;=$E$24,IF(AL$22&lt;=$D$24,IF(AL$22&lt;=$C$24,IF(AL$22&lt;=$B$24,$B109,($C26-$B26)/($C$24-$B$24)),($D26-$C26)/($D$24-$C$24)),($E26-$D26)/($E$24-$D$24)),$F109)</f>
        <v>1.7999188879783878</v>
      </c>
      <c r="AM43" s="210">
        <f t="shared" si="40"/>
        <v>1.7999188879783878</v>
      </c>
      <c r="AN43" s="210">
        <f t="shared" si="40"/>
        <v>1.7999188879783878</v>
      </c>
      <c r="AO43" s="210">
        <f t="shared" si="40"/>
        <v>1.7999188879783878</v>
      </c>
      <c r="AP43" s="210">
        <f t="shared" si="40"/>
        <v>1.7999188879783878</v>
      </c>
      <c r="AQ43" s="210">
        <f t="shared" si="40"/>
        <v>1.7999188879783878</v>
      </c>
      <c r="AR43" s="210">
        <f t="shared" si="40"/>
        <v>1.7999188879783878</v>
      </c>
      <c r="AS43" s="210">
        <f t="shared" si="40"/>
        <v>1.7999188879783878</v>
      </c>
      <c r="AT43" s="210">
        <f t="shared" si="40"/>
        <v>1.7999188879783878</v>
      </c>
      <c r="AU43" s="210">
        <f t="shared" si="40"/>
        <v>1.7999188879783878</v>
      </c>
      <c r="AV43" s="210">
        <f t="shared" si="40"/>
        <v>1.7999188879783878</v>
      </c>
      <c r="AW43" s="210">
        <f t="shared" si="40"/>
        <v>1.7999188879783878</v>
      </c>
      <c r="AX43" s="210">
        <f t="shared" si="40"/>
        <v>1.7999188879783878</v>
      </c>
      <c r="AY43" s="210">
        <f t="shared" si="40"/>
        <v>1.7999188879783878</v>
      </c>
      <c r="AZ43" s="210">
        <f t="shared" si="40"/>
        <v>1.7999188879783878</v>
      </c>
      <c r="BA43" s="210">
        <f t="shared" si="40"/>
        <v>1.7999188879783878</v>
      </c>
      <c r="BB43" s="210">
        <f t="shared" si="40"/>
        <v>73.911869215944535</v>
      </c>
      <c r="BC43" s="210">
        <f t="shared" si="40"/>
        <v>73.911869215944535</v>
      </c>
      <c r="BD43" s="210">
        <f t="shared" si="40"/>
        <v>73.911869215944535</v>
      </c>
      <c r="BE43" s="210">
        <f t="shared" si="40"/>
        <v>73.911869215944535</v>
      </c>
      <c r="BF43" s="210">
        <f t="shared" si="40"/>
        <v>73.911869215944535</v>
      </c>
      <c r="BG43" s="210">
        <f t="shared" si="40"/>
        <v>73.911869215944535</v>
      </c>
      <c r="BH43" s="210">
        <f t="shared" si="40"/>
        <v>73.911869215944535</v>
      </c>
      <c r="BI43" s="210">
        <f t="shared" si="40"/>
        <v>73.911869215944535</v>
      </c>
      <c r="BJ43" s="210">
        <f t="shared" si="40"/>
        <v>73.911869215944535</v>
      </c>
      <c r="BK43" s="210">
        <f t="shared" si="40"/>
        <v>73.911869215944535</v>
      </c>
      <c r="BL43" s="210">
        <f t="shared" si="40"/>
        <v>73.911869215944535</v>
      </c>
      <c r="BM43" s="210">
        <f t="shared" si="40"/>
        <v>73.911869215944535</v>
      </c>
      <c r="BN43" s="210">
        <f t="shared" si="40"/>
        <v>73.911869215944535</v>
      </c>
      <c r="BO43" s="210">
        <f t="shared" si="40"/>
        <v>73.911869215944535</v>
      </c>
      <c r="BP43" s="210">
        <f t="shared" si="40"/>
        <v>73.911869215944535</v>
      </c>
      <c r="BQ43" s="210">
        <f t="shared" si="40"/>
        <v>73.911869215944535</v>
      </c>
      <c r="BR43" s="210">
        <f t="shared" ref="BR43:DA43" si="41">IF(BR$22&lt;=$E$24,IF(BR$22&lt;=$D$24,IF(BR$22&lt;=$C$24,IF(BR$22&lt;=$B$24,$B109,($C26-$B26)/($C$24-$B$24)),($D26-$C26)/($D$24-$C$24)),($E26-$D26)/($E$24-$D$24)),$F109)</f>
        <v>73.911869215944535</v>
      </c>
      <c r="BS43" s="210">
        <f t="shared" si="41"/>
        <v>73.911869215944535</v>
      </c>
      <c r="BT43" s="210">
        <f t="shared" si="41"/>
        <v>73.911869215944535</v>
      </c>
      <c r="BU43" s="210">
        <f t="shared" si="41"/>
        <v>73.911869215944535</v>
      </c>
      <c r="BV43" s="210">
        <f t="shared" si="41"/>
        <v>73.911869215944535</v>
      </c>
      <c r="BW43" s="210">
        <f t="shared" si="41"/>
        <v>73.911869215944535</v>
      </c>
      <c r="BX43" s="210">
        <f t="shared" si="41"/>
        <v>73.911869215944535</v>
      </c>
      <c r="BY43" s="210">
        <f t="shared" si="41"/>
        <v>73.911869215944535</v>
      </c>
      <c r="BZ43" s="210">
        <f t="shared" si="41"/>
        <v>73.911869215944535</v>
      </c>
      <c r="CA43" s="210">
        <f t="shared" si="41"/>
        <v>1325.0674383778578</v>
      </c>
      <c r="CB43" s="210">
        <f t="shared" si="41"/>
        <v>1325.0674383778578</v>
      </c>
      <c r="CC43" s="210">
        <f t="shared" si="41"/>
        <v>1325.0674383778578</v>
      </c>
      <c r="CD43" s="210">
        <f t="shared" si="41"/>
        <v>1325.0674383778578</v>
      </c>
      <c r="CE43" s="210">
        <f t="shared" si="41"/>
        <v>1325.0674383778578</v>
      </c>
      <c r="CF43" s="210">
        <f t="shared" si="41"/>
        <v>1325.0674383778578</v>
      </c>
      <c r="CG43" s="210">
        <f t="shared" si="41"/>
        <v>1325.0674383778578</v>
      </c>
      <c r="CH43" s="210">
        <f t="shared" si="41"/>
        <v>1325.0674383778578</v>
      </c>
      <c r="CI43" s="210">
        <f t="shared" si="41"/>
        <v>1325.0674383778578</v>
      </c>
      <c r="CJ43" s="210">
        <f t="shared" si="41"/>
        <v>1325.0674383778578</v>
      </c>
      <c r="CK43" s="210">
        <f t="shared" si="41"/>
        <v>1325.0674383778578</v>
      </c>
      <c r="CL43" s="210">
        <f t="shared" si="41"/>
        <v>1325.0674383778578</v>
      </c>
      <c r="CM43" s="210">
        <f t="shared" si="41"/>
        <v>1325.0674383778578</v>
      </c>
      <c r="CN43" s="210">
        <f t="shared" si="41"/>
        <v>1325.0674383778578</v>
      </c>
      <c r="CO43" s="210">
        <f t="shared" si="41"/>
        <v>1325.0674383778578</v>
      </c>
      <c r="CP43" s="210">
        <f t="shared" si="41"/>
        <v>1325.0674383778578</v>
      </c>
      <c r="CQ43" s="210">
        <f t="shared" si="41"/>
        <v>1325.0674383778578</v>
      </c>
      <c r="CR43" s="210">
        <f t="shared" si="41"/>
        <v>1325.0674383778578</v>
      </c>
      <c r="CS43" s="210">
        <f t="shared" si="41"/>
        <v>1325.0674383778578</v>
      </c>
      <c r="CT43" s="210">
        <f t="shared" si="41"/>
        <v>1325.0674383778578</v>
      </c>
      <c r="CU43" s="210">
        <f t="shared" si="41"/>
        <v>1325.0674383778578</v>
      </c>
      <c r="CV43" s="210">
        <f t="shared" si="41"/>
        <v>724.86000000000013</v>
      </c>
      <c r="CW43" s="210">
        <f t="shared" si="41"/>
        <v>724.86000000000013</v>
      </c>
      <c r="CX43" s="210">
        <f t="shared" si="41"/>
        <v>724.86000000000013</v>
      </c>
      <c r="CY43" s="210">
        <f t="shared" si="41"/>
        <v>724.86000000000013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0</v>
      </c>
      <c r="R44" s="210">
        <f t="shared" si="42"/>
        <v>0</v>
      </c>
      <c r="S44" s="210">
        <f t="shared" si="42"/>
        <v>0</v>
      </c>
      <c r="T44" s="210">
        <f t="shared" si="42"/>
        <v>0</v>
      </c>
      <c r="U44" s="210">
        <f t="shared" si="42"/>
        <v>0</v>
      </c>
      <c r="V44" s="210">
        <f t="shared" si="42"/>
        <v>0</v>
      </c>
      <c r="W44" s="210">
        <f t="shared" si="42"/>
        <v>0</v>
      </c>
      <c r="X44" s="210">
        <f t="shared" si="42"/>
        <v>0</v>
      </c>
      <c r="Y44" s="210">
        <f t="shared" si="42"/>
        <v>66.099484726442753</v>
      </c>
      <c r="Z44" s="210">
        <f t="shared" si="42"/>
        <v>66.099484726442753</v>
      </c>
      <c r="AA44" s="210">
        <f t="shared" si="42"/>
        <v>66.099484726442753</v>
      </c>
      <c r="AB44" s="210">
        <f t="shared" si="42"/>
        <v>66.099484726442753</v>
      </c>
      <c r="AC44" s="210">
        <f t="shared" si="42"/>
        <v>66.099484726442753</v>
      </c>
      <c r="AD44" s="210">
        <f t="shared" si="42"/>
        <v>66.099484726442753</v>
      </c>
      <c r="AE44" s="210">
        <f t="shared" si="42"/>
        <v>66.099484726442753</v>
      </c>
      <c r="AF44" s="210">
        <f t="shared" si="42"/>
        <v>66.099484726442753</v>
      </c>
      <c r="AG44" s="210">
        <f t="shared" si="42"/>
        <v>66.099484726442753</v>
      </c>
      <c r="AH44" s="210">
        <f t="shared" si="42"/>
        <v>66.099484726442753</v>
      </c>
      <c r="AI44" s="210">
        <f t="shared" si="42"/>
        <v>66.099484726442753</v>
      </c>
      <c r="AJ44" s="210">
        <f t="shared" si="42"/>
        <v>66.099484726442753</v>
      </c>
      <c r="AK44" s="210">
        <f t="shared" si="42"/>
        <v>66.099484726442753</v>
      </c>
      <c r="AL44" s="210">
        <f t="shared" ref="AL44:BQ44" si="43">IF(AL$22&lt;=$E$24,IF(AL$22&lt;=$D$24,IF(AL$22&lt;=$C$24,IF(AL$22&lt;=$B$24,$B110,($C27-$B27)/($C$24-$B$24)),($D27-$C27)/($D$24-$C$24)),($E27-$D27)/($E$24-$D$24)),$F110)</f>
        <v>66.099484726442753</v>
      </c>
      <c r="AM44" s="210">
        <f t="shared" si="43"/>
        <v>66.099484726442753</v>
      </c>
      <c r="AN44" s="210">
        <f t="shared" si="43"/>
        <v>66.099484726442753</v>
      </c>
      <c r="AO44" s="210">
        <f t="shared" si="43"/>
        <v>66.099484726442753</v>
      </c>
      <c r="AP44" s="210">
        <f t="shared" si="43"/>
        <v>66.099484726442753</v>
      </c>
      <c r="AQ44" s="210">
        <f t="shared" si="43"/>
        <v>66.099484726442753</v>
      </c>
      <c r="AR44" s="210">
        <f t="shared" si="43"/>
        <v>66.099484726442753</v>
      </c>
      <c r="AS44" s="210">
        <f t="shared" si="43"/>
        <v>66.099484726442753</v>
      </c>
      <c r="AT44" s="210">
        <f t="shared" si="43"/>
        <v>66.099484726442753</v>
      </c>
      <c r="AU44" s="210">
        <f t="shared" si="43"/>
        <v>66.099484726442753</v>
      </c>
      <c r="AV44" s="210">
        <f t="shared" si="43"/>
        <v>66.099484726442753</v>
      </c>
      <c r="AW44" s="210">
        <f t="shared" si="43"/>
        <v>66.099484726442753</v>
      </c>
      <c r="AX44" s="210">
        <f t="shared" si="43"/>
        <v>66.099484726442753</v>
      </c>
      <c r="AY44" s="210">
        <f t="shared" si="43"/>
        <v>66.099484726442753</v>
      </c>
      <c r="AZ44" s="210">
        <f t="shared" si="43"/>
        <v>66.099484726442753</v>
      </c>
      <c r="BA44" s="210">
        <f t="shared" si="43"/>
        <v>66.099484726442753</v>
      </c>
      <c r="BB44" s="210">
        <f t="shared" si="43"/>
        <v>27.573291377170062</v>
      </c>
      <c r="BC44" s="210">
        <f t="shared" si="43"/>
        <v>27.573291377170062</v>
      </c>
      <c r="BD44" s="210">
        <f t="shared" si="43"/>
        <v>27.573291377170062</v>
      </c>
      <c r="BE44" s="210">
        <f t="shared" si="43"/>
        <v>27.573291377170062</v>
      </c>
      <c r="BF44" s="210">
        <f t="shared" si="43"/>
        <v>27.573291377170062</v>
      </c>
      <c r="BG44" s="210">
        <f t="shared" si="43"/>
        <v>27.573291377170062</v>
      </c>
      <c r="BH44" s="210">
        <f t="shared" si="43"/>
        <v>27.573291377170062</v>
      </c>
      <c r="BI44" s="210">
        <f t="shared" si="43"/>
        <v>27.573291377170062</v>
      </c>
      <c r="BJ44" s="210">
        <f t="shared" si="43"/>
        <v>27.573291377170062</v>
      </c>
      <c r="BK44" s="210">
        <f t="shared" si="43"/>
        <v>27.573291377170062</v>
      </c>
      <c r="BL44" s="210">
        <f t="shared" si="43"/>
        <v>27.573291377170062</v>
      </c>
      <c r="BM44" s="210">
        <f t="shared" si="43"/>
        <v>27.573291377170062</v>
      </c>
      <c r="BN44" s="210">
        <f t="shared" si="43"/>
        <v>27.573291377170062</v>
      </c>
      <c r="BO44" s="210">
        <f t="shared" si="43"/>
        <v>27.573291377170062</v>
      </c>
      <c r="BP44" s="210">
        <f t="shared" si="43"/>
        <v>27.573291377170062</v>
      </c>
      <c r="BQ44" s="210">
        <f t="shared" si="43"/>
        <v>27.573291377170062</v>
      </c>
      <c r="BR44" s="210">
        <f t="shared" ref="BR44:DA44" si="44">IF(BR$22&lt;=$E$24,IF(BR$22&lt;=$D$24,IF(BR$22&lt;=$C$24,IF(BR$22&lt;=$B$24,$B110,($C27-$B27)/($C$24-$B$24)),($D27-$C27)/($D$24-$C$24)),($E27-$D27)/($E$24-$D$24)),$F110)</f>
        <v>27.573291377170062</v>
      </c>
      <c r="BS44" s="210">
        <f t="shared" si="44"/>
        <v>27.573291377170062</v>
      </c>
      <c r="BT44" s="210">
        <f t="shared" si="44"/>
        <v>27.573291377170062</v>
      </c>
      <c r="BU44" s="210">
        <f t="shared" si="44"/>
        <v>27.573291377170062</v>
      </c>
      <c r="BV44" s="210">
        <f t="shared" si="44"/>
        <v>27.573291377170062</v>
      </c>
      <c r="BW44" s="210">
        <f t="shared" si="44"/>
        <v>27.573291377170062</v>
      </c>
      <c r="BX44" s="210">
        <f t="shared" si="44"/>
        <v>27.573291377170062</v>
      </c>
      <c r="BY44" s="210">
        <f t="shared" si="44"/>
        <v>27.573291377170062</v>
      </c>
      <c r="BZ44" s="210">
        <f t="shared" si="44"/>
        <v>27.573291377170062</v>
      </c>
      <c r="CA44" s="210">
        <f t="shared" si="44"/>
        <v>-8.429795063504482</v>
      </c>
      <c r="CB44" s="210">
        <f t="shared" si="44"/>
        <v>-8.429795063504482</v>
      </c>
      <c r="CC44" s="210">
        <f t="shared" si="44"/>
        <v>-8.429795063504482</v>
      </c>
      <c r="CD44" s="210">
        <f t="shared" si="44"/>
        <v>-8.429795063504482</v>
      </c>
      <c r="CE44" s="210">
        <f t="shared" si="44"/>
        <v>-8.429795063504482</v>
      </c>
      <c r="CF44" s="210">
        <f t="shared" si="44"/>
        <v>-8.429795063504482</v>
      </c>
      <c r="CG44" s="210">
        <f t="shared" si="44"/>
        <v>-8.429795063504482</v>
      </c>
      <c r="CH44" s="210">
        <f t="shared" si="44"/>
        <v>-8.429795063504482</v>
      </c>
      <c r="CI44" s="210">
        <f t="shared" si="44"/>
        <v>-8.429795063504482</v>
      </c>
      <c r="CJ44" s="210">
        <f t="shared" si="44"/>
        <v>-8.429795063504482</v>
      </c>
      <c r="CK44" s="210">
        <f t="shared" si="44"/>
        <v>-8.429795063504482</v>
      </c>
      <c r="CL44" s="210">
        <f t="shared" si="44"/>
        <v>-8.429795063504482</v>
      </c>
      <c r="CM44" s="210">
        <f t="shared" si="44"/>
        <v>-8.429795063504482</v>
      </c>
      <c r="CN44" s="210">
        <f t="shared" si="44"/>
        <v>-8.429795063504482</v>
      </c>
      <c r="CO44" s="210">
        <f t="shared" si="44"/>
        <v>-8.429795063504482</v>
      </c>
      <c r="CP44" s="210">
        <f t="shared" si="44"/>
        <v>-8.429795063504482</v>
      </c>
      <c r="CQ44" s="210">
        <f t="shared" si="44"/>
        <v>-8.429795063504482</v>
      </c>
      <c r="CR44" s="210">
        <f t="shared" si="44"/>
        <v>-8.429795063504482</v>
      </c>
      <c r="CS44" s="210">
        <f t="shared" si="44"/>
        <v>-8.429795063504482</v>
      </c>
      <c r="CT44" s="210">
        <f t="shared" si="44"/>
        <v>-8.429795063504482</v>
      </c>
      <c r="CU44" s="210">
        <f t="shared" si="44"/>
        <v>-8.429795063504482</v>
      </c>
      <c r="CV44" s="210">
        <f t="shared" si="44"/>
        <v>8.4310000000000009</v>
      </c>
      <c r="CW44" s="210">
        <f t="shared" si="44"/>
        <v>8.4310000000000009</v>
      </c>
      <c r="CX44" s="210">
        <f t="shared" si="44"/>
        <v>8.4310000000000009</v>
      </c>
      <c r="CY44" s="210">
        <f t="shared" si="44"/>
        <v>8.4310000000000009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0.51426253942239653</v>
      </c>
      <c r="Z45" s="210">
        <f t="shared" si="45"/>
        <v>0.51426253942239653</v>
      </c>
      <c r="AA45" s="210">
        <f t="shared" si="45"/>
        <v>0.51426253942239653</v>
      </c>
      <c r="AB45" s="210">
        <f t="shared" si="45"/>
        <v>0.51426253942239653</v>
      </c>
      <c r="AC45" s="210">
        <f t="shared" si="45"/>
        <v>0.51426253942239653</v>
      </c>
      <c r="AD45" s="210">
        <f t="shared" si="45"/>
        <v>0.51426253942239653</v>
      </c>
      <c r="AE45" s="210">
        <f t="shared" si="45"/>
        <v>0.51426253942239653</v>
      </c>
      <c r="AF45" s="210">
        <f t="shared" si="45"/>
        <v>0.51426253942239653</v>
      </c>
      <c r="AG45" s="210">
        <f t="shared" si="45"/>
        <v>0.51426253942239653</v>
      </c>
      <c r="AH45" s="210">
        <f t="shared" si="45"/>
        <v>0.51426253942239653</v>
      </c>
      <c r="AI45" s="210">
        <f t="shared" si="45"/>
        <v>0.51426253942239653</v>
      </c>
      <c r="AJ45" s="210">
        <f t="shared" si="45"/>
        <v>0.51426253942239653</v>
      </c>
      <c r="AK45" s="210">
        <f t="shared" si="45"/>
        <v>0.51426253942239653</v>
      </c>
      <c r="AL45" s="210">
        <f t="shared" ref="AL45:BQ45" si="46">IF(AL$22&lt;=$E$24,IF(AL$22&lt;=$D$24,IF(AL$22&lt;=$C$24,IF(AL$22&lt;=$B$24,$B111,($C28-$B28)/($C$24-$B$24)),($D28-$C28)/($D$24-$C$24)),($E28-$D28)/($E$24-$D$24)),$F111)</f>
        <v>0.51426253942239653</v>
      </c>
      <c r="AM45" s="210">
        <f t="shared" si="46"/>
        <v>0.51426253942239653</v>
      </c>
      <c r="AN45" s="210">
        <f t="shared" si="46"/>
        <v>0.51426253942239653</v>
      </c>
      <c r="AO45" s="210">
        <f t="shared" si="46"/>
        <v>0.51426253942239653</v>
      </c>
      <c r="AP45" s="210">
        <f t="shared" si="46"/>
        <v>0.51426253942239653</v>
      </c>
      <c r="AQ45" s="210">
        <f t="shared" si="46"/>
        <v>0.51426253942239653</v>
      </c>
      <c r="AR45" s="210">
        <f t="shared" si="46"/>
        <v>0.51426253942239653</v>
      </c>
      <c r="AS45" s="210">
        <f t="shared" si="46"/>
        <v>0.51426253942239653</v>
      </c>
      <c r="AT45" s="210">
        <f t="shared" si="46"/>
        <v>0.51426253942239653</v>
      </c>
      <c r="AU45" s="210">
        <f t="shared" si="46"/>
        <v>0.51426253942239653</v>
      </c>
      <c r="AV45" s="210">
        <f t="shared" si="46"/>
        <v>0.51426253942239653</v>
      </c>
      <c r="AW45" s="210">
        <f t="shared" si="46"/>
        <v>0.51426253942239653</v>
      </c>
      <c r="AX45" s="210">
        <f t="shared" si="46"/>
        <v>0.51426253942239653</v>
      </c>
      <c r="AY45" s="210">
        <f t="shared" si="46"/>
        <v>0.51426253942239653</v>
      </c>
      <c r="AZ45" s="210">
        <f t="shared" si="46"/>
        <v>0.51426253942239653</v>
      </c>
      <c r="BA45" s="210">
        <f t="shared" si="46"/>
        <v>0.51426253942239653</v>
      </c>
      <c r="BB45" s="210">
        <f t="shared" si="46"/>
        <v>2.1239042878144985</v>
      </c>
      <c r="BC45" s="210">
        <f t="shared" si="46"/>
        <v>2.1239042878144985</v>
      </c>
      <c r="BD45" s="210">
        <f t="shared" si="46"/>
        <v>2.1239042878144985</v>
      </c>
      <c r="BE45" s="210">
        <f t="shared" si="46"/>
        <v>2.1239042878144985</v>
      </c>
      <c r="BF45" s="210">
        <f t="shared" si="46"/>
        <v>2.1239042878144985</v>
      </c>
      <c r="BG45" s="210">
        <f t="shared" si="46"/>
        <v>2.1239042878144985</v>
      </c>
      <c r="BH45" s="210">
        <f t="shared" si="46"/>
        <v>2.1239042878144985</v>
      </c>
      <c r="BI45" s="210">
        <f t="shared" si="46"/>
        <v>2.1239042878144985</v>
      </c>
      <c r="BJ45" s="210">
        <f t="shared" si="46"/>
        <v>2.1239042878144985</v>
      </c>
      <c r="BK45" s="210">
        <f t="shared" si="46"/>
        <v>2.1239042878144985</v>
      </c>
      <c r="BL45" s="210">
        <f t="shared" si="46"/>
        <v>2.1239042878144985</v>
      </c>
      <c r="BM45" s="210">
        <f t="shared" si="46"/>
        <v>2.1239042878144985</v>
      </c>
      <c r="BN45" s="210">
        <f t="shared" si="46"/>
        <v>2.1239042878144985</v>
      </c>
      <c r="BO45" s="210">
        <f t="shared" si="46"/>
        <v>2.1239042878144985</v>
      </c>
      <c r="BP45" s="210">
        <f t="shared" si="46"/>
        <v>2.1239042878144985</v>
      </c>
      <c r="BQ45" s="210">
        <f t="shared" si="46"/>
        <v>2.1239042878144985</v>
      </c>
      <c r="BR45" s="210">
        <f t="shared" ref="BR45:DA45" si="47">IF(BR$22&lt;=$E$24,IF(BR$22&lt;=$D$24,IF(BR$22&lt;=$C$24,IF(BR$22&lt;=$B$24,$B111,($C28-$B28)/($C$24-$B$24)),($D28-$C28)/($D$24-$C$24)),($E28-$D28)/($E$24-$D$24)),$F111)</f>
        <v>2.1239042878144985</v>
      </c>
      <c r="BS45" s="210">
        <f t="shared" si="47"/>
        <v>2.1239042878144985</v>
      </c>
      <c r="BT45" s="210">
        <f t="shared" si="47"/>
        <v>2.1239042878144985</v>
      </c>
      <c r="BU45" s="210">
        <f t="shared" si="47"/>
        <v>2.1239042878144985</v>
      </c>
      <c r="BV45" s="210">
        <f t="shared" si="47"/>
        <v>2.1239042878144985</v>
      </c>
      <c r="BW45" s="210">
        <f t="shared" si="47"/>
        <v>2.1239042878144985</v>
      </c>
      <c r="BX45" s="210">
        <f t="shared" si="47"/>
        <v>2.1239042878144985</v>
      </c>
      <c r="BY45" s="210">
        <f t="shared" si="47"/>
        <v>2.1239042878144985</v>
      </c>
      <c r="BZ45" s="210">
        <f t="shared" si="47"/>
        <v>2.1239042878144985</v>
      </c>
      <c r="CA45" s="210">
        <f t="shared" si="47"/>
        <v>2.6826317224137828</v>
      </c>
      <c r="CB45" s="210">
        <f t="shared" si="47"/>
        <v>2.6826317224137828</v>
      </c>
      <c r="CC45" s="210">
        <f t="shared" si="47"/>
        <v>2.6826317224137828</v>
      </c>
      <c r="CD45" s="210">
        <f t="shared" si="47"/>
        <v>2.6826317224137828</v>
      </c>
      <c r="CE45" s="210">
        <f t="shared" si="47"/>
        <v>2.6826317224137828</v>
      </c>
      <c r="CF45" s="210">
        <f t="shared" si="47"/>
        <v>2.6826317224137828</v>
      </c>
      <c r="CG45" s="210">
        <f t="shared" si="47"/>
        <v>2.6826317224137828</v>
      </c>
      <c r="CH45" s="210">
        <f t="shared" si="47"/>
        <v>2.6826317224137828</v>
      </c>
      <c r="CI45" s="210">
        <f t="shared" si="47"/>
        <v>2.6826317224137828</v>
      </c>
      <c r="CJ45" s="210">
        <f t="shared" si="47"/>
        <v>2.6826317224137828</v>
      </c>
      <c r="CK45" s="210">
        <f t="shared" si="47"/>
        <v>2.6826317224137828</v>
      </c>
      <c r="CL45" s="210">
        <f t="shared" si="47"/>
        <v>2.6826317224137828</v>
      </c>
      <c r="CM45" s="210">
        <f t="shared" si="47"/>
        <v>2.6826317224137828</v>
      </c>
      <c r="CN45" s="210">
        <f t="shared" si="47"/>
        <v>2.6826317224137828</v>
      </c>
      <c r="CO45" s="210">
        <f t="shared" si="47"/>
        <v>2.6826317224137828</v>
      </c>
      <c r="CP45" s="210">
        <f t="shared" si="47"/>
        <v>2.6826317224137828</v>
      </c>
      <c r="CQ45" s="210">
        <f t="shared" si="47"/>
        <v>2.6826317224137828</v>
      </c>
      <c r="CR45" s="210">
        <f t="shared" si="47"/>
        <v>2.6826317224137828</v>
      </c>
      <c r="CS45" s="210">
        <f t="shared" si="47"/>
        <v>2.6826317224137828</v>
      </c>
      <c r="CT45" s="210">
        <f t="shared" si="47"/>
        <v>2.6826317224137828</v>
      </c>
      <c r="CU45" s="210">
        <f t="shared" si="47"/>
        <v>2.6826317224137828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0</v>
      </c>
      <c r="R46" s="210">
        <f t="shared" si="48"/>
        <v>0</v>
      </c>
      <c r="S46" s="210">
        <f t="shared" si="48"/>
        <v>0</v>
      </c>
      <c r="T46" s="210">
        <f t="shared" si="48"/>
        <v>0</v>
      </c>
      <c r="U46" s="210">
        <f t="shared" si="48"/>
        <v>0</v>
      </c>
      <c r="V46" s="210">
        <f t="shared" si="48"/>
        <v>0</v>
      </c>
      <c r="W46" s="210">
        <f t="shared" si="48"/>
        <v>0</v>
      </c>
      <c r="X46" s="210">
        <f t="shared" si="48"/>
        <v>0</v>
      </c>
      <c r="Y46" s="210">
        <f t="shared" si="48"/>
        <v>102.85250788447931</v>
      </c>
      <c r="Z46" s="210">
        <f t="shared" si="48"/>
        <v>102.85250788447931</v>
      </c>
      <c r="AA46" s="210">
        <f t="shared" si="48"/>
        <v>102.85250788447931</v>
      </c>
      <c r="AB46" s="210">
        <f t="shared" si="48"/>
        <v>102.85250788447931</v>
      </c>
      <c r="AC46" s="210">
        <f t="shared" si="48"/>
        <v>102.85250788447931</v>
      </c>
      <c r="AD46" s="210">
        <f t="shared" si="48"/>
        <v>102.85250788447931</v>
      </c>
      <c r="AE46" s="210">
        <f t="shared" si="48"/>
        <v>102.85250788447931</v>
      </c>
      <c r="AF46" s="210">
        <f t="shared" si="48"/>
        <v>102.85250788447931</v>
      </c>
      <c r="AG46" s="210">
        <f t="shared" si="48"/>
        <v>102.85250788447931</v>
      </c>
      <c r="AH46" s="210">
        <f t="shared" si="48"/>
        <v>102.85250788447931</v>
      </c>
      <c r="AI46" s="210">
        <f t="shared" si="48"/>
        <v>102.85250788447931</v>
      </c>
      <c r="AJ46" s="210">
        <f t="shared" si="48"/>
        <v>102.85250788447931</v>
      </c>
      <c r="AK46" s="210">
        <f t="shared" si="48"/>
        <v>102.85250788447931</v>
      </c>
      <c r="AL46" s="210">
        <f t="shared" ref="AL46:BQ46" si="49">IF(AL$22&lt;=$E$24,IF(AL$22&lt;=$D$24,IF(AL$22&lt;=$C$24,IF(AL$22&lt;=$B$24,$B112,($C29-$B29)/($C$24-$B$24)),($D29-$C29)/($D$24-$C$24)),($E29-$D29)/($E$24-$D$24)),$F112)</f>
        <v>102.85250788447931</v>
      </c>
      <c r="AM46" s="210">
        <f t="shared" si="49"/>
        <v>102.85250788447931</v>
      </c>
      <c r="AN46" s="210">
        <f t="shared" si="49"/>
        <v>102.85250788447931</v>
      </c>
      <c r="AO46" s="210">
        <f t="shared" si="49"/>
        <v>102.85250788447931</v>
      </c>
      <c r="AP46" s="210">
        <f t="shared" si="49"/>
        <v>102.85250788447931</v>
      </c>
      <c r="AQ46" s="210">
        <f t="shared" si="49"/>
        <v>102.85250788447931</v>
      </c>
      <c r="AR46" s="210">
        <f t="shared" si="49"/>
        <v>102.85250788447931</v>
      </c>
      <c r="AS46" s="210">
        <f t="shared" si="49"/>
        <v>102.85250788447931</v>
      </c>
      <c r="AT46" s="210">
        <f t="shared" si="49"/>
        <v>102.85250788447931</v>
      </c>
      <c r="AU46" s="210">
        <f t="shared" si="49"/>
        <v>102.85250788447931</v>
      </c>
      <c r="AV46" s="210">
        <f t="shared" si="49"/>
        <v>102.85250788447931</v>
      </c>
      <c r="AW46" s="210">
        <f t="shared" si="49"/>
        <v>102.85250788447931</v>
      </c>
      <c r="AX46" s="210">
        <f t="shared" si="49"/>
        <v>102.85250788447931</v>
      </c>
      <c r="AY46" s="210">
        <f t="shared" si="49"/>
        <v>102.85250788447931</v>
      </c>
      <c r="AZ46" s="210">
        <f t="shared" si="49"/>
        <v>102.85250788447931</v>
      </c>
      <c r="BA46" s="210">
        <f t="shared" si="49"/>
        <v>102.85250788447931</v>
      </c>
      <c r="BB46" s="210">
        <f t="shared" si="49"/>
        <v>288.24415334625331</v>
      </c>
      <c r="BC46" s="210">
        <f t="shared" si="49"/>
        <v>288.24415334625331</v>
      </c>
      <c r="BD46" s="210">
        <f t="shared" si="49"/>
        <v>288.24415334625331</v>
      </c>
      <c r="BE46" s="210">
        <f t="shared" si="49"/>
        <v>288.24415334625331</v>
      </c>
      <c r="BF46" s="210">
        <f t="shared" si="49"/>
        <v>288.24415334625331</v>
      </c>
      <c r="BG46" s="210">
        <f t="shared" si="49"/>
        <v>288.24415334625331</v>
      </c>
      <c r="BH46" s="210">
        <f t="shared" si="49"/>
        <v>288.24415334625331</v>
      </c>
      <c r="BI46" s="210">
        <f t="shared" si="49"/>
        <v>288.24415334625331</v>
      </c>
      <c r="BJ46" s="210">
        <f t="shared" si="49"/>
        <v>288.24415334625331</v>
      </c>
      <c r="BK46" s="210">
        <f t="shared" si="49"/>
        <v>288.24415334625331</v>
      </c>
      <c r="BL46" s="210">
        <f t="shared" si="49"/>
        <v>288.24415334625331</v>
      </c>
      <c r="BM46" s="210">
        <f t="shared" si="49"/>
        <v>288.24415334625331</v>
      </c>
      <c r="BN46" s="210">
        <f t="shared" si="49"/>
        <v>288.24415334625331</v>
      </c>
      <c r="BO46" s="210">
        <f t="shared" si="49"/>
        <v>288.24415334625331</v>
      </c>
      <c r="BP46" s="210">
        <f t="shared" si="49"/>
        <v>288.24415334625331</v>
      </c>
      <c r="BQ46" s="210">
        <f t="shared" si="49"/>
        <v>288.24415334625331</v>
      </c>
      <c r="BR46" s="210">
        <f t="shared" ref="BR46:DA46" si="50">IF(BR$22&lt;=$E$24,IF(BR$22&lt;=$D$24,IF(BR$22&lt;=$C$24,IF(BR$22&lt;=$B$24,$B112,($C29-$B29)/($C$24-$B$24)),($D29-$C29)/($D$24-$C$24)),($E29-$D29)/($E$24-$D$24)),$F112)</f>
        <v>288.24415334625331</v>
      </c>
      <c r="BS46" s="210">
        <f t="shared" si="50"/>
        <v>288.24415334625331</v>
      </c>
      <c r="BT46" s="210">
        <f t="shared" si="50"/>
        <v>288.24415334625331</v>
      </c>
      <c r="BU46" s="210">
        <f t="shared" si="50"/>
        <v>288.24415334625331</v>
      </c>
      <c r="BV46" s="210">
        <f t="shared" si="50"/>
        <v>288.24415334625331</v>
      </c>
      <c r="BW46" s="210">
        <f t="shared" si="50"/>
        <v>288.24415334625331</v>
      </c>
      <c r="BX46" s="210">
        <f t="shared" si="50"/>
        <v>288.24415334625331</v>
      </c>
      <c r="BY46" s="210">
        <f t="shared" si="50"/>
        <v>288.24415334625331</v>
      </c>
      <c r="BZ46" s="210">
        <f t="shared" si="50"/>
        <v>288.24415334625331</v>
      </c>
      <c r="CA46" s="210">
        <f t="shared" si="50"/>
        <v>2044.3503815636061</v>
      </c>
      <c r="CB46" s="210">
        <f t="shared" si="50"/>
        <v>2044.3503815636061</v>
      </c>
      <c r="CC46" s="210">
        <f t="shared" si="50"/>
        <v>2044.3503815636061</v>
      </c>
      <c r="CD46" s="210">
        <f t="shared" si="50"/>
        <v>2044.3503815636061</v>
      </c>
      <c r="CE46" s="210">
        <f t="shared" si="50"/>
        <v>2044.3503815636061</v>
      </c>
      <c r="CF46" s="210">
        <f t="shared" si="50"/>
        <v>2044.3503815636061</v>
      </c>
      <c r="CG46" s="210">
        <f t="shared" si="50"/>
        <v>2044.3503815636061</v>
      </c>
      <c r="CH46" s="210">
        <f t="shared" si="50"/>
        <v>2044.3503815636061</v>
      </c>
      <c r="CI46" s="210">
        <f t="shared" si="50"/>
        <v>2044.3503815636061</v>
      </c>
      <c r="CJ46" s="210">
        <f t="shared" si="50"/>
        <v>2044.3503815636061</v>
      </c>
      <c r="CK46" s="210">
        <f t="shared" si="50"/>
        <v>2044.3503815636061</v>
      </c>
      <c r="CL46" s="210">
        <f t="shared" si="50"/>
        <v>2044.3503815636061</v>
      </c>
      <c r="CM46" s="210">
        <f t="shared" si="50"/>
        <v>2044.3503815636061</v>
      </c>
      <c r="CN46" s="210">
        <f t="shared" si="50"/>
        <v>2044.3503815636061</v>
      </c>
      <c r="CO46" s="210">
        <f t="shared" si="50"/>
        <v>2044.3503815636061</v>
      </c>
      <c r="CP46" s="210">
        <f t="shared" si="50"/>
        <v>2044.3503815636061</v>
      </c>
      <c r="CQ46" s="210">
        <f t="shared" si="50"/>
        <v>2044.3503815636061</v>
      </c>
      <c r="CR46" s="210">
        <f t="shared" si="50"/>
        <v>2044.3503815636061</v>
      </c>
      <c r="CS46" s="210">
        <f t="shared" si="50"/>
        <v>2044.3503815636061</v>
      </c>
      <c r="CT46" s="210">
        <f t="shared" si="50"/>
        <v>2044.3503815636061</v>
      </c>
      <c r="CU46" s="210">
        <f t="shared" si="50"/>
        <v>2044.3503815636061</v>
      </c>
      <c r="CV46" s="210">
        <f t="shared" si="50"/>
        <v>0</v>
      </c>
      <c r="CW46" s="210">
        <f t="shared" si="50"/>
        <v>0</v>
      </c>
      <c r="CX46" s="210">
        <f t="shared" si="50"/>
        <v>0</v>
      </c>
      <c r="CY46" s="210">
        <f t="shared" si="50"/>
        <v>0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0</v>
      </c>
      <c r="O47" s="210">
        <f t="shared" si="51"/>
        <v>0</v>
      </c>
      <c r="P47" s="210">
        <f t="shared" si="51"/>
        <v>0</v>
      </c>
      <c r="Q47" s="210">
        <f t="shared" si="51"/>
        <v>0</v>
      </c>
      <c r="R47" s="210">
        <f t="shared" si="51"/>
        <v>0</v>
      </c>
      <c r="S47" s="210">
        <f t="shared" si="51"/>
        <v>0</v>
      </c>
      <c r="T47" s="210">
        <f t="shared" si="51"/>
        <v>0</v>
      </c>
      <c r="U47" s="210">
        <f t="shared" si="51"/>
        <v>0</v>
      </c>
      <c r="V47" s="210">
        <f t="shared" si="51"/>
        <v>0</v>
      </c>
      <c r="W47" s="210">
        <f t="shared" si="51"/>
        <v>0</v>
      </c>
      <c r="X47" s="210">
        <f t="shared" si="51"/>
        <v>0</v>
      </c>
      <c r="Y47" s="210">
        <f t="shared" si="51"/>
        <v>14.88436789704547</v>
      </c>
      <c r="Z47" s="210">
        <f t="shared" si="51"/>
        <v>14.88436789704547</v>
      </c>
      <c r="AA47" s="210">
        <f t="shared" si="51"/>
        <v>14.88436789704547</v>
      </c>
      <c r="AB47" s="210">
        <f t="shared" si="51"/>
        <v>14.88436789704547</v>
      </c>
      <c r="AC47" s="210">
        <f t="shared" si="51"/>
        <v>14.88436789704547</v>
      </c>
      <c r="AD47" s="210">
        <f t="shared" si="51"/>
        <v>14.88436789704547</v>
      </c>
      <c r="AE47" s="210">
        <f t="shared" si="51"/>
        <v>14.88436789704547</v>
      </c>
      <c r="AF47" s="210">
        <f t="shared" si="51"/>
        <v>14.88436789704547</v>
      </c>
      <c r="AG47" s="210">
        <f t="shared" si="51"/>
        <v>14.88436789704547</v>
      </c>
      <c r="AH47" s="210">
        <f t="shared" si="51"/>
        <v>14.88436789704547</v>
      </c>
      <c r="AI47" s="210">
        <f t="shared" si="51"/>
        <v>14.88436789704547</v>
      </c>
      <c r="AJ47" s="210">
        <f t="shared" si="51"/>
        <v>14.88436789704547</v>
      </c>
      <c r="AK47" s="210">
        <f t="shared" si="51"/>
        <v>14.88436789704547</v>
      </c>
      <c r="AL47" s="210">
        <f t="shared" ref="AL47:BQ47" si="52">IF(AL$22&lt;=$E$24,IF(AL$22&lt;=$D$24,IF(AL$22&lt;=$C$24,IF(AL$22&lt;=$B$24,$B113,($C30-$B30)/($C$24-$B$24)),($D30-$C30)/($D$24-$C$24)),($E30-$D30)/($E$24-$D$24)),$F113)</f>
        <v>14.88436789704547</v>
      </c>
      <c r="AM47" s="210">
        <f t="shared" si="52"/>
        <v>14.88436789704547</v>
      </c>
      <c r="AN47" s="210">
        <f t="shared" si="52"/>
        <v>14.88436789704547</v>
      </c>
      <c r="AO47" s="210">
        <f t="shared" si="52"/>
        <v>14.88436789704547</v>
      </c>
      <c r="AP47" s="210">
        <f t="shared" si="52"/>
        <v>14.88436789704547</v>
      </c>
      <c r="AQ47" s="210">
        <f t="shared" si="52"/>
        <v>14.88436789704547</v>
      </c>
      <c r="AR47" s="210">
        <f t="shared" si="52"/>
        <v>14.88436789704547</v>
      </c>
      <c r="AS47" s="210">
        <f t="shared" si="52"/>
        <v>14.88436789704547</v>
      </c>
      <c r="AT47" s="210">
        <f t="shared" si="52"/>
        <v>14.88436789704547</v>
      </c>
      <c r="AU47" s="210">
        <f t="shared" si="52"/>
        <v>14.88436789704547</v>
      </c>
      <c r="AV47" s="210">
        <f t="shared" si="52"/>
        <v>14.88436789704547</v>
      </c>
      <c r="AW47" s="210">
        <f t="shared" si="52"/>
        <v>14.88436789704547</v>
      </c>
      <c r="AX47" s="210">
        <f t="shared" si="52"/>
        <v>14.88436789704547</v>
      </c>
      <c r="AY47" s="210">
        <f t="shared" si="52"/>
        <v>14.88436789704547</v>
      </c>
      <c r="AZ47" s="210">
        <f t="shared" si="52"/>
        <v>14.88436789704547</v>
      </c>
      <c r="BA47" s="210">
        <f t="shared" si="52"/>
        <v>14.88436789704547</v>
      </c>
      <c r="BB47" s="210">
        <f t="shared" si="52"/>
        <v>-3.7871341531745113</v>
      </c>
      <c r="BC47" s="210">
        <f t="shared" si="52"/>
        <v>-3.7871341531745113</v>
      </c>
      <c r="BD47" s="210">
        <f t="shared" si="52"/>
        <v>-3.7871341531745113</v>
      </c>
      <c r="BE47" s="210">
        <f t="shared" si="52"/>
        <v>-3.7871341531745113</v>
      </c>
      <c r="BF47" s="210">
        <f t="shared" si="52"/>
        <v>-3.7871341531745113</v>
      </c>
      <c r="BG47" s="210">
        <f t="shared" si="52"/>
        <v>-3.7871341531745113</v>
      </c>
      <c r="BH47" s="210">
        <f t="shared" si="52"/>
        <v>-3.7871341531745113</v>
      </c>
      <c r="BI47" s="210">
        <f t="shared" si="52"/>
        <v>-3.7871341531745113</v>
      </c>
      <c r="BJ47" s="210">
        <f t="shared" si="52"/>
        <v>-3.7871341531745113</v>
      </c>
      <c r="BK47" s="210">
        <f t="shared" si="52"/>
        <v>-3.7871341531745113</v>
      </c>
      <c r="BL47" s="210">
        <f t="shared" si="52"/>
        <v>-3.7871341531745113</v>
      </c>
      <c r="BM47" s="210">
        <f t="shared" si="52"/>
        <v>-3.7871341531745113</v>
      </c>
      <c r="BN47" s="210">
        <f t="shared" si="52"/>
        <v>-3.7871341531745113</v>
      </c>
      <c r="BO47" s="210">
        <f t="shared" si="52"/>
        <v>-3.7871341531745113</v>
      </c>
      <c r="BP47" s="210">
        <f t="shared" si="52"/>
        <v>-3.7871341531745113</v>
      </c>
      <c r="BQ47" s="210">
        <f t="shared" si="52"/>
        <v>-3.7871341531745113</v>
      </c>
      <c r="BR47" s="210">
        <f t="shared" ref="BR47:DA47" si="53">IF(BR$22&lt;=$E$24,IF(BR$22&lt;=$D$24,IF(BR$22&lt;=$C$24,IF(BR$22&lt;=$B$24,$B113,($C30-$B30)/($C$24-$B$24)),($D30-$C30)/($D$24-$C$24)),($E30-$D30)/($E$24-$D$24)),$F113)</f>
        <v>-3.7871341531745113</v>
      </c>
      <c r="BS47" s="210">
        <f t="shared" si="53"/>
        <v>-3.7871341531745113</v>
      </c>
      <c r="BT47" s="210">
        <f t="shared" si="53"/>
        <v>-3.7871341531745113</v>
      </c>
      <c r="BU47" s="210">
        <f t="shared" si="53"/>
        <v>-3.7871341531745113</v>
      </c>
      <c r="BV47" s="210">
        <f t="shared" si="53"/>
        <v>-3.7871341531745113</v>
      </c>
      <c r="BW47" s="210">
        <f t="shared" si="53"/>
        <v>-3.7871341531745113</v>
      </c>
      <c r="BX47" s="210">
        <f t="shared" si="53"/>
        <v>-3.7871341531745113</v>
      </c>
      <c r="BY47" s="210">
        <f t="shared" si="53"/>
        <v>-3.7871341531745113</v>
      </c>
      <c r="BZ47" s="210">
        <f t="shared" si="53"/>
        <v>-3.7871341531745113</v>
      </c>
      <c r="CA47" s="210">
        <f t="shared" si="53"/>
        <v>-16.800512152852619</v>
      </c>
      <c r="CB47" s="210">
        <f t="shared" si="53"/>
        <v>-16.800512152852619</v>
      </c>
      <c r="CC47" s="210">
        <f t="shared" si="53"/>
        <v>-16.800512152852619</v>
      </c>
      <c r="CD47" s="210">
        <f t="shared" si="53"/>
        <v>-16.800512152852619</v>
      </c>
      <c r="CE47" s="210">
        <f t="shared" si="53"/>
        <v>-16.800512152852619</v>
      </c>
      <c r="CF47" s="210">
        <f t="shared" si="53"/>
        <v>-16.800512152852619</v>
      </c>
      <c r="CG47" s="210">
        <f t="shared" si="53"/>
        <v>-16.800512152852619</v>
      </c>
      <c r="CH47" s="210">
        <f t="shared" si="53"/>
        <v>-16.800512152852619</v>
      </c>
      <c r="CI47" s="210">
        <f t="shared" si="53"/>
        <v>-16.800512152852619</v>
      </c>
      <c r="CJ47" s="210">
        <f t="shared" si="53"/>
        <v>-16.800512152852619</v>
      </c>
      <c r="CK47" s="210">
        <f t="shared" si="53"/>
        <v>-16.800512152852619</v>
      </c>
      <c r="CL47" s="210">
        <f t="shared" si="53"/>
        <v>-16.800512152852619</v>
      </c>
      <c r="CM47" s="210">
        <f t="shared" si="53"/>
        <v>-16.800512152852619</v>
      </c>
      <c r="CN47" s="210">
        <f t="shared" si="53"/>
        <v>-16.800512152852619</v>
      </c>
      <c r="CO47" s="210">
        <f t="shared" si="53"/>
        <v>-16.800512152852619</v>
      </c>
      <c r="CP47" s="210">
        <f t="shared" si="53"/>
        <v>-16.800512152852619</v>
      </c>
      <c r="CQ47" s="210">
        <f t="shared" si="53"/>
        <v>-16.800512152852619</v>
      </c>
      <c r="CR47" s="210">
        <f t="shared" si="53"/>
        <v>-16.800512152852619</v>
      </c>
      <c r="CS47" s="210">
        <f t="shared" si="53"/>
        <v>-16.800512152852619</v>
      </c>
      <c r="CT47" s="210">
        <f t="shared" si="53"/>
        <v>-16.800512152852619</v>
      </c>
      <c r="CU47" s="210">
        <f t="shared" si="53"/>
        <v>-16.800512152852619</v>
      </c>
      <c r="CV47" s="210">
        <f t="shared" si="53"/>
        <v>52.189999999999884</v>
      </c>
      <c r="CW47" s="210">
        <f t="shared" si="53"/>
        <v>52.189999999999884</v>
      </c>
      <c r="CX47" s="210">
        <f t="shared" si="53"/>
        <v>52.189999999999884</v>
      </c>
      <c r="CY47" s="210">
        <f t="shared" si="53"/>
        <v>52.189999999999884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0</v>
      </c>
      <c r="T48" s="210">
        <f t="shared" si="54"/>
        <v>0</v>
      </c>
      <c r="U48" s="210">
        <f t="shared" si="54"/>
        <v>0</v>
      </c>
      <c r="V48" s="210">
        <f t="shared" si="54"/>
        <v>0</v>
      </c>
      <c r="W48" s="210">
        <f t="shared" si="54"/>
        <v>0</v>
      </c>
      <c r="X48" s="210">
        <f t="shared" si="54"/>
        <v>0</v>
      </c>
      <c r="Y48" s="210">
        <f t="shared" si="54"/>
        <v>0</v>
      </c>
      <c r="Z48" s="210">
        <f t="shared" si="54"/>
        <v>0</v>
      </c>
      <c r="AA48" s="210">
        <f t="shared" si="54"/>
        <v>0</v>
      </c>
      <c r="AB48" s="210">
        <f t="shared" si="54"/>
        <v>0</v>
      </c>
      <c r="AC48" s="210">
        <f t="shared" si="54"/>
        <v>0</v>
      </c>
      <c r="AD48" s="210">
        <f t="shared" si="54"/>
        <v>0</v>
      </c>
      <c r="AE48" s="210">
        <f t="shared" si="54"/>
        <v>0</v>
      </c>
      <c r="AF48" s="210">
        <f t="shared" si="54"/>
        <v>0</v>
      </c>
      <c r="AG48" s="210">
        <f t="shared" si="54"/>
        <v>0</v>
      </c>
      <c r="AH48" s="210">
        <f t="shared" si="54"/>
        <v>0</v>
      </c>
      <c r="AI48" s="210">
        <f t="shared" si="54"/>
        <v>0</v>
      </c>
      <c r="AJ48" s="210">
        <f t="shared" si="54"/>
        <v>0</v>
      </c>
      <c r="AK48" s="210">
        <f t="shared" si="54"/>
        <v>0</v>
      </c>
      <c r="AL48" s="210">
        <f t="shared" ref="AL48:BQ48" si="55">IF(AL$22&lt;=$E$24,IF(AL$22&lt;=$D$24,IF(AL$22&lt;=$C$24,IF(AL$22&lt;=$B$24,$B114,($C31-$B31)/($C$24-$B$24)),($D31-$C31)/($D$24-$C$24)),($E31-$D31)/($E$24-$D$24)),$F114)</f>
        <v>0</v>
      </c>
      <c r="AM48" s="210">
        <f t="shared" si="55"/>
        <v>0</v>
      </c>
      <c r="AN48" s="210">
        <f t="shared" si="55"/>
        <v>0</v>
      </c>
      <c r="AO48" s="210">
        <f t="shared" si="55"/>
        <v>0</v>
      </c>
      <c r="AP48" s="210">
        <f t="shared" si="55"/>
        <v>0</v>
      </c>
      <c r="AQ48" s="210">
        <f t="shared" si="55"/>
        <v>0</v>
      </c>
      <c r="AR48" s="210">
        <f t="shared" si="55"/>
        <v>0</v>
      </c>
      <c r="AS48" s="210">
        <f t="shared" si="55"/>
        <v>0</v>
      </c>
      <c r="AT48" s="210">
        <f t="shared" si="55"/>
        <v>0</v>
      </c>
      <c r="AU48" s="210">
        <f t="shared" si="55"/>
        <v>0</v>
      </c>
      <c r="AV48" s="210">
        <f t="shared" si="55"/>
        <v>0</v>
      </c>
      <c r="AW48" s="210">
        <f t="shared" si="55"/>
        <v>0</v>
      </c>
      <c r="AX48" s="210">
        <f t="shared" si="55"/>
        <v>0</v>
      </c>
      <c r="AY48" s="210">
        <f t="shared" si="55"/>
        <v>0</v>
      </c>
      <c r="AZ48" s="210">
        <f t="shared" si="55"/>
        <v>0</v>
      </c>
      <c r="BA48" s="210">
        <f t="shared" si="55"/>
        <v>0</v>
      </c>
      <c r="BB48" s="210">
        <f t="shared" si="55"/>
        <v>0</v>
      </c>
      <c r="BC48" s="210">
        <f t="shared" si="55"/>
        <v>0</v>
      </c>
      <c r="BD48" s="210">
        <f t="shared" si="55"/>
        <v>0</v>
      </c>
      <c r="BE48" s="210">
        <f t="shared" si="55"/>
        <v>0</v>
      </c>
      <c r="BF48" s="210">
        <f t="shared" si="55"/>
        <v>0</v>
      </c>
      <c r="BG48" s="210">
        <f t="shared" si="55"/>
        <v>0</v>
      </c>
      <c r="BH48" s="210">
        <f t="shared" si="55"/>
        <v>0</v>
      </c>
      <c r="BI48" s="210">
        <f t="shared" si="55"/>
        <v>0</v>
      </c>
      <c r="BJ48" s="210">
        <f t="shared" si="55"/>
        <v>0</v>
      </c>
      <c r="BK48" s="210">
        <f t="shared" si="55"/>
        <v>0</v>
      </c>
      <c r="BL48" s="210">
        <f t="shared" si="55"/>
        <v>0</v>
      </c>
      <c r="BM48" s="210">
        <f t="shared" si="55"/>
        <v>0</v>
      </c>
      <c r="BN48" s="210">
        <f t="shared" si="55"/>
        <v>0</v>
      </c>
      <c r="BO48" s="210">
        <f t="shared" si="55"/>
        <v>0</v>
      </c>
      <c r="BP48" s="210">
        <f t="shared" si="55"/>
        <v>0</v>
      </c>
      <c r="BQ48" s="210">
        <f t="shared" si="55"/>
        <v>0</v>
      </c>
      <c r="BR48" s="210">
        <f t="shared" ref="BR48:DA48" si="56">IF(BR$22&lt;=$E$24,IF(BR$22&lt;=$D$24,IF(BR$22&lt;=$C$24,IF(BR$22&lt;=$B$24,$B114,($C31-$B31)/($C$24-$B$24)),($D31-$C31)/($D$24-$C$24)),($E31-$D31)/($E$24-$D$24)),$F114)</f>
        <v>0</v>
      </c>
      <c r="BS48" s="210">
        <f t="shared" si="56"/>
        <v>0</v>
      </c>
      <c r="BT48" s="210">
        <f t="shared" si="56"/>
        <v>0</v>
      </c>
      <c r="BU48" s="210">
        <f t="shared" si="56"/>
        <v>0</v>
      </c>
      <c r="BV48" s="210">
        <f t="shared" si="56"/>
        <v>0</v>
      </c>
      <c r="BW48" s="210">
        <f t="shared" si="56"/>
        <v>0</v>
      </c>
      <c r="BX48" s="210">
        <f t="shared" si="56"/>
        <v>0</v>
      </c>
      <c r="BY48" s="210">
        <f t="shared" si="56"/>
        <v>0</v>
      </c>
      <c r="BZ48" s="210">
        <f t="shared" si="56"/>
        <v>0</v>
      </c>
      <c r="CA48" s="210">
        <f t="shared" si="56"/>
        <v>0</v>
      </c>
      <c r="CB48" s="210">
        <f t="shared" si="56"/>
        <v>0</v>
      </c>
      <c r="CC48" s="210">
        <f t="shared" si="56"/>
        <v>0</v>
      </c>
      <c r="CD48" s="210">
        <f t="shared" si="56"/>
        <v>0</v>
      </c>
      <c r="CE48" s="210">
        <f t="shared" si="56"/>
        <v>0</v>
      </c>
      <c r="CF48" s="210">
        <f t="shared" si="56"/>
        <v>0</v>
      </c>
      <c r="CG48" s="210">
        <f t="shared" si="56"/>
        <v>0</v>
      </c>
      <c r="CH48" s="210">
        <f t="shared" si="56"/>
        <v>0</v>
      </c>
      <c r="CI48" s="210">
        <f t="shared" si="56"/>
        <v>0</v>
      </c>
      <c r="CJ48" s="210">
        <f t="shared" si="56"/>
        <v>0</v>
      </c>
      <c r="CK48" s="210">
        <f t="shared" si="56"/>
        <v>0</v>
      </c>
      <c r="CL48" s="210">
        <f t="shared" si="56"/>
        <v>0</v>
      </c>
      <c r="CM48" s="210">
        <f t="shared" si="56"/>
        <v>0</v>
      </c>
      <c r="CN48" s="210">
        <f t="shared" si="56"/>
        <v>0</v>
      </c>
      <c r="CO48" s="210">
        <f t="shared" si="56"/>
        <v>0</v>
      </c>
      <c r="CP48" s="210">
        <f t="shared" si="56"/>
        <v>0</v>
      </c>
      <c r="CQ48" s="210">
        <f t="shared" si="56"/>
        <v>0</v>
      </c>
      <c r="CR48" s="210">
        <f t="shared" si="56"/>
        <v>0</v>
      </c>
      <c r="CS48" s="210">
        <f t="shared" si="56"/>
        <v>0</v>
      </c>
      <c r="CT48" s="210">
        <f t="shared" si="56"/>
        <v>0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0</v>
      </c>
      <c r="AB49" s="210">
        <f t="shared" si="57"/>
        <v>0</v>
      </c>
      <c r="AC49" s="210">
        <f t="shared" si="57"/>
        <v>0</v>
      </c>
      <c r="AD49" s="210">
        <f t="shared" si="57"/>
        <v>0</v>
      </c>
      <c r="AE49" s="210">
        <f t="shared" si="57"/>
        <v>0</v>
      </c>
      <c r="AF49" s="210">
        <f t="shared" si="57"/>
        <v>0</v>
      </c>
      <c r="AG49" s="210">
        <f t="shared" si="57"/>
        <v>0</v>
      </c>
      <c r="AH49" s="210">
        <f t="shared" si="57"/>
        <v>0</v>
      </c>
      <c r="AI49" s="210">
        <f t="shared" si="57"/>
        <v>0</v>
      </c>
      <c r="AJ49" s="210">
        <f t="shared" si="57"/>
        <v>0</v>
      </c>
      <c r="AK49" s="210">
        <f t="shared" si="57"/>
        <v>0</v>
      </c>
      <c r="AL49" s="210">
        <f t="shared" ref="AL49:BQ49" si="58">IF(AL$22&lt;=$E$24,IF(AL$22&lt;=$D$24,IF(AL$22&lt;=$C$24,IF(AL$22&lt;=$B$24,$B115,($C32-$B32)/($C$24-$B$24)),($D32-$C32)/($D$24-$C$24)),($E32-$D32)/($E$24-$D$24)),$F115)</f>
        <v>0</v>
      </c>
      <c r="AM49" s="210">
        <f t="shared" si="58"/>
        <v>0</v>
      </c>
      <c r="AN49" s="210">
        <f t="shared" si="58"/>
        <v>0</v>
      </c>
      <c r="AO49" s="210">
        <f t="shared" si="58"/>
        <v>0</v>
      </c>
      <c r="AP49" s="210">
        <f t="shared" si="58"/>
        <v>0</v>
      </c>
      <c r="AQ49" s="210">
        <f t="shared" si="58"/>
        <v>0</v>
      </c>
      <c r="AR49" s="210">
        <f t="shared" si="58"/>
        <v>0</v>
      </c>
      <c r="AS49" s="210">
        <f t="shared" si="58"/>
        <v>0</v>
      </c>
      <c r="AT49" s="210">
        <f t="shared" si="58"/>
        <v>0</v>
      </c>
      <c r="AU49" s="210">
        <f t="shared" si="58"/>
        <v>0</v>
      </c>
      <c r="AV49" s="210">
        <f t="shared" si="58"/>
        <v>0</v>
      </c>
      <c r="AW49" s="210">
        <f t="shared" si="58"/>
        <v>0</v>
      </c>
      <c r="AX49" s="210">
        <f t="shared" si="58"/>
        <v>0</v>
      </c>
      <c r="AY49" s="210">
        <f t="shared" si="58"/>
        <v>0</v>
      </c>
      <c r="AZ49" s="210">
        <f t="shared" si="58"/>
        <v>0</v>
      </c>
      <c r="BA49" s="210">
        <f t="shared" si="58"/>
        <v>0</v>
      </c>
      <c r="BB49" s="210">
        <f t="shared" si="58"/>
        <v>0</v>
      </c>
      <c r="BC49" s="210">
        <f t="shared" si="58"/>
        <v>0</v>
      </c>
      <c r="BD49" s="210">
        <f t="shared" si="58"/>
        <v>0</v>
      </c>
      <c r="BE49" s="210">
        <f t="shared" si="58"/>
        <v>0</v>
      </c>
      <c r="BF49" s="210">
        <f t="shared" si="58"/>
        <v>0</v>
      </c>
      <c r="BG49" s="210">
        <f t="shared" si="58"/>
        <v>0</v>
      </c>
      <c r="BH49" s="210">
        <f t="shared" si="58"/>
        <v>0</v>
      </c>
      <c r="BI49" s="210">
        <f t="shared" si="58"/>
        <v>0</v>
      </c>
      <c r="BJ49" s="210">
        <f t="shared" si="58"/>
        <v>0</v>
      </c>
      <c r="BK49" s="210">
        <f t="shared" si="58"/>
        <v>0</v>
      </c>
      <c r="BL49" s="210">
        <f t="shared" si="58"/>
        <v>0</v>
      </c>
      <c r="BM49" s="210">
        <f t="shared" si="58"/>
        <v>0</v>
      </c>
      <c r="BN49" s="210">
        <f t="shared" si="58"/>
        <v>0</v>
      </c>
      <c r="BO49" s="210">
        <f t="shared" si="58"/>
        <v>0</v>
      </c>
      <c r="BP49" s="210">
        <f t="shared" si="58"/>
        <v>0</v>
      </c>
      <c r="BQ49" s="210">
        <f t="shared" si="58"/>
        <v>0</v>
      </c>
      <c r="BR49" s="210">
        <f t="shared" ref="BR49:DA49" si="59">IF(BR$22&lt;=$E$24,IF(BR$22&lt;=$D$24,IF(BR$22&lt;=$C$24,IF(BR$22&lt;=$B$24,$B115,($C32-$B32)/($C$24-$B$24)),($D32-$C32)/($D$24-$C$24)),($E32-$D32)/($E$24-$D$24)),$F115)</f>
        <v>0</v>
      </c>
      <c r="BS49" s="210">
        <f t="shared" si="59"/>
        <v>0</v>
      </c>
      <c r="BT49" s="210">
        <f t="shared" si="59"/>
        <v>0</v>
      </c>
      <c r="BU49" s="210">
        <f t="shared" si="59"/>
        <v>0</v>
      </c>
      <c r="BV49" s="210">
        <f t="shared" si="59"/>
        <v>0</v>
      </c>
      <c r="BW49" s="210">
        <f t="shared" si="59"/>
        <v>0</v>
      </c>
      <c r="BX49" s="210">
        <f t="shared" si="59"/>
        <v>0</v>
      </c>
      <c r="BY49" s="210">
        <f t="shared" si="59"/>
        <v>0</v>
      </c>
      <c r="BZ49" s="210">
        <f t="shared" si="59"/>
        <v>0</v>
      </c>
      <c r="CA49" s="210">
        <f t="shared" si="59"/>
        <v>0</v>
      </c>
      <c r="CB49" s="210">
        <f t="shared" si="59"/>
        <v>0</v>
      </c>
      <c r="CC49" s="210">
        <f t="shared" si="59"/>
        <v>0</v>
      </c>
      <c r="CD49" s="210">
        <f t="shared" si="59"/>
        <v>0</v>
      </c>
      <c r="CE49" s="210">
        <f t="shared" si="59"/>
        <v>0</v>
      </c>
      <c r="CF49" s="210">
        <f t="shared" si="59"/>
        <v>0</v>
      </c>
      <c r="CG49" s="210">
        <f t="shared" si="59"/>
        <v>0</v>
      </c>
      <c r="CH49" s="210">
        <f t="shared" si="59"/>
        <v>0</v>
      </c>
      <c r="CI49" s="210">
        <f t="shared" si="59"/>
        <v>0</v>
      </c>
      <c r="CJ49" s="210">
        <f t="shared" si="59"/>
        <v>0</v>
      </c>
      <c r="CK49" s="210">
        <f t="shared" si="59"/>
        <v>0</v>
      </c>
      <c r="CL49" s="210">
        <f t="shared" si="59"/>
        <v>0</v>
      </c>
      <c r="CM49" s="210">
        <f t="shared" si="59"/>
        <v>0</v>
      </c>
      <c r="CN49" s="210">
        <f t="shared" si="59"/>
        <v>0</v>
      </c>
      <c r="CO49" s="210">
        <f t="shared" si="59"/>
        <v>0</v>
      </c>
      <c r="CP49" s="210">
        <f t="shared" si="59"/>
        <v>0</v>
      </c>
      <c r="CQ49" s="210">
        <f t="shared" si="59"/>
        <v>0</v>
      </c>
      <c r="CR49" s="210">
        <f t="shared" si="59"/>
        <v>0</v>
      </c>
      <c r="CS49" s="210">
        <f t="shared" si="59"/>
        <v>0</v>
      </c>
      <c r="CT49" s="210">
        <f t="shared" si="59"/>
        <v>0</v>
      </c>
      <c r="CU49" s="210">
        <f t="shared" si="59"/>
        <v>0</v>
      </c>
      <c r="CV49" s="210">
        <f t="shared" si="59"/>
        <v>2671.7</v>
      </c>
      <c r="CW49" s="210">
        <f t="shared" si="59"/>
        <v>2671.7</v>
      </c>
      <c r="CX49" s="210">
        <f t="shared" si="59"/>
        <v>2671.7</v>
      </c>
      <c r="CY49" s="210">
        <f t="shared" si="59"/>
        <v>2671.7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0</v>
      </c>
      <c r="T50" s="210">
        <f t="shared" si="60"/>
        <v>0</v>
      </c>
      <c r="U50" s="210">
        <f t="shared" si="60"/>
        <v>0</v>
      </c>
      <c r="V50" s="210">
        <f t="shared" si="60"/>
        <v>0</v>
      </c>
      <c r="W50" s="210">
        <f t="shared" si="60"/>
        <v>0</v>
      </c>
      <c r="X50" s="210">
        <f t="shared" si="60"/>
        <v>0</v>
      </c>
      <c r="Y50" s="210">
        <f t="shared" si="60"/>
        <v>0</v>
      </c>
      <c r="Z50" s="210">
        <f t="shared" si="60"/>
        <v>0</v>
      </c>
      <c r="AA50" s="210">
        <f t="shared" si="60"/>
        <v>0</v>
      </c>
      <c r="AB50" s="210">
        <f t="shared" si="60"/>
        <v>0</v>
      </c>
      <c r="AC50" s="210">
        <f t="shared" si="60"/>
        <v>0</v>
      </c>
      <c r="AD50" s="210">
        <f t="shared" si="60"/>
        <v>0</v>
      </c>
      <c r="AE50" s="210">
        <f t="shared" si="60"/>
        <v>0</v>
      </c>
      <c r="AF50" s="210">
        <f t="shared" si="60"/>
        <v>0</v>
      </c>
      <c r="AG50" s="210">
        <f t="shared" si="60"/>
        <v>0</v>
      </c>
      <c r="AH50" s="210">
        <f t="shared" si="60"/>
        <v>0</v>
      </c>
      <c r="AI50" s="210">
        <f t="shared" si="60"/>
        <v>0</v>
      </c>
      <c r="AJ50" s="210">
        <f t="shared" si="60"/>
        <v>0</v>
      </c>
      <c r="AK50" s="210">
        <f t="shared" si="60"/>
        <v>0</v>
      </c>
      <c r="AL50" s="210">
        <f t="shared" ref="AL50:BQ50" si="61">IF(AL$22&lt;=$E$24,IF(AL$22&lt;=$D$24,IF(AL$22&lt;=$C$24,IF(AL$22&lt;=$B$24,$B116,($C33-$B33)/($C$24-$B$24)),($D33-$C33)/($D$24-$C$24)),($E33-$D33)/($E$24-$D$24)),$F116)</f>
        <v>0</v>
      </c>
      <c r="AM50" s="210">
        <f t="shared" si="61"/>
        <v>0</v>
      </c>
      <c r="AN50" s="210">
        <f t="shared" si="61"/>
        <v>0</v>
      </c>
      <c r="AO50" s="210">
        <f t="shared" si="61"/>
        <v>0</v>
      </c>
      <c r="AP50" s="210">
        <f t="shared" si="61"/>
        <v>0</v>
      </c>
      <c r="AQ50" s="210">
        <f t="shared" si="61"/>
        <v>0</v>
      </c>
      <c r="AR50" s="210">
        <f t="shared" si="61"/>
        <v>0</v>
      </c>
      <c r="AS50" s="210">
        <f t="shared" si="61"/>
        <v>0</v>
      </c>
      <c r="AT50" s="210">
        <f t="shared" si="61"/>
        <v>0</v>
      </c>
      <c r="AU50" s="210">
        <f t="shared" si="61"/>
        <v>0</v>
      </c>
      <c r="AV50" s="210">
        <f t="shared" si="61"/>
        <v>0</v>
      </c>
      <c r="AW50" s="210">
        <f t="shared" si="61"/>
        <v>0</v>
      </c>
      <c r="AX50" s="210">
        <f t="shared" si="61"/>
        <v>0</v>
      </c>
      <c r="AY50" s="210">
        <f t="shared" si="61"/>
        <v>0</v>
      </c>
      <c r="AZ50" s="210">
        <f t="shared" si="61"/>
        <v>0</v>
      </c>
      <c r="BA50" s="210">
        <f t="shared" si="61"/>
        <v>0</v>
      </c>
      <c r="BB50" s="210">
        <f t="shared" si="61"/>
        <v>0</v>
      </c>
      <c r="BC50" s="210">
        <f t="shared" si="61"/>
        <v>0</v>
      </c>
      <c r="BD50" s="210">
        <f t="shared" si="61"/>
        <v>0</v>
      </c>
      <c r="BE50" s="210">
        <f t="shared" si="61"/>
        <v>0</v>
      </c>
      <c r="BF50" s="210">
        <f t="shared" si="61"/>
        <v>0</v>
      </c>
      <c r="BG50" s="210">
        <f t="shared" si="61"/>
        <v>0</v>
      </c>
      <c r="BH50" s="210">
        <f t="shared" si="61"/>
        <v>0</v>
      </c>
      <c r="BI50" s="210">
        <f t="shared" si="61"/>
        <v>0</v>
      </c>
      <c r="BJ50" s="210">
        <f t="shared" si="61"/>
        <v>0</v>
      </c>
      <c r="BK50" s="210">
        <f t="shared" si="61"/>
        <v>0</v>
      </c>
      <c r="BL50" s="210">
        <f t="shared" si="61"/>
        <v>0</v>
      </c>
      <c r="BM50" s="210">
        <f t="shared" si="61"/>
        <v>0</v>
      </c>
      <c r="BN50" s="210">
        <f t="shared" si="61"/>
        <v>0</v>
      </c>
      <c r="BO50" s="210">
        <f t="shared" si="61"/>
        <v>0</v>
      </c>
      <c r="BP50" s="210">
        <f t="shared" si="61"/>
        <v>0</v>
      </c>
      <c r="BQ50" s="210">
        <f t="shared" si="61"/>
        <v>0</v>
      </c>
      <c r="BR50" s="210">
        <f t="shared" ref="BR50:DA50" si="62">IF(BR$22&lt;=$E$24,IF(BR$22&lt;=$D$24,IF(BR$22&lt;=$C$24,IF(BR$22&lt;=$B$24,$B116,($C33-$B33)/($C$24-$B$24)),($D33-$C33)/($D$24-$C$24)),($E33-$D33)/($E$24-$D$24)),$F116)</f>
        <v>0</v>
      </c>
      <c r="BS50" s="210">
        <f t="shared" si="62"/>
        <v>0</v>
      </c>
      <c r="BT50" s="210">
        <f t="shared" si="62"/>
        <v>0</v>
      </c>
      <c r="BU50" s="210">
        <f t="shared" si="62"/>
        <v>0</v>
      </c>
      <c r="BV50" s="210">
        <f t="shared" si="62"/>
        <v>0</v>
      </c>
      <c r="BW50" s="210">
        <f t="shared" si="62"/>
        <v>0</v>
      </c>
      <c r="BX50" s="210">
        <f t="shared" si="62"/>
        <v>0</v>
      </c>
      <c r="BY50" s="210">
        <f t="shared" si="62"/>
        <v>0</v>
      </c>
      <c r="BZ50" s="210">
        <f t="shared" si="62"/>
        <v>0</v>
      </c>
      <c r="CA50" s="210">
        <f t="shared" si="62"/>
        <v>0</v>
      </c>
      <c r="CB50" s="210">
        <f t="shared" si="62"/>
        <v>0</v>
      </c>
      <c r="CC50" s="210">
        <f t="shared" si="62"/>
        <v>0</v>
      </c>
      <c r="CD50" s="210">
        <f t="shared" si="62"/>
        <v>0</v>
      </c>
      <c r="CE50" s="210">
        <f t="shared" si="62"/>
        <v>0</v>
      </c>
      <c r="CF50" s="210">
        <f t="shared" si="62"/>
        <v>0</v>
      </c>
      <c r="CG50" s="210">
        <f t="shared" si="62"/>
        <v>0</v>
      </c>
      <c r="CH50" s="210">
        <f t="shared" si="62"/>
        <v>0</v>
      </c>
      <c r="CI50" s="210">
        <f t="shared" si="62"/>
        <v>0</v>
      </c>
      <c r="CJ50" s="210">
        <f t="shared" si="62"/>
        <v>0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0</v>
      </c>
      <c r="CV50" s="210">
        <f t="shared" si="62"/>
        <v>829.53</v>
      </c>
      <c r="CW50" s="210">
        <f t="shared" si="62"/>
        <v>829.53</v>
      </c>
      <c r="CX50" s="210">
        <f t="shared" si="62"/>
        <v>829.53</v>
      </c>
      <c r="CY50" s="210">
        <f t="shared" si="62"/>
        <v>829.53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0</v>
      </c>
      <c r="T51" s="210">
        <f t="shared" si="63"/>
        <v>0</v>
      </c>
      <c r="U51" s="210">
        <f t="shared" si="63"/>
        <v>0</v>
      </c>
      <c r="V51" s="210">
        <f t="shared" si="63"/>
        <v>0</v>
      </c>
      <c r="W51" s="210">
        <f t="shared" si="63"/>
        <v>0</v>
      </c>
      <c r="X51" s="210">
        <f t="shared" si="63"/>
        <v>0</v>
      </c>
      <c r="Y51" s="210">
        <f t="shared" si="63"/>
        <v>308.5575236534379</v>
      </c>
      <c r="Z51" s="210">
        <f t="shared" si="63"/>
        <v>308.5575236534379</v>
      </c>
      <c r="AA51" s="210">
        <f t="shared" si="63"/>
        <v>308.5575236534379</v>
      </c>
      <c r="AB51" s="210">
        <f t="shared" si="63"/>
        <v>308.5575236534379</v>
      </c>
      <c r="AC51" s="210">
        <f t="shared" si="63"/>
        <v>308.5575236534379</v>
      </c>
      <c r="AD51" s="210">
        <f t="shared" si="63"/>
        <v>308.5575236534379</v>
      </c>
      <c r="AE51" s="210">
        <f t="shared" si="63"/>
        <v>308.5575236534379</v>
      </c>
      <c r="AF51" s="210">
        <f t="shared" si="63"/>
        <v>308.5575236534379</v>
      </c>
      <c r="AG51" s="210">
        <f t="shared" si="63"/>
        <v>308.5575236534379</v>
      </c>
      <c r="AH51" s="210">
        <f t="shared" si="63"/>
        <v>308.5575236534379</v>
      </c>
      <c r="AI51" s="210">
        <f t="shared" si="63"/>
        <v>308.5575236534379</v>
      </c>
      <c r="AJ51" s="210">
        <f t="shared" si="63"/>
        <v>308.5575236534379</v>
      </c>
      <c r="AK51" s="210">
        <f t="shared" si="63"/>
        <v>308.5575236534379</v>
      </c>
      <c r="AL51" s="210">
        <f t="shared" ref="AL51:BQ51" si="64">IF(AL$22&lt;=$E$24,IF(AL$22&lt;=$D$24,IF(AL$22&lt;=$C$24,IF(AL$22&lt;=$B$24,$B117,($C34-$B34)/($C$24-$B$24)),($D34-$C34)/($D$24-$C$24)),($E34-$D34)/($E$24-$D$24)),$F117)</f>
        <v>308.5575236534379</v>
      </c>
      <c r="AM51" s="210">
        <f t="shared" si="64"/>
        <v>308.5575236534379</v>
      </c>
      <c r="AN51" s="210">
        <f t="shared" si="64"/>
        <v>308.5575236534379</v>
      </c>
      <c r="AO51" s="210">
        <f t="shared" si="64"/>
        <v>308.5575236534379</v>
      </c>
      <c r="AP51" s="210">
        <f t="shared" si="64"/>
        <v>308.5575236534379</v>
      </c>
      <c r="AQ51" s="210">
        <f t="shared" si="64"/>
        <v>308.5575236534379</v>
      </c>
      <c r="AR51" s="210">
        <f t="shared" si="64"/>
        <v>308.5575236534379</v>
      </c>
      <c r="AS51" s="210">
        <f t="shared" si="64"/>
        <v>308.5575236534379</v>
      </c>
      <c r="AT51" s="210">
        <f t="shared" si="64"/>
        <v>308.5575236534379</v>
      </c>
      <c r="AU51" s="210">
        <f t="shared" si="64"/>
        <v>308.5575236534379</v>
      </c>
      <c r="AV51" s="210">
        <f t="shared" si="64"/>
        <v>308.5575236534379</v>
      </c>
      <c r="AW51" s="210">
        <f t="shared" si="64"/>
        <v>308.5575236534379</v>
      </c>
      <c r="AX51" s="210">
        <f t="shared" si="64"/>
        <v>308.5575236534379</v>
      </c>
      <c r="AY51" s="210">
        <f t="shared" si="64"/>
        <v>308.5575236534379</v>
      </c>
      <c r="AZ51" s="210">
        <f t="shared" si="64"/>
        <v>308.5575236534379</v>
      </c>
      <c r="BA51" s="210">
        <f t="shared" si="64"/>
        <v>308.5575236534379</v>
      </c>
      <c r="BB51" s="210">
        <f t="shared" si="64"/>
        <v>728.19575582211371</v>
      </c>
      <c r="BC51" s="210">
        <f t="shared" si="64"/>
        <v>728.19575582211371</v>
      </c>
      <c r="BD51" s="210">
        <f t="shared" si="64"/>
        <v>728.19575582211371</v>
      </c>
      <c r="BE51" s="210">
        <f t="shared" si="64"/>
        <v>728.19575582211371</v>
      </c>
      <c r="BF51" s="210">
        <f t="shared" si="64"/>
        <v>728.19575582211371</v>
      </c>
      <c r="BG51" s="210">
        <f t="shared" si="64"/>
        <v>728.19575582211371</v>
      </c>
      <c r="BH51" s="210">
        <f t="shared" si="64"/>
        <v>728.19575582211371</v>
      </c>
      <c r="BI51" s="210">
        <f t="shared" si="64"/>
        <v>728.19575582211371</v>
      </c>
      <c r="BJ51" s="210">
        <f t="shared" si="64"/>
        <v>728.19575582211371</v>
      </c>
      <c r="BK51" s="210">
        <f t="shared" si="64"/>
        <v>728.19575582211371</v>
      </c>
      <c r="BL51" s="210">
        <f t="shared" si="64"/>
        <v>728.19575582211371</v>
      </c>
      <c r="BM51" s="210">
        <f t="shared" si="64"/>
        <v>728.19575582211371</v>
      </c>
      <c r="BN51" s="210">
        <f t="shared" si="64"/>
        <v>728.19575582211371</v>
      </c>
      <c r="BO51" s="210">
        <f t="shared" si="64"/>
        <v>728.19575582211371</v>
      </c>
      <c r="BP51" s="210">
        <f t="shared" si="64"/>
        <v>728.19575582211371</v>
      </c>
      <c r="BQ51" s="210">
        <f t="shared" si="64"/>
        <v>728.19575582211371</v>
      </c>
      <c r="BR51" s="210">
        <f t="shared" ref="BR51:DA51" si="65">IF(BR$22&lt;=$E$24,IF(BR$22&lt;=$D$24,IF(BR$22&lt;=$C$24,IF(BR$22&lt;=$B$24,$B117,($C34-$B34)/($C$24-$B$24)),($D34-$C34)/($D$24-$C$24)),($E34-$D34)/($E$24-$D$24)),$F117)</f>
        <v>728.19575582211371</v>
      </c>
      <c r="BS51" s="210">
        <f t="shared" si="65"/>
        <v>728.19575582211371</v>
      </c>
      <c r="BT51" s="210">
        <f t="shared" si="65"/>
        <v>728.19575582211371</v>
      </c>
      <c r="BU51" s="210">
        <f t="shared" si="65"/>
        <v>728.19575582211371</v>
      </c>
      <c r="BV51" s="210">
        <f t="shared" si="65"/>
        <v>728.19575582211371</v>
      </c>
      <c r="BW51" s="210">
        <f t="shared" si="65"/>
        <v>728.19575582211371</v>
      </c>
      <c r="BX51" s="210">
        <f t="shared" si="65"/>
        <v>728.19575582211371</v>
      </c>
      <c r="BY51" s="210">
        <f t="shared" si="65"/>
        <v>728.19575582211371</v>
      </c>
      <c r="BZ51" s="210">
        <f t="shared" si="65"/>
        <v>728.19575582211371</v>
      </c>
      <c r="CA51" s="210">
        <f t="shared" si="65"/>
        <v>1362.0368786489839</v>
      </c>
      <c r="CB51" s="210">
        <f t="shared" si="65"/>
        <v>1362.0368786489839</v>
      </c>
      <c r="CC51" s="210">
        <f t="shared" si="65"/>
        <v>1362.0368786489839</v>
      </c>
      <c r="CD51" s="210">
        <f t="shared" si="65"/>
        <v>1362.0368786489839</v>
      </c>
      <c r="CE51" s="210">
        <f t="shared" si="65"/>
        <v>1362.0368786489839</v>
      </c>
      <c r="CF51" s="210">
        <f t="shared" si="65"/>
        <v>1362.0368786489839</v>
      </c>
      <c r="CG51" s="210">
        <f t="shared" si="65"/>
        <v>1362.0368786489839</v>
      </c>
      <c r="CH51" s="210">
        <f t="shared" si="65"/>
        <v>1362.0368786489839</v>
      </c>
      <c r="CI51" s="210">
        <f t="shared" si="65"/>
        <v>1362.0368786489839</v>
      </c>
      <c r="CJ51" s="210">
        <f t="shared" si="65"/>
        <v>1362.0368786489839</v>
      </c>
      <c r="CK51" s="210">
        <f t="shared" si="65"/>
        <v>1362.0368786489839</v>
      </c>
      <c r="CL51" s="210">
        <f t="shared" si="65"/>
        <v>1362.0368786489839</v>
      </c>
      <c r="CM51" s="210">
        <f t="shared" si="65"/>
        <v>1362.0368786489839</v>
      </c>
      <c r="CN51" s="210">
        <f t="shared" si="65"/>
        <v>1362.0368786489839</v>
      </c>
      <c r="CO51" s="210">
        <f t="shared" si="65"/>
        <v>1362.0368786489839</v>
      </c>
      <c r="CP51" s="210">
        <f t="shared" si="65"/>
        <v>1362.0368786489839</v>
      </c>
      <c r="CQ51" s="210">
        <f t="shared" si="65"/>
        <v>1362.0368786489839</v>
      </c>
      <c r="CR51" s="210">
        <f t="shared" si="65"/>
        <v>1362.0368786489839</v>
      </c>
      <c r="CS51" s="210">
        <f t="shared" si="65"/>
        <v>1362.0368786489839</v>
      </c>
      <c r="CT51" s="210">
        <f t="shared" si="65"/>
        <v>1362.0368786489839</v>
      </c>
      <c r="CU51" s="210">
        <f t="shared" si="65"/>
        <v>1362.0368786489839</v>
      </c>
      <c r="CV51" s="210">
        <f t="shared" si="65"/>
        <v>6203.5</v>
      </c>
      <c r="CW51" s="210">
        <f t="shared" si="65"/>
        <v>6203.5</v>
      </c>
      <c r="CX51" s="210">
        <f t="shared" si="65"/>
        <v>6203.5</v>
      </c>
      <c r="CY51" s="210">
        <f t="shared" si="65"/>
        <v>6203.5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0</v>
      </c>
      <c r="O52" s="210">
        <f t="shared" si="66"/>
        <v>0</v>
      </c>
      <c r="P52" s="210">
        <f t="shared" si="66"/>
        <v>0</v>
      </c>
      <c r="Q52" s="210">
        <f t="shared" si="66"/>
        <v>0</v>
      </c>
      <c r="R52" s="210">
        <f t="shared" si="66"/>
        <v>0</v>
      </c>
      <c r="S52" s="210">
        <f t="shared" si="66"/>
        <v>0</v>
      </c>
      <c r="T52" s="210">
        <f t="shared" si="66"/>
        <v>0</v>
      </c>
      <c r="U52" s="210">
        <f t="shared" si="66"/>
        <v>0</v>
      </c>
      <c r="V52" s="210">
        <f t="shared" si="66"/>
        <v>0</v>
      </c>
      <c r="W52" s="210">
        <f t="shared" si="66"/>
        <v>0</v>
      </c>
      <c r="X52" s="210">
        <f t="shared" si="66"/>
        <v>0</v>
      </c>
      <c r="Y52" s="210">
        <f t="shared" si="66"/>
        <v>0</v>
      </c>
      <c r="Z52" s="210">
        <f t="shared" si="66"/>
        <v>0</v>
      </c>
      <c r="AA52" s="210">
        <f t="shared" si="66"/>
        <v>0</v>
      </c>
      <c r="AB52" s="210">
        <f t="shared" si="66"/>
        <v>0</v>
      </c>
      <c r="AC52" s="210">
        <f t="shared" si="66"/>
        <v>0</v>
      </c>
      <c r="AD52" s="210">
        <f t="shared" si="66"/>
        <v>0</v>
      </c>
      <c r="AE52" s="210">
        <f t="shared" si="66"/>
        <v>0</v>
      </c>
      <c r="AF52" s="210">
        <f t="shared" si="66"/>
        <v>0</v>
      </c>
      <c r="AG52" s="210">
        <f t="shared" si="66"/>
        <v>0</v>
      </c>
      <c r="AH52" s="210">
        <f t="shared" si="66"/>
        <v>0</v>
      </c>
      <c r="AI52" s="210">
        <f t="shared" si="66"/>
        <v>0</v>
      </c>
      <c r="AJ52" s="210">
        <f t="shared" si="66"/>
        <v>0</v>
      </c>
      <c r="AK52" s="210">
        <f t="shared" si="66"/>
        <v>0</v>
      </c>
      <c r="AL52" s="210">
        <f t="shared" ref="AL52:BQ52" si="67">IF(AL$22&lt;=$E$24,IF(AL$22&lt;=$D$24,IF(AL$22&lt;=$C$24,IF(AL$22&lt;=$B$24,$B118,($C35-$B35)/($C$24-$B$24)),($D35-$C35)/($D$24-$C$24)),($E35-$D35)/($E$24-$D$24)),$F118)</f>
        <v>0</v>
      </c>
      <c r="AM52" s="210">
        <f t="shared" si="67"/>
        <v>0</v>
      </c>
      <c r="AN52" s="210">
        <f t="shared" si="67"/>
        <v>0</v>
      </c>
      <c r="AO52" s="210">
        <f t="shared" si="67"/>
        <v>0</v>
      </c>
      <c r="AP52" s="210">
        <f t="shared" si="67"/>
        <v>0</v>
      </c>
      <c r="AQ52" s="210">
        <f t="shared" si="67"/>
        <v>0</v>
      </c>
      <c r="AR52" s="210">
        <f t="shared" si="67"/>
        <v>0</v>
      </c>
      <c r="AS52" s="210">
        <f t="shared" si="67"/>
        <v>0</v>
      </c>
      <c r="AT52" s="210">
        <f t="shared" si="67"/>
        <v>0</v>
      </c>
      <c r="AU52" s="210">
        <f t="shared" si="67"/>
        <v>0</v>
      </c>
      <c r="AV52" s="210">
        <f t="shared" si="67"/>
        <v>0</v>
      </c>
      <c r="AW52" s="210">
        <f t="shared" si="67"/>
        <v>0</v>
      </c>
      <c r="AX52" s="210">
        <f t="shared" si="67"/>
        <v>0</v>
      </c>
      <c r="AY52" s="210">
        <f t="shared" si="67"/>
        <v>0</v>
      </c>
      <c r="AZ52" s="210">
        <f t="shared" si="67"/>
        <v>0</v>
      </c>
      <c r="BA52" s="210">
        <f t="shared" si="67"/>
        <v>0</v>
      </c>
      <c r="BB52" s="210">
        <f t="shared" si="67"/>
        <v>0</v>
      </c>
      <c r="BC52" s="210">
        <f t="shared" si="67"/>
        <v>0</v>
      </c>
      <c r="BD52" s="210">
        <f t="shared" si="67"/>
        <v>0</v>
      </c>
      <c r="BE52" s="210">
        <f t="shared" si="67"/>
        <v>0</v>
      </c>
      <c r="BF52" s="210">
        <f t="shared" si="67"/>
        <v>0</v>
      </c>
      <c r="BG52" s="210">
        <f t="shared" si="67"/>
        <v>0</v>
      </c>
      <c r="BH52" s="210">
        <f t="shared" si="67"/>
        <v>0</v>
      </c>
      <c r="BI52" s="210">
        <f t="shared" si="67"/>
        <v>0</v>
      </c>
      <c r="BJ52" s="210">
        <f t="shared" si="67"/>
        <v>0</v>
      </c>
      <c r="BK52" s="210">
        <f t="shared" si="67"/>
        <v>0</v>
      </c>
      <c r="BL52" s="210">
        <f t="shared" si="67"/>
        <v>0</v>
      </c>
      <c r="BM52" s="210">
        <f t="shared" si="67"/>
        <v>0</v>
      </c>
      <c r="BN52" s="210">
        <f t="shared" si="67"/>
        <v>0</v>
      </c>
      <c r="BO52" s="210">
        <f t="shared" si="67"/>
        <v>0</v>
      </c>
      <c r="BP52" s="210">
        <f t="shared" si="67"/>
        <v>0</v>
      </c>
      <c r="BQ52" s="210">
        <f t="shared" si="67"/>
        <v>0</v>
      </c>
      <c r="BR52" s="210">
        <f t="shared" ref="BR52:DA52" si="68">IF(BR$22&lt;=$E$24,IF(BR$22&lt;=$D$24,IF(BR$22&lt;=$C$24,IF(BR$22&lt;=$B$24,$B118,($C35-$B35)/($C$24-$B$24)),($D35-$C35)/($D$24-$C$24)),($E35-$D35)/($E$24-$D$24)),$F118)</f>
        <v>0</v>
      </c>
      <c r="BS52" s="210">
        <f t="shared" si="68"/>
        <v>0</v>
      </c>
      <c r="BT52" s="210">
        <f t="shared" si="68"/>
        <v>0</v>
      </c>
      <c r="BU52" s="210">
        <f t="shared" si="68"/>
        <v>0</v>
      </c>
      <c r="BV52" s="210">
        <f t="shared" si="68"/>
        <v>0</v>
      </c>
      <c r="BW52" s="210">
        <f t="shared" si="68"/>
        <v>0</v>
      </c>
      <c r="BX52" s="210">
        <f t="shared" si="68"/>
        <v>0</v>
      </c>
      <c r="BY52" s="210">
        <f t="shared" si="68"/>
        <v>0</v>
      </c>
      <c r="BZ52" s="210">
        <f t="shared" si="68"/>
        <v>0</v>
      </c>
      <c r="CA52" s="210">
        <f t="shared" si="68"/>
        <v>-30.771151348330942</v>
      </c>
      <c r="CB52" s="210">
        <f t="shared" si="68"/>
        <v>-30.771151348330942</v>
      </c>
      <c r="CC52" s="210">
        <f t="shared" si="68"/>
        <v>-30.771151348330942</v>
      </c>
      <c r="CD52" s="210">
        <f t="shared" si="68"/>
        <v>-30.771151348330942</v>
      </c>
      <c r="CE52" s="210">
        <f t="shared" si="68"/>
        <v>-30.771151348330942</v>
      </c>
      <c r="CF52" s="210">
        <f t="shared" si="68"/>
        <v>-30.771151348330942</v>
      </c>
      <c r="CG52" s="210">
        <f t="shared" si="68"/>
        <v>-30.771151348330942</v>
      </c>
      <c r="CH52" s="210">
        <f t="shared" si="68"/>
        <v>-30.771151348330942</v>
      </c>
      <c r="CI52" s="210">
        <f t="shared" si="68"/>
        <v>-30.771151348330942</v>
      </c>
      <c r="CJ52" s="210">
        <f t="shared" si="68"/>
        <v>-30.771151348330942</v>
      </c>
      <c r="CK52" s="210">
        <f t="shared" si="68"/>
        <v>-30.771151348330942</v>
      </c>
      <c r="CL52" s="210">
        <f t="shared" si="68"/>
        <v>-30.771151348330942</v>
      </c>
      <c r="CM52" s="210">
        <f t="shared" si="68"/>
        <v>-30.771151348330942</v>
      </c>
      <c r="CN52" s="210">
        <f t="shared" si="68"/>
        <v>-30.771151348330942</v>
      </c>
      <c r="CO52" s="210">
        <f t="shared" si="68"/>
        <v>-30.771151348330942</v>
      </c>
      <c r="CP52" s="210">
        <f t="shared" si="68"/>
        <v>-30.771151348330942</v>
      </c>
      <c r="CQ52" s="210">
        <f t="shared" si="68"/>
        <v>-30.771151348330942</v>
      </c>
      <c r="CR52" s="210">
        <f t="shared" si="68"/>
        <v>-30.771151348330942</v>
      </c>
      <c r="CS52" s="210">
        <f t="shared" si="68"/>
        <v>-30.771151348330942</v>
      </c>
      <c r="CT52" s="210">
        <f t="shared" si="68"/>
        <v>-30.771151348330942</v>
      </c>
      <c r="CU52" s="210">
        <f t="shared" si="68"/>
        <v>-30.771151348330942</v>
      </c>
      <c r="CV52" s="210">
        <f t="shared" si="68"/>
        <v>14.730000000000004</v>
      </c>
      <c r="CW52" s="210">
        <f t="shared" si="68"/>
        <v>14.730000000000004</v>
      </c>
      <c r="CX52" s="210">
        <f t="shared" si="68"/>
        <v>14.730000000000004</v>
      </c>
      <c r="CY52" s="210">
        <f t="shared" si="68"/>
        <v>14.730000000000004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0</v>
      </c>
      <c r="R53" s="210">
        <f t="shared" si="69"/>
        <v>0</v>
      </c>
      <c r="S53" s="210">
        <f t="shared" si="69"/>
        <v>0</v>
      </c>
      <c r="T53" s="210">
        <f t="shared" si="69"/>
        <v>0</v>
      </c>
      <c r="U53" s="210">
        <f t="shared" si="69"/>
        <v>0</v>
      </c>
      <c r="V53" s="210">
        <f t="shared" si="69"/>
        <v>0</v>
      </c>
      <c r="W53" s="210">
        <f t="shared" si="69"/>
        <v>0</v>
      </c>
      <c r="X53" s="210">
        <f t="shared" si="69"/>
        <v>0</v>
      </c>
      <c r="Y53" s="210">
        <f t="shared" si="69"/>
        <v>-1.2332131549463434E-13</v>
      </c>
      <c r="Z53" s="210">
        <f t="shared" si="69"/>
        <v>-1.2332131549463434E-13</v>
      </c>
      <c r="AA53" s="210">
        <f t="shared" si="69"/>
        <v>-1.2332131549463434E-13</v>
      </c>
      <c r="AB53" s="210">
        <f t="shared" si="69"/>
        <v>-1.2332131549463434E-13</v>
      </c>
      <c r="AC53" s="210">
        <f t="shared" si="69"/>
        <v>-1.2332131549463434E-13</v>
      </c>
      <c r="AD53" s="210">
        <f t="shared" si="69"/>
        <v>-1.2332131549463434E-13</v>
      </c>
      <c r="AE53" s="210">
        <f t="shared" si="69"/>
        <v>-1.2332131549463434E-13</v>
      </c>
      <c r="AF53" s="210">
        <f t="shared" si="69"/>
        <v>-1.2332131549463434E-13</v>
      </c>
      <c r="AG53" s="210">
        <f t="shared" si="69"/>
        <v>-1.2332131549463434E-13</v>
      </c>
      <c r="AH53" s="210">
        <f t="shared" si="69"/>
        <v>-1.2332131549463434E-13</v>
      </c>
      <c r="AI53" s="210">
        <f t="shared" si="69"/>
        <v>-1.2332131549463434E-13</v>
      </c>
      <c r="AJ53" s="210">
        <f t="shared" si="69"/>
        <v>-1.2332131549463434E-13</v>
      </c>
      <c r="AK53" s="210">
        <f t="shared" si="69"/>
        <v>-1.2332131549463434E-13</v>
      </c>
      <c r="AL53" s="210">
        <f t="shared" ref="AL53:BQ53" si="70">IF(AL$22&lt;=$E$24,IF(AL$22&lt;=$D$24,IF(AL$22&lt;=$C$24,IF(AL$22&lt;=$B$24,$B119,($C36-$B36)/($C$24-$B$24)),($D36-$C36)/($D$24-$C$24)),($E36-$D36)/($E$24-$D$24)),$F119)</f>
        <v>-1.2332131549463434E-13</v>
      </c>
      <c r="AM53" s="210">
        <f t="shared" si="70"/>
        <v>-1.2332131549463434E-13</v>
      </c>
      <c r="AN53" s="210">
        <f t="shared" si="70"/>
        <v>-1.2332131549463434E-13</v>
      </c>
      <c r="AO53" s="210">
        <f t="shared" si="70"/>
        <v>-1.2332131549463434E-13</v>
      </c>
      <c r="AP53" s="210">
        <f t="shared" si="70"/>
        <v>-1.2332131549463434E-13</v>
      </c>
      <c r="AQ53" s="210">
        <f t="shared" si="70"/>
        <v>-1.2332131549463434E-13</v>
      </c>
      <c r="AR53" s="210">
        <f t="shared" si="70"/>
        <v>-1.2332131549463434E-13</v>
      </c>
      <c r="AS53" s="210">
        <f t="shared" si="70"/>
        <v>-1.2332131549463434E-13</v>
      </c>
      <c r="AT53" s="210">
        <f t="shared" si="70"/>
        <v>-1.2332131549463434E-13</v>
      </c>
      <c r="AU53" s="210">
        <f t="shared" si="70"/>
        <v>-1.2332131549463434E-13</v>
      </c>
      <c r="AV53" s="210">
        <f t="shared" si="70"/>
        <v>-1.2332131549463434E-13</v>
      </c>
      <c r="AW53" s="210">
        <f t="shared" si="70"/>
        <v>-1.2332131549463434E-13</v>
      </c>
      <c r="AX53" s="210">
        <f t="shared" si="70"/>
        <v>-1.2332131549463434E-13</v>
      </c>
      <c r="AY53" s="210">
        <f t="shared" si="70"/>
        <v>-1.2332131549463434E-13</v>
      </c>
      <c r="AZ53" s="210">
        <f t="shared" si="70"/>
        <v>-1.2332131549463434E-13</v>
      </c>
      <c r="BA53" s="210">
        <f t="shared" si="70"/>
        <v>-1.2332131549463434E-13</v>
      </c>
      <c r="BB53" s="210">
        <f t="shared" si="70"/>
        <v>1.4551915228366852E-13</v>
      </c>
      <c r="BC53" s="210">
        <f t="shared" si="70"/>
        <v>1.4551915228366852E-13</v>
      </c>
      <c r="BD53" s="210">
        <f t="shared" si="70"/>
        <v>1.4551915228366852E-13</v>
      </c>
      <c r="BE53" s="210">
        <f t="shared" si="70"/>
        <v>1.4551915228366852E-13</v>
      </c>
      <c r="BF53" s="210">
        <f t="shared" si="70"/>
        <v>1.4551915228366852E-13</v>
      </c>
      <c r="BG53" s="210">
        <f t="shared" si="70"/>
        <v>1.4551915228366852E-13</v>
      </c>
      <c r="BH53" s="210">
        <f t="shared" si="70"/>
        <v>1.4551915228366852E-13</v>
      </c>
      <c r="BI53" s="210">
        <f t="shared" si="70"/>
        <v>1.4551915228366852E-13</v>
      </c>
      <c r="BJ53" s="210">
        <f t="shared" si="70"/>
        <v>1.4551915228366852E-13</v>
      </c>
      <c r="BK53" s="210">
        <f t="shared" si="70"/>
        <v>1.4551915228366852E-13</v>
      </c>
      <c r="BL53" s="210">
        <f t="shared" si="70"/>
        <v>1.4551915228366852E-13</v>
      </c>
      <c r="BM53" s="210">
        <f t="shared" si="70"/>
        <v>1.4551915228366852E-13</v>
      </c>
      <c r="BN53" s="210">
        <f t="shared" si="70"/>
        <v>1.4551915228366852E-13</v>
      </c>
      <c r="BO53" s="210">
        <f t="shared" si="70"/>
        <v>1.4551915228366852E-13</v>
      </c>
      <c r="BP53" s="210">
        <f t="shared" si="70"/>
        <v>1.4551915228366852E-13</v>
      </c>
      <c r="BQ53" s="210">
        <f t="shared" si="70"/>
        <v>1.4551915228366852E-13</v>
      </c>
      <c r="BR53" s="210">
        <f t="shared" ref="BR53:DA53" si="71">IF(BR$22&lt;=$E$24,IF(BR$22&lt;=$D$24,IF(BR$22&lt;=$C$24,IF(BR$22&lt;=$B$24,$B119,($C36-$B36)/($C$24-$B$24)),($D36-$C36)/($D$24-$C$24)),($E36-$D36)/($E$24-$D$24)),$F119)</f>
        <v>1.4551915228366852E-13</v>
      </c>
      <c r="BS53" s="210">
        <f t="shared" si="71"/>
        <v>1.4551915228366852E-13</v>
      </c>
      <c r="BT53" s="210">
        <f t="shared" si="71"/>
        <v>1.4551915228366852E-13</v>
      </c>
      <c r="BU53" s="210">
        <f t="shared" si="71"/>
        <v>1.4551915228366852E-13</v>
      </c>
      <c r="BV53" s="210">
        <f t="shared" si="71"/>
        <v>1.4551915228366852E-13</v>
      </c>
      <c r="BW53" s="210">
        <f t="shared" si="71"/>
        <v>1.4551915228366852E-13</v>
      </c>
      <c r="BX53" s="210">
        <f t="shared" si="71"/>
        <v>1.4551915228366852E-13</v>
      </c>
      <c r="BY53" s="210">
        <f t="shared" si="71"/>
        <v>1.4551915228366852E-13</v>
      </c>
      <c r="BZ53" s="210">
        <f t="shared" si="71"/>
        <v>1.4551915228366852E-13</v>
      </c>
      <c r="CA53" s="210">
        <f t="shared" si="71"/>
        <v>124.32610465255573</v>
      </c>
      <c r="CB53" s="210">
        <f t="shared" si="71"/>
        <v>124.32610465255573</v>
      </c>
      <c r="CC53" s="210">
        <f t="shared" si="71"/>
        <v>124.32610465255573</v>
      </c>
      <c r="CD53" s="210">
        <f t="shared" si="71"/>
        <v>124.32610465255573</v>
      </c>
      <c r="CE53" s="210">
        <f t="shared" si="71"/>
        <v>124.32610465255573</v>
      </c>
      <c r="CF53" s="210">
        <f t="shared" si="71"/>
        <v>124.32610465255573</v>
      </c>
      <c r="CG53" s="210">
        <f t="shared" si="71"/>
        <v>124.32610465255573</v>
      </c>
      <c r="CH53" s="210">
        <f t="shared" si="71"/>
        <v>124.32610465255573</v>
      </c>
      <c r="CI53" s="210">
        <f t="shared" si="71"/>
        <v>124.32610465255573</v>
      </c>
      <c r="CJ53" s="210">
        <f t="shared" si="71"/>
        <v>124.32610465255573</v>
      </c>
      <c r="CK53" s="210">
        <f t="shared" si="71"/>
        <v>124.32610465255573</v>
      </c>
      <c r="CL53" s="210">
        <f t="shared" si="71"/>
        <v>124.32610465255573</v>
      </c>
      <c r="CM53" s="210">
        <f t="shared" si="71"/>
        <v>124.32610465255573</v>
      </c>
      <c r="CN53" s="210">
        <f t="shared" si="71"/>
        <v>124.32610465255573</v>
      </c>
      <c r="CO53" s="210">
        <f t="shared" si="71"/>
        <v>124.32610465255573</v>
      </c>
      <c r="CP53" s="210">
        <f t="shared" si="71"/>
        <v>124.32610465255573</v>
      </c>
      <c r="CQ53" s="210">
        <f t="shared" si="71"/>
        <v>124.32610465255573</v>
      </c>
      <c r="CR53" s="210">
        <f t="shared" si="71"/>
        <v>124.32610465255573</v>
      </c>
      <c r="CS53" s="210">
        <f t="shared" si="71"/>
        <v>124.32610465255573</v>
      </c>
      <c r="CT53" s="210">
        <f t="shared" si="71"/>
        <v>124.32610465255573</v>
      </c>
      <c r="CU53" s="210">
        <f t="shared" si="71"/>
        <v>124.32610465255573</v>
      </c>
      <c r="CV53" s="210">
        <f t="shared" si="71"/>
        <v>-1127.83</v>
      </c>
      <c r="CW53" s="210">
        <f t="shared" si="71"/>
        <v>-1127.83</v>
      </c>
      <c r="CX53" s="210">
        <f t="shared" si="71"/>
        <v>-1127.83</v>
      </c>
      <c r="CY53" s="210">
        <f t="shared" si="71"/>
        <v>-1127.83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0</v>
      </c>
      <c r="T54" s="210">
        <f t="shared" si="72"/>
        <v>0</v>
      </c>
      <c r="U54" s="210">
        <f t="shared" si="72"/>
        <v>0</v>
      </c>
      <c r="V54" s="210">
        <f t="shared" si="72"/>
        <v>0</v>
      </c>
      <c r="W54" s="210">
        <f t="shared" si="72"/>
        <v>0</v>
      </c>
      <c r="X54" s="210">
        <f t="shared" si="72"/>
        <v>0</v>
      </c>
      <c r="Y54" s="210">
        <f t="shared" si="72"/>
        <v>92.567257096031383</v>
      </c>
      <c r="Z54" s="210">
        <f t="shared" si="72"/>
        <v>92.567257096031383</v>
      </c>
      <c r="AA54" s="210">
        <f t="shared" si="72"/>
        <v>92.567257096031383</v>
      </c>
      <c r="AB54" s="210">
        <f t="shared" si="72"/>
        <v>92.567257096031383</v>
      </c>
      <c r="AC54" s="210">
        <f t="shared" si="72"/>
        <v>92.567257096031383</v>
      </c>
      <c r="AD54" s="210">
        <f t="shared" si="72"/>
        <v>92.567257096031383</v>
      </c>
      <c r="AE54" s="210">
        <f t="shared" si="72"/>
        <v>92.567257096031383</v>
      </c>
      <c r="AF54" s="210">
        <f t="shared" si="72"/>
        <v>92.567257096031383</v>
      </c>
      <c r="AG54" s="210">
        <f t="shared" si="72"/>
        <v>92.567257096031383</v>
      </c>
      <c r="AH54" s="210">
        <f t="shared" si="72"/>
        <v>92.567257096031383</v>
      </c>
      <c r="AI54" s="210">
        <f t="shared" si="72"/>
        <v>92.567257096031383</v>
      </c>
      <c r="AJ54" s="210">
        <f t="shared" si="72"/>
        <v>92.567257096031383</v>
      </c>
      <c r="AK54" s="210">
        <f t="shared" si="72"/>
        <v>92.567257096031383</v>
      </c>
      <c r="AL54" s="210">
        <f t="shared" ref="AL54:BQ54" si="73">IF(AL$22&lt;=$E$24,IF(AL$22&lt;=$D$24,IF(AL$22&lt;=$C$24,IF(AL$22&lt;=$B$24,$B120,($C37-$B37)/($C$24-$B$24)),($D37-$C37)/($D$24-$C$24)),($E37-$D37)/($E$24-$D$24)),$F120)</f>
        <v>92.567257096031383</v>
      </c>
      <c r="AM54" s="210">
        <f t="shared" si="73"/>
        <v>92.567257096031383</v>
      </c>
      <c r="AN54" s="210">
        <f t="shared" si="73"/>
        <v>92.567257096031383</v>
      </c>
      <c r="AO54" s="210">
        <f t="shared" si="73"/>
        <v>92.567257096031383</v>
      </c>
      <c r="AP54" s="210">
        <f t="shared" si="73"/>
        <v>92.567257096031383</v>
      </c>
      <c r="AQ54" s="210">
        <f t="shared" si="73"/>
        <v>92.567257096031383</v>
      </c>
      <c r="AR54" s="210">
        <f t="shared" si="73"/>
        <v>92.567257096031383</v>
      </c>
      <c r="AS54" s="210">
        <f t="shared" si="73"/>
        <v>92.567257096031383</v>
      </c>
      <c r="AT54" s="210">
        <f t="shared" si="73"/>
        <v>92.567257096031383</v>
      </c>
      <c r="AU54" s="210">
        <f t="shared" si="73"/>
        <v>92.567257096031383</v>
      </c>
      <c r="AV54" s="210">
        <f t="shared" si="73"/>
        <v>92.567257096031383</v>
      </c>
      <c r="AW54" s="210">
        <f t="shared" si="73"/>
        <v>92.567257096031383</v>
      </c>
      <c r="AX54" s="210">
        <f t="shared" si="73"/>
        <v>92.567257096031383</v>
      </c>
      <c r="AY54" s="210">
        <f t="shared" si="73"/>
        <v>92.567257096031383</v>
      </c>
      <c r="AZ54" s="210">
        <f t="shared" si="73"/>
        <v>92.567257096031383</v>
      </c>
      <c r="BA54" s="210">
        <f t="shared" si="73"/>
        <v>92.567257096031383</v>
      </c>
      <c r="BB54" s="210">
        <f t="shared" si="73"/>
        <v>-473.32724128437383</v>
      </c>
      <c r="BC54" s="210">
        <f t="shared" si="73"/>
        <v>-473.32724128437383</v>
      </c>
      <c r="BD54" s="210">
        <f t="shared" si="73"/>
        <v>-473.32724128437383</v>
      </c>
      <c r="BE54" s="210">
        <f t="shared" si="73"/>
        <v>-473.32724128437383</v>
      </c>
      <c r="BF54" s="210">
        <f t="shared" si="73"/>
        <v>-473.32724128437383</v>
      </c>
      <c r="BG54" s="210">
        <f t="shared" si="73"/>
        <v>-473.32724128437383</v>
      </c>
      <c r="BH54" s="210">
        <f t="shared" si="73"/>
        <v>-473.32724128437383</v>
      </c>
      <c r="BI54" s="210">
        <f t="shared" si="73"/>
        <v>-473.32724128437383</v>
      </c>
      <c r="BJ54" s="210">
        <f t="shared" si="73"/>
        <v>-473.32724128437383</v>
      </c>
      <c r="BK54" s="210">
        <f t="shared" si="73"/>
        <v>-473.32724128437383</v>
      </c>
      <c r="BL54" s="210">
        <f t="shared" si="73"/>
        <v>-473.32724128437383</v>
      </c>
      <c r="BM54" s="210">
        <f t="shared" si="73"/>
        <v>-473.32724128437383</v>
      </c>
      <c r="BN54" s="210">
        <f t="shared" si="73"/>
        <v>-473.32724128437383</v>
      </c>
      <c r="BO54" s="210">
        <f t="shared" si="73"/>
        <v>-473.32724128437383</v>
      </c>
      <c r="BP54" s="210">
        <f t="shared" si="73"/>
        <v>-473.32724128437383</v>
      </c>
      <c r="BQ54" s="210">
        <f t="shared" si="73"/>
        <v>-473.32724128437383</v>
      </c>
      <c r="BR54" s="210">
        <f t="shared" ref="BR54:DA54" si="74">IF(BR$22&lt;=$E$24,IF(BR$22&lt;=$D$24,IF(BR$22&lt;=$C$24,IF(BR$22&lt;=$B$24,$B120,($C37-$B37)/($C$24-$B$24)),($D37-$C37)/($D$24-$C$24)),($E37-$D37)/($E$24-$D$24)),$F120)</f>
        <v>-473.32724128437383</v>
      </c>
      <c r="BS54" s="210">
        <f t="shared" si="74"/>
        <v>-473.32724128437383</v>
      </c>
      <c r="BT54" s="210">
        <f t="shared" si="74"/>
        <v>-473.32724128437383</v>
      </c>
      <c r="BU54" s="210">
        <f t="shared" si="74"/>
        <v>-473.32724128437383</v>
      </c>
      <c r="BV54" s="210">
        <f t="shared" si="74"/>
        <v>-473.32724128437383</v>
      </c>
      <c r="BW54" s="210">
        <f t="shared" si="74"/>
        <v>-473.32724128437383</v>
      </c>
      <c r="BX54" s="210">
        <f t="shared" si="74"/>
        <v>-473.32724128437383</v>
      </c>
      <c r="BY54" s="210">
        <f t="shared" si="74"/>
        <v>-473.32724128437383</v>
      </c>
      <c r="BZ54" s="210">
        <f t="shared" si="74"/>
        <v>-473.32724128437383</v>
      </c>
      <c r="CA54" s="210">
        <f t="shared" si="74"/>
        <v>0</v>
      </c>
      <c r="CB54" s="210">
        <f t="shared" si="74"/>
        <v>0</v>
      </c>
      <c r="CC54" s="210">
        <f t="shared" si="74"/>
        <v>0</v>
      </c>
      <c r="CD54" s="210">
        <f t="shared" si="74"/>
        <v>0</v>
      </c>
      <c r="CE54" s="210">
        <f t="shared" si="74"/>
        <v>0</v>
      </c>
      <c r="CF54" s="210">
        <f t="shared" si="74"/>
        <v>0</v>
      </c>
      <c r="CG54" s="210">
        <f t="shared" si="74"/>
        <v>0</v>
      </c>
      <c r="CH54" s="210">
        <f t="shared" si="74"/>
        <v>0</v>
      </c>
      <c r="CI54" s="210">
        <f t="shared" si="74"/>
        <v>0</v>
      </c>
      <c r="CJ54" s="210">
        <f t="shared" si="74"/>
        <v>0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296.33</v>
      </c>
      <c r="CW54" s="210">
        <f t="shared" si="74"/>
        <v>296.33</v>
      </c>
      <c r="CX54" s="210">
        <f t="shared" si="74"/>
        <v>296.33</v>
      </c>
      <c r="CY54" s="210">
        <f t="shared" si="74"/>
        <v>296.33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3344.15816647667</v>
      </c>
      <c r="G59" s="204">
        <f t="shared" si="75"/>
        <v>3344.15816647667</v>
      </c>
      <c r="H59" s="204">
        <f t="shared" si="75"/>
        <v>3344.15816647667</v>
      </c>
      <c r="I59" s="204">
        <f t="shared" si="75"/>
        <v>3344.15816647667</v>
      </c>
      <c r="J59" s="204">
        <f t="shared" si="75"/>
        <v>3344.15816647667</v>
      </c>
      <c r="K59" s="204">
        <f t="shared" si="75"/>
        <v>3344.15816647667</v>
      </c>
      <c r="L59" s="204">
        <f t="shared" si="75"/>
        <v>3344.15816647667</v>
      </c>
      <c r="M59" s="204">
        <f t="shared" si="75"/>
        <v>3344.15816647667</v>
      </c>
      <c r="N59" s="204">
        <f t="shared" si="75"/>
        <v>3344.15816647667</v>
      </c>
      <c r="O59" s="204">
        <f t="shared" si="75"/>
        <v>3344.15816647667</v>
      </c>
      <c r="P59" s="204">
        <f t="shared" si="75"/>
        <v>3344.15816647667</v>
      </c>
      <c r="Q59" s="204">
        <f t="shared" si="75"/>
        <v>3344.15816647667</v>
      </c>
      <c r="R59" s="204">
        <f t="shared" si="75"/>
        <v>3344.15816647667</v>
      </c>
      <c r="S59" s="204">
        <f t="shared" si="75"/>
        <v>3344.15816647667</v>
      </c>
      <c r="T59" s="204">
        <f t="shared" si="75"/>
        <v>3344.15816647667</v>
      </c>
      <c r="U59" s="204">
        <f t="shared" si="75"/>
        <v>3344.15816647667</v>
      </c>
      <c r="V59" s="204">
        <f t="shared" si="75"/>
        <v>3344.15816647667</v>
      </c>
      <c r="W59" s="204">
        <f t="shared" si="75"/>
        <v>3344.15816647667</v>
      </c>
      <c r="X59" s="204">
        <f t="shared" si="75"/>
        <v>3344.15816647667</v>
      </c>
      <c r="Y59" s="204">
        <f t="shared" si="75"/>
        <v>3318.9915233431725</v>
      </c>
      <c r="Z59" s="204">
        <f t="shared" si="75"/>
        <v>3293.8248802096755</v>
      </c>
      <c r="AA59" s="204">
        <f t="shared" si="75"/>
        <v>3268.658237076178</v>
      </c>
      <c r="AB59" s="204">
        <f t="shared" si="75"/>
        <v>3243.4915939426805</v>
      </c>
      <c r="AC59" s="204">
        <f t="shared" si="75"/>
        <v>3218.3249508091831</v>
      </c>
      <c r="AD59" s="204">
        <f t="shared" si="75"/>
        <v>3193.158307675686</v>
      </c>
      <c r="AE59" s="204">
        <f t="shared" si="75"/>
        <v>3167.9916645421886</v>
      </c>
      <c r="AF59" s="204">
        <f t="shared" si="75"/>
        <v>3142.8250214086911</v>
      </c>
      <c r="AG59" s="204">
        <f t="shared" si="75"/>
        <v>3117.6583782751941</v>
      </c>
      <c r="AH59" s="204">
        <f t="shared" si="75"/>
        <v>3092.4917351416966</v>
      </c>
      <c r="AI59" s="204">
        <f t="shared" si="75"/>
        <v>3067.3250920081991</v>
      </c>
      <c r="AJ59" s="204">
        <f t="shared" si="75"/>
        <v>3042.1584488747021</v>
      </c>
      <c r="AK59" s="204">
        <f t="shared" si="75"/>
        <v>3016.9918057412046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2991.8251626077072</v>
      </c>
      <c r="AM59" s="204">
        <f t="shared" si="76"/>
        <v>2966.6585194742097</v>
      </c>
      <c r="AN59" s="204">
        <f t="shared" si="76"/>
        <v>2941.4918763407127</v>
      </c>
      <c r="AO59" s="204">
        <f t="shared" si="76"/>
        <v>2916.3252332072152</v>
      </c>
      <c r="AP59" s="204">
        <f t="shared" si="76"/>
        <v>2891.1585900737177</v>
      </c>
      <c r="AQ59" s="204">
        <f t="shared" si="76"/>
        <v>2865.9919469402203</v>
      </c>
      <c r="AR59" s="204">
        <f t="shared" si="76"/>
        <v>2840.8253038067232</v>
      </c>
      <c r="AS59" s="204">
        <f t="shared" si="76"/>
        <v>2815.6586606732258</v>
      </c>
      <c r="AT59" s="204">
        <f t="shared" si="76"/>
        <v>2790.4920175397283</v>
      </c>
      <c r="AU59" s="204">
        <f t="shared" si="76"/>
        <v>2765.3253744062313</v>
      </c>
      <c r="AV59" s="204">
        <f t="shared" si="76"/>
        <v>2740.1587312727338</v>
      </c>
      <c r="AW59" s="204">
        <f t="shared" si="76"/>
        <v>2714.9920881392363</v>
      </c>
      <c r="AX59" s="204">
        <f t="shared" si="76"/>
        <v>2689.8254450057393</v>
      </c>
      <c r="AY59" s="204">
        <f t="shared" si="76"/>
        <v>2664.6588018722418</v>
      </c>
      <c r="AZ59" s="204">
        <f t="shared" si="76"/>
        <v>2639.4921587387444</v>
      </c>
      <c r="BA59" s="204">
        <f t="shared" si="76"/>
        <v>2614.3255156052473</v>
      </c>
      <c r="BB59" s="204">
        <f t="shared" si="76"/>
        <v>2619.5526211100846</v>
      </c>
      <c r="BC59" s="204">
        <f t="shared" si="76"/>
        <v>2655.173475253257</v>
      </c>
      <c r="BD59" s="204">
        <f t="shared" si="76"/>
        <v>2690.7943293964295</v>
      </c>
      <c r="BE59" s="204">
        <f t="shared" si="76"/>
        <v>2726.4151835396019</v>
      </c>
      <c r="BF59" s="204">
        <f t="shared" si="76"/>
        <v>2762.0360376827743</v>
      </c>
      <c r="BG59" s="204">
        <f t="shared" si="76"/>
        <v>2797.6568918259468</v>
      </c>
      <c r="BH59" s="204">
        <f t="shared" si="76"/>
        <v>2833.2777459691197</v>
      </c>
      <c r="BI59" s="204">
        <f t="shared" si="76"/>
        <v>2868.8986001122921</v>
      </c>
      <c r="BJ59" s="204">
        <f t="shared" si="76"/>
        <v>2904.5194542554646</v>
      </c>
      <c r="BK59" s="204">
        <f t="shared" si="76"/>
        <v>2940.140308398637</v>
      </c>
      <c r="BL59" s="204">
        <f t="shared" si="76"/>
        <v>2975.7611625418094</v>
      </c>
      <c r="BM59" s="204">
        <f t="shared" si="76"/>
        <v>3011.3820166849819</v>
      </c>
      <c r="BN59" s="204">
        <f t="shared" si="76"/>
        <v>3047.0028708281543</v>
      </c>
      <c r="BO59" s="204">
        <f t="shared" si="76"/>
        <v>3082.6237249713267</v>
      </c>
      <c r="BP59" s="204">
        <f t="shared" si="76"/>
        <v>3118.2445791144992</v>
      </c>
      <c r="BQ59" s="204">
        <f t="shared" si="76"/>
        <v>3153.8654332576716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3189.486287400844</v>
      </c>
      <c r="BS59" s="204">
        <f t="shared" si="77"/>
        <v>3225.1071415440165</v>
      </c>
      <c r="BT59" s="204">
        <f t="shared" si="77"/>
        <v>3260.7279956871889</v>
      </c>
      <c r="BU59" s="204">
        <f t="shared" si="77"/>
        <v>3296.3488498303614</v>
      </c>
      <c r="BV59" s="204">
        <f t="shared" si="77"/>
        <v>3331.9697039735338</v>
      </c>
      <c r="BW59" s="204">
        <f t="shared" si="77"/>
        <v>3367.5905581167067</v>
      </c>
      <c r="BX59" s="204">
        <f t="shared" si="77"/>
        <v>3403.2114122598791</v>
      </c>
      <c r="BY59" s="204">
        <f t="shared" si="77"/>
        <v>3438.8322664030516</v>
      </c>
      <c r="BZ59" s="204">
        <f t="shared" si="77"/>
        <v>3474.453120546224</v>
      </c>
      <c r="CA59" s="204">
        <f t="shared" si="77"/>
        <v>3514.7833721621337</v>
      </c>
      <c r="CB59" s="204">
        <f t="shared" si="77"/>
        <v>3559.8230212507801</v>
      </c>
      <c r="CC59" s="204">
        <f t="shared" si="77"/>
        <v>3604.8626703394266</v>
      </c>
      <c r="CD59" s="204">
        <f t="shared" si="77"/>
        <v>3649.9023194280735</v>
      </c>
      <c r="CE59" s="204">
        <f t="shared" si="77"/>
        <v>3694.94196851672</v>
      </c>
      <c r="CF59" s="204">
        <f t="shared" si="77"/>
        <v>3739.9816176053664</v>
      </c>
      <c r="CG59" s="204">
        <f t="shared" si="77"/>
        <v>3785.0212666940133</v>
      </c>
      <c r="CH59" s="204">
        <f t="shared" si="77"/>
        <v>3830.0609157826598</v>
      </c>
      <c r="CI59" s="204">
        <f t="shared" si="77"/>
        <v>3875.1005648713062</v>
      </c>
      <c r="CJ59" s="204">
        <f t="shared" si="77"/>
        <v>3920.1402139599531</v>
      </c>
      <c r="CK59" s="204">
        <f t="shared" si="77"/>
        <v>3965.1798630485996</v>
      </c>
      <c r="CL59" s="204">
        <f t="shared" si="77"/>
        <v>4010.2195121372461</v>
      </c>
      <c r="CM59" s="204">
        <f t="shared" si="77"/>
        <v>4055.259161225893</v>
      </c>
      <c r="CN59" s="204">
        <f t="shared" si="77"/>
        <v>4100.298810314539</v>
      </c>
      <c r="CO59" s="204">
        <f t="shared" si="77"/>
        <v>4145.3384594031859</v>
      </c>
      <c r="CP59" s="204">
        <f t="shared" si="77"/>
        <v>4190.3781084918328</v>
      </c>
      <c r="CQ59" s="204">
        <f t="shared" si="77"/>
        <v>4235.4177575804788</v>
      </c>
      <c r="CR59" s="204">
        <f t="shared" si="77"/>
        <v>4280.4574066691257</v>
      </c>
      <c r="CS59" s="204">
        <f t="shared" si="77"/>
        <v>4325.4970557577726</v>
      </c>
      <c r="CT59" s="204">
        <f t="shared" si="77"/>
        <v>4370.5367048464186</v>
      </c>
      <c r="CU59" s="204">
        <f t="shared" si="77"/>
        <v>4415.5763539350655</v>
      </c>
      <c r="CV59" s="204">
        <f t="shared" si="77"/>
        <v>4521.9363539350652</v>
      </c>
      <c r="CW59" s="204">
        <f t="shared" si="77"/>
        <v>4628.2963539350658</v>
      </c>
      <c r="CX59" s="204">
        <f t="shared" si="77"/>
        <v>4734.6563539350655</v>
      </c>
      <c r="CY59" s="204">
        <f t="shared" si="77"/>
        <v>4841.016353935066</v>
      </c>
      <c r="CZ59" s="204">
        <f t="shared" si="77"/>
        <v>4947.3763539350657</v>
      </c>
      <c r="DA59" s="204">
        <f t="shared" si="77"/>
        <v>5053.7363539350663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4">
        <f t="shared" si="78"/>
        <v>0</v>
      </c>
      <c r="H60" s="204">
        <f t="shared" si="78"/>
        <v>0</v>
      </c>
      <c r="I60" s="204">
        <f t="shared" si="78"/>
        <v>0</v>
      </c>
      <c r="J60" s="204">
        <f t="shared" si="78"/>
        <v>0</v>
      </c>
      <c r="K60" s="204">
        <f t="shared" si="78"/>
        <v>0</v>
      </c>
      <c r="L60" s="204">
        <f t="shared" si="78"/>
        <v>0</v>
      </c>
      <c r="M60" s="204">
        <f t="shared" si="78"/>
        <v>0</v>
      </c>
      <c r="N60" s="204">
        <f t="shared" si="78"/>
        <v>0</v>
      </c>
      <c r="O60" s="204">
        <f t="shared" si="78"/>
        <v>0</v>
      </c>
      <c r="P60" s="204">
        <f t="shared" si="78"/>
        <v>0</v>
      </c>
      <c r="Q60" s="204">
        <f t="shared" si="78"/>
        <v>0</v>
      </c>
      <c r="R60" s="204">
        <f t="shared" si="78"/>
        <v>0</v>
      </c>
      <c r="S60" s="204">
        <f t="shared" si="78"/>
        <v>0</v>
      </c>
      <c r="T60" s="204">
        <f t="shared" si="78"/>
        <v>0</v>
      </c>
      <c r="U60" s="204">
        <f t="shared" si="78"/>
        <v>0</v>
      </c>
      <c r="V60" s="204">
        <f t="shared" si="78"/>
        <v>0</v>
      </c>
      <c r="W60" s="204">
        <f t="shared" si="78"/>
        <v>0</v>
      </c>
      <c r="X60" s="204">
        <f t="shared" si="78"/>
        <v>0</v>
      </c>
      <c r="Y60" s="204">
        <f t="shared" si="78"/>
        <v>1.7999188879783878</v>
      </c>
      <c r="Z60" s="204">
        <f t="shared" si="78"/>
        <v>3.5998377759567757</v>
      </c>
      <c r="AA60" s="204">
        <f t="shared" si="78"/>
        <v>5.3997566639351637</v>
      </c>
      <c r="AB60" s="204">
        <f t="shared" si="78"/>
        <v>7.1996755519135514</v>
      </c>
      <c r="AC60" s="204">
        <f t="shared" si="78"/>
        <v>8.9995944398919399</v>
      </c>
      <c r="AD60" s="204">
        <f t="shared" si="78"/>
        <v>10.799513327870327</v>
      </c>
      <c r="AE60" s="204">
        <f t="shared" si="78"/>
        <v>12.599432215848715</v>
      </c>
      <c r="AF60" s="204">
        <f t="shared" si="78"/>
        <v>14.399351103827103</v>
      </c>
      <c r="AG60" s="204">
        <f t="shared" si="78"/>
        <v>16.19926999180549</v>
      </c>
      <c r="AH60" s="204">
        <f t="shared" si="78"/>
        <v>17.99918887978388</v>
      </c>
      <c r="AI60" s="204">
        <f t="shared" si="78"/>
        <v>19.799107767762266</v>
      </c>
      <c r="AJ60" s="204">
        <f t="shared" si="78"/>
        <v>21.599026655740655</v>
      </c>
      <c r="AK60" s="204">
        <f t="shared" si="78"/>
        <v>23.398945543719041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25.19886443169743</v>
      </c>
      <c r="AM60" s="204">
        <f t="shared" si="79"/>
        <v>26.998783319675816</v>
      </c>
      <c r="AN60" s="204">
        <f t="shared" si="79"/>
        <v>28.798702207654205</v>
      </c>
      <c r="AO60" s="204">
        <f t="shared" si="79"/>
        <v>30.598621095632595</v>
      </c>
      <c r="AP60" s="204">
        <f t="shared" si="79"/>
        <v>32.398539983610981</v>
      </c>
      <c r="AQ60" s="204">
        <f t="shared" si="79"/>
        <v>34.198458871589366</v>
      </c>
      <c r="AR60" s="204">
        <f t="shared" si="79"/>
        <v>35.998377759567759</v>
      </c>
      <c r="AS60" s="204">
        <f t="shared" si="79"/>
        <v>37.798296647546145</v>
      </c>
      <c r="AT60" s="204">
        <f t="shared" si="79"/>
        <v>39.598215535524531</v>
      </c>
      <c r="AU60" s="204">
        <f t="shared" si="79"/>
        <v>41.398134423502917</v>
      </c>
      <c r="AV60" s="204">
        <f t="shared" si="79"/>
        <v>43.19805331148131</v>
      </c>
      <c r="AW60" s="204">
        <f t="shared" si="79"/>
        <v>44.997972199459696</v>
      </c>
      <c r="AX60" s="204">
        <f t="shared" si="79"/>
        <v>46.797891087438082</v>
      </c>
      <c r="AY60" s="204">
        <f t="shared" si="79"/>
        <v>48.597809975416475</v>
      </c>
      <c r="AZ60" s="204">
        <f t="shared" si="79"/>
        <v>50.39772886339486</v>
      </c>
      <c r="BA60" s="204">
        <f t="shared" si="79"/>
        <v>52.197647751373246</v>
      </c>
      <c r="BB60" s="204">
        <f t="shared" si="79"/>
        <v>90.05354180333471</v>
      </c>
      <c r="BC60" s="204">
        <f t="shared" si="79"/>
        <v>163.96541101927926</v>
      </c>
      <c r="BD60" s="204">
        <f t="shared" si="79"/>
        <v>237.87728023522379</v>
      </c>
      <c r="BE60" s="204">
        <f t="shared" si="79"/>
        <v>311.78914945116833</v>
      </c>
      <c r="BF60" s="204">
        <f t="shared" si="79"/>
        <v>385.70101866711286</v>
      </c>
      <c r="BG60" s="204">
        <f t="shared" si="79"/>
        <v>459.6128878830574</v>
      </c>
      <c r="BH60" s="204">
        <f t="shared" si="79"/>
        <v>533.52475709900193</v>
      </c>
      <c r="BI60" s="204">
        <f t="shared" si="79"/>
        <v>607.43662631494647</v>
      </c>
      <c r="BJ60" s="204">
        <f t="shared" si="79"/>
        <v>681.348495530891</v>
      </c>
      <c r="BK60" s="204">
        <f t="shared" si="79"/>
        <v>755.26036474683553</v>
      </c>
      <c r="BL60" s="204">
        <f t="shared" si="79"/>
        <v>829.17223396278007</v>
      </c>
      <c r="BM60" s="204">
        <f t="shared" si="79"/>
        <v>903.0841031787246</v>
      </c>
      <c r="BN60" s="204">
        <f t="shared" si="79"/>
        <v>976.99597239466914</v>
      </c>
      <c r="BO60" s="204">
        <f t="shared" si="79"/>
        <v>1050.9078416106136</v>
      </c>
      <c r="BP60" s="204">
        <f t="shared" si="79"/>
        <v>1124.8197108265581</v>
      </c>
      <c r="BQ60" s="204">
        <f t="shared" si="79"/>
        <v>1198.7315800425026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1272.6434492584472</v>
      </c>
      <c r="BS60" s="204">
        <f t="shared" si="80"/>
        <v>1346.5553184743917</v>
      </c>
      <c r="BT60" s="204">
        <f t="shared" si="80"/>
        <v>1420.4671876903362</v>
      </c>
      <c r="BU60" s="204">
        <f t="shared" si="80"/>
        <v>1494.3790569062808</v>
      </c>
      <c r="BV60" s="204">
        <f t="shared" si="80"/>
        <v>1568.2909261222253</v>
      </c>
      <c r="BW60" s="204">
        <f t="shared" si="80"/>
        <v>1642.2027953381698</v>
      </c>
      <c r="BX60" s="204">
        <f t="shared" si="80"/>
        <v>1716.1146645541144</v>
      </c>
      <c r="BY60" s="204">
        <f t="shared" si="80"/>
        <v>1790.0265337700589</v>
      </c>
      <c r="BZ60" s="204">
        <f t="shared" si="80"/>
        <v>1863.9384029860034</v>
      </c>
      <c r="CA60" s="204">
        <f t="shared" si="80"/>
        <v>2563.4280567829046</v>
      </c>
      <c r="CB60" s="204">
        <f t="shared" si="80"/>
        <v>3888.4954951607624</v>
      </c>
      <c r="CC60" s="204">
        <f t="shared" si="80"/>
        <v>5213.5629335386202</v>
      </c>
      <c r="CD60" s="204">
        <f t="shared" si="80"/>
        <v>6538.6303719164789</v>
      </c>
      <c r="CE60" s="204">
        <f t="shared" si="80"/>
        <v>7863.6978102943358</v>
      </c>
      <c r="CF60" s="204">
        <f t="shared" si="80"/>
        <v>9188.7652486721945</v>
      </c>
      <c r="CG60" s="204">
        <f t="shared" si="80"/>
        <v>10513.832687050051</v>
      </c>
      <c r="CH60" s="204">
        <f t="shared" si="80"/>
        <v>11838.90012542791</v>
      </c>
      <c r="CI60" s="204">
        <f t="shared" si="80"/>
        <v>13163.967563805767</v>
      </c>
      <c r="CJ60" s="204">
        <f t="shared" si="80"/>
        <v>14489.035002183626</v>
      </c>
      <c r="CK60" s="204">
        <f t="shared" si="80"/>
        <v>15814.102440561483</v>
      </c>
      <c r="CL60" s="204">
        <f t="shared" si="80"/>
        <v>17139.169878939341</v>
      </c>
      <c r="CM60" s="204">
        <f t="shared" si="80"/>
        <v>18464.237317317198</v>
      </c>
      <c r="CN60" s="204">
        <f t="shared" si="80"/>
        <v>19789.304755695055</v>
      </c>
      <c r="CO60" s="204">
        <f t="shared" si="80"/>
        <v>21114.372194072912</v>
      </c>
      <c r="CP60" s="204">
        <f t="shared" si="80"/>
        <v>22439.439632450769</v>
      </c>
      <c r="CQ60" s="204">
        <f t="shared" si="80"/>
        <v>23764.507070828629</v>
      </c>
      <c r="CR60" s="204">
        <f t="shared" si="80"/>
        <v>25089.574509206486</v>
      </c>
      <c r="CS60" s="204">
        <f t="shared" si="80"/>
        <v>26414.641947584343</v>
      </c>
      <c r="CT60" s="204">
        <f t="shared" si="80"/>
        <v>27739.7093859622</v>
      </c>
      <c r="CU60" s="204">
        <f t="shared" si="80"/>
        <v>29064.776824340061</v>
      </c>
      <c r="CV60" s="204">
        <f t="shared" si="80"/>
        <v>29789.636824340058</v>
      </c>
      <c r="CW60" s="204">
        <f t="shared" si="80"/>
        <v>30514.496824340058</v>
      </c>
      <c r="CX60" s="204">
        <f t="shared" si="80"/>
        <v>31239.356824340059</v>
      </c>
      <c r="CY60" s="204">
        <f t="shared" si="80"/>
        <v>31964.216824340059</v>
      </c>
      <c r="CZ60" s="204">
        <f t="shared" si="80"/>
        <v>32689.076824340056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33413.93682434006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1021.5314605432648</v>
      </c>
      <c r="G61" s="204">
        <f t="shared" si="81"/>
        <v>1021.5314605432648</v>
      </c>
      <c r="H61" s="204">
        <f t="shared" si="81"/>
        <v>1021.5314605432648</v>
      </c>
      <c r="I61" s="204">
        <f t="shared" si="81"/>
        <v>1021.5314605432648</v>
      </c>
      <c r="J61" s="204">
        <f t="shared" si="81"/>
        <v>1021.5314605432648</v>
      </c>
      <c r="K61" s="204">
        <f t="shared" si="81"/>
        <v>1021.5314605432648</v>
      </c>
      <c r="L61" s="204">
        <f t="shared" si="81"/>
        <v>1021.5314605432648</v>
      </c>
      <c r="M61" s="204">
        <f t="shared" si="81"/>
        <v>1021.5314605432648</v>
      </c>
      <c r="N61" s="204">
        <f t="shared" si="81"/>
        <v>1021.5314605432648</v>
      </c>
      <c r="O61" s="204">
        <f t="shared" si="81"/>
        <v>1021.5314605432648</v>
      </c>
      <c r="P61" s="204">
        <f t="shared" si="81"/>
        <v>1021.5314605432648</v>
      </c>
      <c r="Q61" s="204">
        <f t="shared" si="81"/>
        <v>1021.5314605432648</v>
      </c>
      <c r="R61" s="204">
        <f t="shared" si="81"/>
        <v>1021.5314605432648</v>
      </c>
      <c r="S61" s="204">
        <f t="shared" si="81"/>
        <v>1021.5314605432648</v>
      </c>
      <c r="T61" s="204">
        <f t="shared" si="81"/>
        <v>1021.5314605432648</v>
      </c>
      <c r="U61" s="204">
        <f t="shared" si="81"/>
        <v>1021.5314605432648</v>
      </c>
      <c r="V61" s="204">
        <f t="shared" si="81"/>
        <v>1021.5314605432648</v>
      </c>
      <c r="W61" s="204">
        <f t="shared" si="81"/>
        <v>1021.5314605432648</v>
      </c>
      <c r="X61" s="204">
        <f t="shared" si="81"/>
        <v>1021.5314605432648</v>
      </c>
      <c r="Y61" s="204">
        <f t="shared" si="81"/>
        <v>1087.6309452697076</v>
      </c>
      <c r="Z61" s="204">
        <f t="shared" si="81"/>
        <v>1153.7304299961502</v>
      </c>
      <c r="AA61" s="204">
        <f t="shared" si="81"/>
        <v>1219.829914722593</v>
      </c>
      <c r="AB61" s="204">
        <f t="shared" si="81"/>
        <v>1285.9293994490358</v>
      </c>
      <c r="AC61" s="204">
        <f t="shared" si="81"/>
        <v>1352.0288841754787</v>
      </c>
      <c r="AD61" s="204">
        <f t="shared" si="81"/>
        <v>1418.1283689019212</v>
      </c>
      <c r="AE61" s="204">
        <f t="shared" si="81"/>
        <v>1484.2278536283641</v>
      </c>
      <c r="AF61" s="204">
        <f t="shared" si="81"/>
        <v>1550.3273383548067</v>
      </c>
      <c r="AG61" s="204">
        <f t="shared" si="81"/>
        <v>1616.4268230812495</v>
      </c>
      <c r="AH61" s="204">
        <f t="shared" si="81"/>
        <v>1682.5263078076923</v>
      </c>
      <c r="AI61" s="204">
        <f t="shared" si="81"/>
        <v>1748.6257925341351</v>
      </c>
      <c r="AJ61" s="204">
        <f t="shared" si="81"/>
        <v>1814.7252772605777</v>
      </c>
      <c r="AK61" s="204">
        <f t="shared" si="81"/>
        <v>1880.8247619870206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1946.9242467134632</v>
      </c>
      <c r="AM61" s="204">
        <f t="shared" si="82"/>
        <v>2013.023731439906</v>
      </c>
      <c r="AN61" s="204">
        <f t="shared" si="82"/>
        <v>2079.1232161663488</v>
      </c>
      <c r="AO61" s="204">
        <f t="shared" si="82"/>
        <v>2145.2227008927916</v>
      </c>
      <c r="AP61" s="204">
        <f t="shared" si="82"/>
        <v>2211.322185619234</v>
      </c>
      <c r="AQ61" s="204">
        <f t="shared" si="82"/>
        <v>2277.4216703456768</v>
      </c>
      <c r="AR61" s="204">
        <f t="shared" si="82"/>
        <v>2343.5211550721197</v>
      </c>
      <c r="AS61" s="204">
        <f t="shared" si="82"/>
        <v>2409.6206397985625</v>
      </c>
      <c r="AT61" s="204">
        <f t="shared" si="82"/>
        <v>2475.7201245250053</v>
      </c>
      <c r="AU61" s="204">
        <f t="shared" si="82"/>
        <v>2541.8196092514481</v>
      </c>
      <c r="AV61" s="204">
        <f t="shared" si="82"/>
        <v>2607.919093977891</v>
      </c>
      <c r="AW61" s="204">
        <f t="shared" si="82"/>
        <v>2674.0185787043338</v>
      </c>
      <c r="AX61" s="204">
        <f t="shared" si="82"/>
        <v>2740.1180634307766</v>
      </c>
      <c r="AY61" s="204">
        <f t="shared" si="82"/>
        <v>2806.2175481572194</v>
      </c>
      <c r="AZ61" s="204">
        <f t="shared" si="82"/>
        <v>2872.3170328836618</v>
      </c>
      <c r="BA61" s="204">
        <f t="shared" si="82"/>
        <v>2938.4165176101046</v>
      </c>
      <c r="BB61" s="204">
        <f t="shared" si="82"/>
        <v>2985.252905661911</v>
      </c>
      <c r="BC61" s="204">
        <f t="shared" si="82"/>
        <v>3012.8261970390813</v>
      </c>
      <c r="BD61" s="204">
        <f t="shared" si="82"/>
        <v>3040.3994884162512</v>
      </c>
      <c r="BE61" s="204">
        <f t="shared" si="82"/>
        <v>3067.9727797934211</v>
      </c>
      <c r="BF61" s="204">
        <f t="shared" si="82"/>
        <v>3095.5460711705914</v>
      </c>
      <c r="BG61" s="204">
        <f t="shared" si="82"/>
        <v>3123.1193625477613</v>
      </c>
      <c r="BH61" s="204">
        <f t="shared" si="82"/>
        <v>3150.6926539249316</v>
      </c>
      <c r="BI61" s="204">
        <f t="shared" si="82"/>
        <v>3178.2659453021015</v>
      </c>
      <c r="BJ61" s="204">
        <f t="shared" si="82"/>
        <v>3205.8392366792714</v>
      </c>
      <c r="BK61" s="204">
        <f t="shared" si="82"/>
        <v>3233.4125280564417</v>
      </c>
      <c r="BL61" s="204">
        <f t="shared" si="82"/>
        <v>3260.9858194336116</v>
      </c>
      <c r="BM61" s="204">
        <f t="shared" si="82"/>
        <v>3288.5591108107819</v>
      </c>
      <c r="BN61" s="204">
        <f t="shared" si="82"/>
        <v>3316.1324021879518</v>
      </c>
      <c r="BO61" s="204">
        <f t="shared" si="82"/>
        <v>3343.7056935651217</v>
      </c>
      <c r="BP61" s="204">
        <f t="shared" si="82"/>
        <v>3371.278984942292</v>
      </c>
      <c r="BQ61" s="204">
        <f t="shared" si="82"/>
        <v>3398.8522763194619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3426.4255676966322</v>
      </c>
      <c r="BS61" s="204">
        <f t="shared" si="83"/>
        <v>3453.9988590738021</v>
      </c>
      <c r="BT61" s="204">
        <f t="shared" si="83"/>
        <v>3481.572150450972</v>
      </c>
      <c r="BU61" s="204">
        <f t="shared" si="83"/>
        <v>3509.1454418281423</v>
      </c>
      <c r="BV61" s="204">
        <f t="shared" si="83"/>
        <v>3536.7187332053122</v>
      </c>
      <c r="BW61" s="204">
        <f t="shared" si="83"/>
        <v>3564.2920245824826</v>
      </c>
      <c r="BX61" s="204">
        <f t="shared" si="83"/>
        <v>3591.8653159596524</v>
      </c>
      <c r="BY61" s="204">
        <f t="shared" si="83"/>
        <v>3619.4386073368223</v>
      </c>
      <c r="BZ61" s="204">
        <f t="shared" si="83"/>
        <v>3647.0118987139927</v>
      </c>
      <c r="CA61" s="204">
        <f t="shared" si="83"/>
        <v>3656.5836468708253</v>
      </c>
      <c r="CB61" s="204">
        <f t="shared" si="83"/>
        <v>3648.1538518073207</v>
      </c>
      <c r="CC61" s="204">
        <f t="shared" si="83"/>
        <v>3639.7240567438162</v>
      </c>
      <c r="CD61" s="204">
        <f t="shared" si="83"/>
        <v>3631.294261680312</v>
      </c>
      <c r="CE61" s="204">
        <f t="shared" si="83"/>
        <v>3622.8644666168075</v>
      </c>
      <c r="CF61" s="204">
        <f t="shared" si="83"/>
        <v>3614.4346715533029</v>
      </c>
      <c r="CG61" s="204">
        <f t="shared" si="83"/>
        <v>3606.0048764897983</v>
      </c>
      <c r="CH61" s="204">
        <f t="shared" si="83"/>
        <v>3597.5750814262938</v>
      </c>
      <c r="CI61" s="204">
        <f t="shared" si="83"/>
        <v>3589.1452863627896</v>
      </c>
      <c r="CJ61" s="204">
        <f t="shared" si="83"/>
        <v>3580.7154912992851</v>
      </c>
      <c r="CK61" s="204">
        <f t="shared" si="83"/>
        <v>3572.2856962357805</v>
      </c>
      <c r="CL61" s="204">
        <f t="shared" si="83"/>
        <v>3563.8559011722759</v>
      </c>
      <c r="CM61" s="204">
        <f t="shared" si="83"/>
        <v>3555.4261061087714</v>
      </c>
      <c r="CN61" s="204">
        <f t="shared" si="83"/>
        <v>3546.9963110452672</v>
      </c>
      <c r="CO61" s="204">
        <f t="shared" si="83"/>
        <v>3538.5665159817627</v>
      </c>
      <c r="CP61" s="204">
        <f t="shared" si="83"/>
        <v>3530.1367209182581</v>
      </c>
      <c r="CQ61" s="204">
        <f t="shared" si="83"/>
        <v>3521.7069258547535</v>
      </c>
      <c r="CR61" s="204">
        <f t="shared" si="83"/>
        <v>3513.277130791249</v>
      </c>
      <c r="CS61" s="204">
        <f t="shared" si="83"/>
        <v>3504.8473357277448</v>
      </c>
      <c r="CT61" s="204">
        <f t="shared" si="83"/>
        <v>3496.4175406642403</v>
      </c>
      <c r="CU61" s="204">
        <f t="shared" si="83"/>
        <v>3487.9877456007357</v>
      </c>
      <c r="CV61" s="204">
        <f t="shared" si="83"/>
        <v>3496.4187456007357</v>
      </c>
      <c r="CW61" s="204">
        <f t="shared" si="83"/>
        <v>3504.8497456007358</v>
      </c>
      <c r="CX61" s="204">
        <f t="shared" si="83"/>
        <v>3513.2807456007358</v>
      </c>
      <c r="CY61" s="204">
        <f t="shared" si="83"/>
        <v>3521.7117456007359</v>
      </c>
      <c r="CZ61" s="204">
        <f t="shared" si="83"/>
        <v>3530.1427456007359</v>
      </c>
      <c r="DA61" s="204">
        <f t="shared" si="83"/>
        <v>3538.5737456007355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0.51426253942239653</v>
      </c>
      <c r="Z62" s="204">
        <f t="shared" si="84"/>
        <v>1.0285250788447931</v>
      </c>
      <c r="AA62" s="204">
        <f t="shared" si="84"/>
        <v>1.5427876182671896</v>
      </c>
      <c r="AB62" s="204">
        <f t="shared" si="84"/>
        <v>2.0570501576895861</v>
      </c>
      <c r="AC62" s="204">
        <f t="shared" si="84"/>
        <v>2.5713126971119826</v>
      </c>
      <c r="AD62" s="204">
        <f t="shared" si="84"/>
        <v>3.0855752365343792</v>
      </c>
      <c r="AE62" s="204">
        <f t="shared" si="84"/>
        <v>3.5998377759567757</v>
      </c>
      <c r="AF62" s="204">
        <f t="shared" si="84"/>
        <v>4.1141003153791722</v>
      </c>
      <c r="AG62" s="204">
        <f t="shared" si="84"/>
        <v>4.6283628548015692</v>
      </c>
      <c r="AH62" s="204">
        <f t="shared" si="84"/>
        <v>5.1426253942239653</v>
      </c>
      <c r="AI62" s="204">
        <f t="shared" si="84"/>
        <v>5.6568879336463613</v>
      </c>
      <c r="AJ62" s="204">
        <f t="shared" si="84"/>
        <v>6.1711504730687583</v>
      </c>
      <c r="AK62" s="204">
        <f t="shared" si="84"/>
        <v>6.6854130124911553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7.1996755519135514</v>
      </c>
      <c r="AM62" s="204">
        <f t="shared" si="85"/>
        <v>7.7139380913359474</v>
      </c>
      <c r="AN62" s="204">
        <f t="shared" si="85"/>
        <v>8.2282006307583444</v>
      </c>
      <c r="AO62" s="204">
        <f t="shared" si="85"/>
        <v>8.7424631701807414</v>
      </c>
      <c r="AP62" s="204">
        <f t="shared" si="85"/>
        <v>9.2567257096031383</v>
      </c>
      <c r="AQ62" s="204">
        <f t="shared" si="85"/>
        <v>9.7709882490255335</v>
      </c>
      <c r="AR62" s="204">
        <f t="shared" si="85"/>
        <v>10.285250788447931</v>
      </c>
      <c r="AS62" s="204">
        <f t="shared" si="85"/>
        <v>10.799513327870327</v>
      </c>
      <c r="AT62" s="204">
        <f t="shared" si="85"/>
        <v>11.313775867292723</v>
      </c>
      <c r="AU62" s="204">
        <f t="shared" si="85"/>
        <v>11.82803840671512</v>
      </c>
      <c r="AV62" s="204">
        <f t="shared" si="85"/>
        <v>12.342300946137517</v>
      </c>
      <c r="AW62" s="204">
        <f t="shared" si="85"/>
        <v>12.856563485559914</v>
      </c>
      <c r="AX62" s="204">
        <f t="shared" si="85"/>
        <v>13.370826024982311</v>
      </c>
      <c r="AY62" s="204">
        <f t="shared" si="85"/>
        <v>13.885088564404706</v>
      </c>
      <c r="AZ62" s="204">
        <f t="shared" si="85"/>
        <v>14.399351103827103</v>
      </c>
      <c r="BA62" s="204">
        <f t="shared" si="85"/>
        <v>14.9136136432495</v>
      </c>
      <c r="BB62" s="204">
        <f t="shared" si="85"/>
        <v>16.232697056867945</v>
      </c>
      <c r="BC62" s="204">
        <f t="shared" si="85"/>
        <v>18.356601344682446</v>
      </c>
      <c r="BD62" s="204">
        <f t="shared" si="85"/>
        <v>20.480505632496943</v>
      </c>
      <c r="BE62" s="204">
        <f t="shared" si="85"/>
        <v>22.60440992031144</v>
      </c>
      <c r="BF62" s="204">
        <f t="shared" si="85"/>
        <v>24.728314208125937</v>
      </c>
      <c r="BG62" s="204">
        <f t="shared" si="85"/>
        <v>26.852218495940438</v>
      </c>
      <c r="BH62" s="204">
        <f t="shared" si="85"/>
        <v>28.976122783754938</v>
      </c>
      <c r="BI62" s="204">
        <f t="shared" si="85"/>
        <v>31.100027071569436</v>
      </c>
      <c r="BJ62" s="204">
        <f t="shared" si="85"/>
        <v>33.223931359383933</v>
      </c>
      <c r="BK62" s="204">
        <f t="shared" si="85"/>
        <v>35.347835647198437</v>
      </c>
      <c r="BL62" s="204">
        <f t="shared" si="85"/>
        <v>37.471739935012934</v>
      </c>
      <c r="BM62" s="204">
        <f t="shared" si="85"/>
        <v>39.595644222827431</v>
      </c>
      <c r="BN62" s="204">
        <f t="shared" si="85"/>
        <v>41.719548510641928</v>
      </c>
      <c r="BO62" s="204">
        <f t="shared" si="85"/>
        <v>43.843452798456426</v>
      </c>
      <c r="BP62" s="204">
        <f t="shared" si="85"/>
        <v>45.967357086270923</v>
      </c>
      <c r="BQ62" s="204">
        <f t="shared" si="85"/>
        <v>48.09126137408542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50.215165661899917</v>
      </c>
      <c r="BS62" s="204">
        <f t="shared" si="86"/>
        <v>52.339069949714414</v>
      </c>
      <c r="BT62" s="204">
        <f t="shared" si="86"/>
        <v>54.462974237528911</v>
      </c>
      <c r="BU62" s="204">
        <f t="shared" si="86"/>
        <v>56.586878525343423</v>
      </c>
      <c r="BV62" s="204">
        <f t="shared" si="86"/>
        <v>58.71078281315792</v>
      </c>
      <c r="BW62" s="204">
        <f t="shared" si="86"/>
        <v>60.834687100972417</v>
      </c>
      <c r="BX62" s="204">
        <f t="shared" si="86"/>
        <v>62.958591388786914</v>
      </c>
      <c r="BY62" s="204">
        <f t="shared" si="86"/>
        <v>65.082495676601411</v>
      </c>
      <c r="BZ62" s="204">
        <f t="shared" si="86"/>
        <v>67.206399964415908</v>
      </c>
      <c r="CA62" s="204">
        <f t="shared" si="86"/>
        <v>69.609667969530051</v>
      </c>
      <c r="CB62" s="204">
        <f t="shared" si="86"/>
        <v>72.292299691943825</v>
      </c>
      <c r="CC62" s="204">
        <f t="shared" si="86"/>
        <v>74.974931414357613</v>
      </c>
      <c r="CD62" s="204">
        <f t="shared" si="86"/>
        <v>77.657563136771401</v>
      </c>
      <c r="CE62" s="204">
        <f t="shared" si="86"/>
        <v>80.340194859185175</v>
      </c>
      <c r="CF62" s="204">
        <f t="shared" si="86"/>
        <v>83.022826581598963</v>
      </c>
      <c r="CG62" s="204">
        <f t="shared" si="86"/>
        <v>85.705458304012751</v>
      </c>
      <c r="CH62" s="204">
        <f t="shared" si="86"/>
        <v>88.388090026426525</v>
      </c>
      <c r="CI62" s="204">
        <f t="shared" si="86"/>
        <v>91.070721748840313</v>
      </c>
      <c r="CJ62" s="204">
        <f t="shared" si="86"/>
        <v>93.753353471254087</v>
      </c>
      <c r="CK62" s="204">
        <f t="shared" si="86"/>
        <v>96.435985193667875</v>
      </c>
      <c r="CL62" s="204">
        <f t="shared" si="86"/>
        <v>99.118616916081663</v>
      </c>
      <c r="CM62" s="204">
        <f t="shared" si="86"/>
        <v>101.80124863849545</v>
      </c>
      <c r="CN62" s="204">
        <f t="shared" si="86"/>
        <v>104.48388036090923</v>
      </c>
      <c r="CO62" s="204">
        <f t="shared" si="86"/>
        <v>107.166512083323</v>
      </c>
      <c r="CP62" s="204">
        <f t="shared" si="86"/>
        <v>109.84914380573679</v>
      </c>
      <c r="CQ62" s="204">
        <f t="shared" si="86"/>
        <v>112.53177552815058</v>
      </c>
      <c r="CR62" s="204">
        <f t="shared" si="86"/>
        <v>115.21440725056436</v>
      </c>
      <c r="CS62" s="204">
        <f t="shared" si="86"/>
        <v>117.89703897297814</v>
      </c>
      <c r="CT62" s="204">
        <f t="shared" si="86"/>
        <v>120.57967069539191</v>
      </c>
      <c r="CU62" s="204">
        <f t="shared" si="86"/>
        <v>123.2623024178057</v>
      </c>
      <c r="CV62" s="204">
        <f t="shared" si="86"/>
        <v>123.2623024178057</v>
      </c>
      <c r="CW62" s="204">
        <f t="shared" si="86"/>
        <v>123.2623024178057</v>
      </c>
      <c r="CX62" s="204">
        <f t="shared" si="86"/>
        <v>123.2623024178057</v>
      </c>
      <c r="CY62" s="204">
        <f t="shared" si="86"/>
        <v>123.2623024178057</v>
      </c>
      <c r="CZ62" s="204">
        <f t="shared" si="86"/>
        <v>123.2623024178057</v>
      </c>
      <c r="DA62" s="204">
        <f t="shared" si="86"/>
        <v>123.2623024178057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0</v>
      </c>
      <c r="G63" s="204">
        <f t="shared" si="87"/>
        <v>0</v>
      </c>
      <c r="H63" s="204">
        <f t="shared" si="87"/>
        <v>0</v>
      </c>
      <c r="I63" s="204">
        <f t="shared" si="87"/>
        <v>0</v>
      </c>
      <c r="J63" s="204">
        <f t="shared" si="87"/>
        <v>0</v>
      </c>
      <c r="K63" s="204">
        <f t="shared" si="87"/>
        <v>0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0</v>
      </c>
      <c r="M63" s="204">
        <f t="shared" si="87"/>
        <v>0</v>
      </c>
      <c r="N63" s="204">
        <f t="shared" si="87"/>
        <v>0</v>
      </c>
      <c r="O63" s="204">
        <f t="shared" si="87"/>
        <v>0</v>
      </c>
      <c r="P63" s="204">
        <f t="shared" si="87"/>
        <v>0</v>
      </c>
      <c r="Q63" s="204">
        <f t="shared" si="87"/>
        <v>0</v>
      </c>
      <c r="R63" s="204">
        <f t="shared" si="87"/>
        <v>0</v>
      </c>
      <c r="S63" s="204">
        <f t="shared" si="87"/>
        <v>0</v>
      </c>
      <c r="T63" s="204">
        <f t="shared" si="87"/>
        <v>0</v>
      </c>
      <c r="U63" s="204">
        <f t="shared" si="87"/>
        <v>0</v>
      </c>
      <c r="V63" s="204">
        <f t="shared" si="87"/>
        <v>0</v>
      </c>
      <c r="W63" s="204">
        <f t="shared" si="87"/>
        <v>0</v>
      </c>
      <c r="X63" s="204">
        <f t="shared" si="87"/>
        <v>0</v>
      </c>
      <c r="Y63" s="204">
        <f t="shared" si="87"/>
        <v>102.85250788447931</v>
      </c>
      <c r="Z63" s="204">
        <f t="shared" si="87"/>
        <v>205.70501576895862</v>
      </c>
      <c r="AA63" s="204">
        <f t="shared" si="87"/>
        <v>308.5575236534379</v>
      </c>
      <c r="AB63" s="204">
        <f t="shared" si="87"/>
        <v>411.41003153791723</v>
      </c>
      <c r="AC63" s="204">
        <f t="shared" si="87"/>
        <v>514.26253942239657</v>
      </c>
      <c r="AD63" s="204">
        <f t="shared" si="87"/>
        <v>617.11504730687579</v>
      </c>
      <c r="AE63" s="204">
        <f t="shared" si="87"/>
        <v>719.96755519135513</v>
      </c>
      <c r="AF63" s="204">
        <f t="shared" si="87"/>
        <v>822.82006307583447</v>
      </c>
      <c r="AG63" s="204">
        <f t="shared" si="87"/>
        <v>925.67257096031381</v>
      </c>
      <c r="AH63" s="204">
        <f t="shared" si="87"/>
        <v>1028.5250788447931</v>
      </c>
      <c r="AI63" s="204">
        <f t="shared" si="87"/>
        <v>1131.3775867292725</v>
      </c>
      <c r="AJ63" s="204">
        <f t="shared" si="87"/>
        <v>1234.2300946137516</v>
      </c>
      <c r="AK63" s="204">
        <f t="shared" si="87"/>
        <v>1337.0826024982309</v>
      </c>
      <c r="AL63" s="204">
        <f t="shared" si="87"/>
        <v>1439.9351103827103</v>
      </c>
      <c r="AM63" s="204">
        <f t="shared" si="87"/>
        <v>1542.7876182671896</v>
      </c>
      <c r="AN63" s="204">
        <f t="shared" si="87"/>
        <v>1645.6401261516689</v>
      </c>
      <c r="AO63" s="204">
        <f t="shared" si="87"/>
        <v>1748.4926340361483</v>
      </c>
      <c r="AP63" s="204">
        <f t="shared" si="87"/>
        <v>1851.3451419206276</v>
      </c>
      <c r="AQ63" s="204">
        <f t="shared" si="87"/>
        <v>1954.1976498051069</v>
      </c>
      <c r="AR63" s="204">
        <f t="shared" si="87"/>
        <v>2057.0501576895863</v>
      </c>
      <c r="AS63" s="204">
        <f t="shared" si="87"/>
        <v>2159.9026655740654</v>
      </c>
      <c r="AT63" s="204">
        <f t="shared" si="87"/>
        <v>2262.755173458545</v>
      </c>
      <c r="AU63" s="204">
        <f t="shared" si="87"/>
        <v>2365.6076813430241</v>
      </c>
      <c r="AV63" s="204">
        <f t="shared" si="87"/>
        <v>2468.4601892275032</v>
      </c>
      <c r="AW63" s="204">
        <f t="shared" si="87"/>
        <v>2571.3126971119827</v>
      </c>
      <c r="AX63" s="204">
        <f t="shared" si="87"/>
        <v>2674.1652049964619</v>
      </c>
      <c r="AY63" s="204">
        <f t="shared" si="87"/>
        <v>2777.0177128809414</v>
      </c>
      <c r="AZ63" s="204">
        <f t="shared" si="87"/>
        <v>2879.8702207654205</v>
      </c>
      <c r="BA63" s="204">
        <f t="shared" si="87"/>
        <v>2982.7227286499001</v>
      </c>
      <c r="BB63" s="204">
        <f t="shared" si="87"/>
        <v>3178.2710592652661</v>
      </c>
      <c r="BC63" s="204">
        <f t="shared" si="87"/>
        <v>3466.5152126115195</v>
      </c>
      <c r="BD63" s="204">
        <f t="shared" si="87"/>
        <v>3754.7593659577728</v>
      </c>
      <c r="BE63" s="204">
        <f t="shared" si="87"/>
        <v>4043.0035193040258</v>
      </c>
      <c r="BF63" s="204">
        <f t="shared" si="87"/>
        <v>4331.2476726502791</v>
      </c>
      <c r="BG63" s="204">
        <f t="shared" si="87"/>
        <v>4619.4918259965325</v>
      </c>
      <c r="BH63" s="204">
        <f t="shared" si="87"/>
        <v>4907.7359793427859</v>
      </c>
      <c r="BI63" s="204">
        <f t="shared" si="87"/>
        <v>5195.9801326890392</v>
      </c>
      <c r="BJ63" s="204">
        <f t="shared" si="87"/>
        <v>5484.2242860352926</v>
      </c>
      <c r="BK63" s="204">
        <f t="shared" si="87"/>
        <v>5772.468439381546</v>
      </c>
      <c r="BL63" s="204">
        <f t="shared" si="87"/>
        <v>6060.7125927277993</v>
      </c>
      <c r="BM63" s="204">
        <f t="shared" si="87"/>
        <v>6348.9567460740527</v>
      </c>
      <c r="BN63" s="204">
        <f t="shared" si="87"/>
        <v>6637.2008994203061</v>
      </c>
      <c r="BO63" s="204">
        <f t="shared" si="87"/>
        <v>6925.4450527665595</v>
      </c>
      <c r="BP63" s="204">
        <f t="shared" si="87"/>
        <v>7213.6892061128128</v>
      </c>
      <c r="BQ63" s="204">
        <f t="shared" si="87"/>
        <v>7501.9333594590662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7790.1775128053196</v>
      </c>
      <c r="BS63" s="204">
        <f t="shared" si="89"/>
        <v>8078.4216661515729</v>
      </c>
      <c r="BT63" s="204">
        <f t="shared" si="89"/>
        <v>8366.6658194978263</v>
      </c>
      <c r="BU63" s="204">
        <f t="shared" si="89"/>
        <v>8654.9099728440797</v>
      </c>
      <c r="BV63" s="204">
        <f t="shared" si="89"/>
        <v>8943.154126190333</v>
      </c>
      <c r="BW63" s="204">
        <f t="shared" si="89"/>
        <v>9231.3982795365864</v>
      </c>
      <c r="BX63" s="204">
        <f t="shared" si="89"/>
        <v>9519.6424328828398</v>
      </c>
      <c r="BY63" s="204">
        <f t="shared" si="89"/>
        <v>9807.8865862290932</v>
      </c>
      <c r="BZ63" s="204">
        <f t="shared" si="89"/>
        <v>10096.130739575345</v>
      </c>
      <c r="CA63" s="204">
        <f t="shared" si="89"/>
        <v>11262.428007030276</v>
      </c>
      <c r="CB63" s="204">
        <f t="shared" si="89"/>
        <v>13306.778388593881</v>
      </c>
      <c r="CC63" s="204">
        <f t="shared" si="89"/>
        <v>15351.128770157487</v>
      </c>
      <c r="CD63" s="204">
        <f t="shared" si="89"/>
        <v>17395.479151721094</v>
      </c>
      <c r="CE63" s="204">
        <f t="shared" si="89"/>
        <v>19439.829533284697</v>
      </c>
      <c r="CF63" s="204">
        <f t="shared" si="89"/>
        <v>21484.179914848304</v>
      </c>
      <c r="CG63" s="204">
        <f t="shared" si="89"/>
        <v>23528.530296411911</v>
      </c>
      <c r="CH63" s="204">
        <f t="shared" si="89"/>
        <v>25572.880677975518</v>
      </c>
      <c r="CI63" s="204">
        <f t="shared" si="89"/>
        <v>27617.231059539125</v>
      </c>
      <c r="CJ63" s="204">
        <f t="shared" si="89"/>
        <v>29661.581441102731</v>
      </c>
      <c r="CK63" s="204">
        <f t="shared" si="89"/>
        <v>31705.931822666338</v>
      </c>
      <c r="CL63" s="204">
        <f t="shared" si="89"/>
        <v>33750.282204229945</v>
      </c>
      <c r="CM63" s="204">
        <f t="shared" si="89"/>
        <v>35794.632585793552</v>
      </c>
      <c r="CN63" s="204">
        <f t="shared" si="89"/>
        <v>37838.982967357151</v>
      </c>
      <c r="CO63" s="204">
        <f t="shared" si="89"/>
        <v>39883.333348920758</v>
      </c>
      <c r="CP63" s="204">
        <f t="shared" si="89"/>
        <v>41927.683730484365</v>
      </c>
      <c r="CQ63" s="204">
        <f t="shared" si="89"/>
        <v>43972.034112047972</v>
      </c>
      <c r="CR63" s="204">
        <f t="shared" si="89"/>
        <v>46016.384493611578</v>
      </c>
      <c r="CS63" s="204">
        <f t="shared" si="89"/>
        <v>48060.734875175185</v>
      </c>
      <c r="CT63" s="204">
        <f t="shared" si="89"/>
        <v>50105.085256738792</v>
      </c>
      <c r="CU63" s="204">
        <f t="shared" si="89"/>
        <v>52149.435638302399</v>
      </c>
      <c r="CV63" s="204">
        <f t="shared" si="89"/>
        <v>52149.435638302399</v>
      </c>
      <c r="CW63" s="204">
        <f t="shared" si="89"/>
        <v>52149.435638302399</v>
      </c>
      <c r="CX63" s="204">
        <f t="shared" si="89"/>
        <v>52149.435638302399</v>
      </c>
      <c r="CY63" s="204">
        <f t="shared" si="89"/>
        <v>52149.435638302399</v>
      </c>
      <c r="CZ63" s="204">
        <f t="shared" si="89"/>
        <v>52149.435638302399</v>
      </c>
      <c r="DA63" s="204">
        <f t="shared" si="89"/>
        <v>52149.435638302399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176.62640873941967</v>
      </c>
      <c r="G64" s="204">
        <f t="shared" si="90"/>
        <v>176.62640873941967</v>
      </c>
      <c r="H64" s="204">
        <f t="shared" si="90"/>
        <v>176.62640873941967</v>
      </c>
      <c r="I64" s="204">
        <f t="shared" si="90"/>
        <v>176.62640873941967</v>
      </c>
      <c r="J64" s="204">
        <f t="shared" si="90"/>
        <v>176.62640873941967</v>
      </c>
      <c r="K64" s="204">
        <f t="shared" si="90"/>
        <v>176.62640873941967</v>
      </c>
      <c r="L64" s="204">
        <f t="shared" si="88"/>
        <v>176.62640873941967</v>
      </c>
      <c r="M64" s="204">
        <f t="shared" si="90"/>
        <v>176.62640873941967</v>
      </c>
      <c r="N64" s="204">
        <f t="shared" si="90"/>
        <v>176.62640873941967</v>
      </c>
      <c r="O64" s="204">
        <f t="shared" si="90"/>
        <v>176.62640873941967</v>
      </c>
      <c r="P64" s="204">
        <f t="shared" si="90"/>
        <v>176.62640873941967</v>
      </c>
      <c r="Q64" s="204">
        <f t="shared" si="90"/>
        <v>176.62640873941967</v>
      </c>
      <c r="R64" s="204">
        <f t="shared" si="90"/>
        <v>176.62640873941967</v>
      </c>
      <c r="S64" s="204">
        <f t="shared" si="90"/>
        <v>176.62640873941967</v>
      </c>
      <c r="T64" s="204">
        <f t="shared" si="90"/>
        <v>176.62640873941967</v>
      </c>
      <c r="U64" s="204">
        <f t="shared" si="90"/>
        <v>176.62640873941967</v>
      </c>
      <c r="V64" s="204">
        <f t="shared" si="90"/>
        <v>176.62640873941967</v>
      </c>
      <c r="W64" s="204">
        <f t="shared" si="90"/>
        <v>176.62640873941967</v>
      </c>
      <c r="X64" s="204">
        <f t="shared" si="90"/>
        <v>176.62640873941967</v>
      </c>
      <c r="Y64" s="204">
        <f t="shared" si="90"/>
        <v>191.51077663646515</v>
      </c>
      <c r="Z64" s="204">
        <f t="shared" si="90"/>
        <v>206.3951445335106</v>
      </c>
      <c r="AA64" s="204">
        <f t="shared" si="90"/>
        <v>221.27951243055608</v>
      </c>
      <c r="AB64" s="204">
        <f t="shared" si="90"/>
        <v>236.16388032760156</v>
      </c>
      <c r="AC64" s="204">
        <f t="shared" si="90"/>
        <v>251.04824822464701</v>
      </c>
      <c r="AD64" s="204">
        <f t="shared" si="90"/>
        <v>265.93261612169249</v>
      </c>
      <c r="AE64" s="204">
        <f t="shared" si="90"/>
        <v>280.81698401873797</v>
      </c>
      <c r="AF64" s="204">
        <f t="shared" si="90"/>
        <v>295.70135191578345</v>
      </c>
      <c r="AG64" s="204">
        <f t="shared" si="90"/>
        <v>310.58571981282887</v>
      </c>
      <c r="AH64" s="204">
        <f t="shared" si="90"/>
        <v>325.47008770987441</v>
      </c>
      <c r="AI64" s="204">
        <f t="shared" si="90"/>
        <v>340.35445560691983</v>
      </c>
      <c r="AJ64" s="204">
        <f t="shared" si="90"/>
        <v>355.23882350396531</v>
      </c>
      <c r="AK64" s="204">
        <f t="shared" si="90"/>
        <v>370.12319140101079</v>
      </c>
      <c r="AL64" s="204">
        <f t="shared" si="90"/>
        <v>385.00755929805626</v>
      </c>
      <c r="AM64" s="204">
        <f t="shared" si="90"/>
        <v>399.89192719510174</v>
      </c>
      <c r="AN64" s="204">
        <f t="shared" si="90"/>
        <v>414.77629509214717</v>
      </c>
      <c r="AO64" s="204">
        <f t="shared" si="90"/>
        <v>429.6606629891927</v>
      </c>
      <c r="AP64" s="204">
        <f t="shared" si="90"/>
        <v>444.54503088623812</v>
      </c>
      <c r="AQ64" s="204">
        <f t="shared" si="90"/>
        <v>459.4293987832836</v>
      </c>
      <c r="AR64" s="204">
        <f t="shared" si="90"/>
        <v>474.31376668032908</v>
      </c>
      <c r="AS64" s="204">
        <f t="shared" si="90"/>
        <v>489.19813457737456</v>
      </c>
      <c r="AT64" s="204">
        <f t="shared" si="90"/>
        <v>504.08250247442004</v>
      </c>
      <c r="AU64" s="204">
        <f t="shared" si="90"/>
        <v>518.96687037146546</v>
      </c>
      <c r="AV64" s="204">
        <f t="shared" si="90"/>
        <v>533.851238268511</v>
      </c>
      <c r="AW64" s="204">
        <f t="shared" si="90"/>
        <v>548.73560616555642</v>
      </c>
      <c r="AX64" s="204">
        <f t="shared" si="90"/>
        <v>563.61997406260184</v>
      </c>
      <c r="AY64" s="204">
        <f t="shared" si="90"/>
        <v>578.50434195964738</v>
      </c>
      <c r="AZ64" s="204">
        <f t="shared" si="90"/>
        <v>593.38870985669291</v>
      </c>
      <c r="BA64" s="204">
        <f t="shared" si="90"/>
        <v>608.27307775373833</v>
      </c>
      <c r="BB64" s="204">
        <f t="shared" si="90"/>
        <v>613.82169462567379</v>
      </c>
      <c r="BC64" s="204">
        <f t="shared" si="90"/>
        <v>610.03456047249927</v>
      </c>
      <c r="BD64" s="204">
        <f t="shared" si="90"/>
        <v>606.24742631932475</v>
      </c>
      <c r="BE64" s="204">
        <f t="shared" si="90"/>
        <v>602.46029216615023</v>
      </c>
      <c r="BF64" s="204">
        <f t="shared" si="90"/>
        <v>598.6731580129757</v>
      </c>
      <c r="BG64" s="204">
        <f t="shared" si="90"/>
        <v>594.88602385980118</v>
      </c>
      <c r="BH64" s="204">
        <f t="shared" si="90"/>
        <v>591.09888970662678</v>
      </c>
      <c r="BI64" s="204">
        <f t="shared" si="90"/>
        <v>587.31175555345226</v>
      </c>
      <c r="BJ64" s="204">
        <f t="shared" si="90"/>
        <v>583.52462140027774</v>
      </c>
      <c r="BK64" s="204">
        <f t="shared" si="90"/>
        <v>579.73748724710322</v>
      </c>
      <c r="BL64" s="204">
        <f t="shared" si="90"/>
        <v>575.9503530939287</v>
      </c>
      <c r="BM64" s="204">
        <f t="shared" si="90"/>
        <v>572.16321894075418</v>
      </c>
      <c r="BN64" s="204">
        <f t="shared" si="90"/>
        <v>568.37608478757966</v>
      </c>
      <c r="BO64" s="204">
        <f t="shared" si="90"/>
        <v>564.58895063440514</v>
      </c>
      <c r="BP64" s="204">
        <f t="shared" si="90"/>
        <v>560.80181648123062</v>
      </c>
      <c r="BQ64" s="204">
        <f t="shared" si="90"/>
        <v>557.0146823280561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553.22754817488158</v>
      </c>
      <c r="BS64" s="204">
        <f t="shared" si="91"/>
        <v>549.44041402170706</v>
      </c>
      <c r="BT64" s="204">
        <f t="shared" si="91"/>
        <v>545.65327986853254</v>
      </c>
      <c r="BU64" s="204">
        <f t="shared" si="91"/>
        <v>541.86614571535802</v>
      </c>
      <c r="BV64" s="204">
        <f t="shared" si="91"/>
        <v>538.07901156218361</v>
      </c>
      <c r="BW64" s="204">
        <f t="shared" si="91"/>
        <v>534.29187740900909</v>
      </c>
      <c r="BX64" s="204">
        <f t="shared" si="91"/>
        <v>530.50474325583457</v>
      </c>
      <c r="BY64" s="204">
        <f t="shared" si="91"/>
        <v>526.71760910266005</v>
      </c>
      <c r="BZ64" s="204">
        <f t="shared" si="91"/>
        <v>522.93047494948553</v>
      </c>
      <c r="CA64" s="204">
        <f t="shared" si="91"/>
        <v>512.63665179647194</v>
      </c>
      <c r="CB64" s="204">
        <f t="shared" si="91"/>
        <v>495.83613964361933</v>
      </c>
      <c r="CC64" s="204">
        <f t="shared" si="91"/>
        <v>479.03562749076673</v>
      </c>
      <c r="CD64" s="204">
        <f t="shared" si="91"/>
        <v>462.23511533791412</v>
      </c>
      <c r="CE64" s="204">
        <f t="shared" si="91"/>
        <v>445.43460318506152</v>
      </c>
      <c r="CF64" s="204">
        <f t="shared" si="91"/>
        <v>428.63409103220886</v>
      </c>
      <c r="CG64" s="204">
        <f t="shared" si="91"/>
        <v>411.83357887935625</v>
      </c>
      <c r="CH64" s="204">
        <f t="shared" si="91"/>
        <v>395.03306672650365</v>
      </c>
      <c r="CI64" s="204">
        <f t="shared" si="91"/>
        <v>378.23255457365099</v>
      </c>
      <c r="CJ64" s="204">
        <f t="shared" si="91"/>
        <v>361.43204242079838</v>
      </c>
      <c r="CK64" s="204">
        <f t="shared" si="91"/>
        <v>344.63153026794578</v>
      </c>
      <c r="CL64" s="204">
        <f t="shared" si="91"/>
        <v>327.83101811509312</v>
      </c>
      <c r="CM64" s="204">
        <f t="shared" si="91"/>
        <v>311.03050596224057</v>
      </c>
      <c r="CN64" s="204">
        <f t="shared" si="91"/>
        <v>294.22999380938791</v>
      </c>
      <c r="CO64" s="204">
        <f t="shared" si="91"/>
        <v>277.4294816565353</v>
      </c>
      <c r="CP64" s="204">
        <f t="shared" si="91"/>
        <v>260.6289695036827</v>
      </c>
      <c r="CQ64" s="204">
        <f t="shared" si="91"/>
        <v>243.82845735083004</v>
      </c>
      <c r="CR64" s="204">
        <f t="shared" si="91"/>
        <v>227.02794519797743</v>
      </c>
      <c r="CS64" s="204">
        <f t="shared" si="91"/>
        <v>210.22743304512483</v>
      </c>
      <c r="CT64" s="204">
        <f t="shared" si="91"/>
        <v>193.42692089227222</v>
      </c>
      <c r="CU64" s="204">
        <f t="shared" si="91"/>
        <v>176.62640873941956</v>
      </c>
      <c r="CV64" s="204">
        <f t="shared" si="91"/>
        <v>228.81640873941953</v>
      </c>
      <c r="CW64" s="204">
        <f t="shared" si="91"/>
        <v>281.00640873941938</v>
      </c>
      <c r="CX64" s="204">
        <f t="shared" si="91"/>
        <v>333.19640873941933</v>
      </c>
      <c r="CY64" s="204">
        <f t="shared" si="91"/>
        <v>385.38640873941915</v>
      </c>
      <c r="CZ64" s="204">
        <f t="shared" si="91"/>
        <v>437.57640873941909</v>
      </c>
      <c r="DA64" s="204">
        <f t="shared" si="91"/>
        <v>489.76640873941892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0</v>
      </c>
      <c r="G65" s="204">
        <f t="shared" si="92"/>
        <v>0</v>
      </c>
      <c r="H65" s="204">
        <f t="shared" si="92"/>
        <v>0</v>
      </c>
      <c r="I65" s="204">
        <f t="shared" si="92"/>
        <v>0</v>
      </c>
      <c r="J65" s="204">
        <f t="shared" si="92"/>
        <v>0</v>
      </c>
      <c r="K65" s="204">
        <f t="shared" si="92"/>
        <v>0</v>
      </c>
      <c r="L65" s="204">
        <f t="shared" si="88"/>
        <v>0</v>
      </c>
      <c r="M65" s="204">
        <f t="shared" si="92"/>
        <v>0</v>
      </c>
      <c r="N65" s="204">
        <f t="shared" si="92"/>
        <v>0</v>
      </c>
      <c r="O65" s="204">
        <f t="shared" si="92"/>
        <v>0</v>
      </c>
      <c r="P65" s="204">
        <f t="shared" si="92"/>
        <v>0</v>
      </c>
      <c r="Q65" s="204">
        <f t="shared" si="92"/>
        <v>0</v>
      </c>
      <c r="R65" s="204">
        <f t="shared" si="92"/>
        <v>0</v>
      </c>
      <c r="S65" s="204">
        <f t="shared" si="92"/>
        <v>0</v>
      </c>
      <c r="T65" s="204">
        <f t="shared" si="92"/>
        <v>0</v>
      </c>
      <c r="U65" s="204">
        <f t="shared" si="92"/>
        <v>0</v>
      </c>
      <c r="V65" s="204">
        <f t="shared" si="92"/>
        <v>0</v>
      </c>
      <c r="W65" s="204">
        <f t="shared" si="92"/>
        <v>0</v>
      </c>
      <c r="X65" s="204">
        <f t="shared" si="92"/>
        <v>0</v>
      </c>
      <c r="Y65" s="204">
        <f t="shared" si="92"/>
        <v>0</v>
      </c>
      <c r="Z65" s="204">
        <f t="shared" si="92"/>
        <v>0</v>
      </c>
      <c r="AA65" s="204">
        <f t="shared" si="92"/>
        <v>0</v>
      </c>
      <c r="AB65" s="204">
        <f t="shared" si="92"/>
        <v>0</v>
      </c>
      <c r="AC65" s="204">
        <f t="shared" si="92"/>
        <v>0</v>
      </c>
      <c r="AD65" s="204">
        <f t="shared" si="92"/>
        <v>0</v>
      </c>
      <c r="AE65" s="204">
        <f t="shared" si="92"/>
        <v>0</v>
      </c>
      <c r="AF65" s="204">
        <f t="shared" si="92"/>
        <v>0</v>
      </c>
      <c r="AG65" s="204">
        <f t="shared" si="92"/>
        <v>0</v>
      </c>
      <c r="AH65" s="204">
        <f t="shared" si="92"/>
        <v>0</v>
      </c>
      <c r="AI65" s="204">
        <f t="shared" si="92"/>
        <v>0</v>
      </c>
      <c r="AJ65" s="204">
        <f t="shared" si="92"/>
        <v>0</v>
      </c>
      <c r="AK65" s="204">
        <f t="shared" si="92"/>
        <v>0</v>
      </c>
      <c r="AL65" s="204">
        <f t="shared" si="92"/>
        <v>0</v>
      </c>
      <c r="AM65" s="204">
        <f t="shared" si="92"/>
        <v>0</v>
      </c>
      <c r="AN65" s="204">
        <f t="shared" si="92"/>
        <v>0</v>
      </c>
      <c r="AO65" s="204">
        <f t="shared" si="92"/>
        <v>0</v>
      </c>
      <c r="AP65" s="204">
        <f t="shared" si="92"/>
        <v>0</v>
      </c>
      <c r="AQ65" s="204">
        <f t="shared" si="92"/>
        <v>0</v>
      </c>
      <c r="AR65" s="204">
        <f t="shared" si="92"/>
        <v>0</v>
      </c>
      <c r="AS65" s="204">
        <f t="shared" si="92"/>
        <v>0</v>
      </c>
      <c r="AT65" s="204">
        <f t="shared" si="92"/>
        <v>0</v>
      </c>
      <c r="AU65" s="204">
        <f t="shared" si="92"/>
        <v>0</v>
      </c>
      <c r="AV65" s="204">
        <f t="shared" si="92"/>
        <v>0</v>
      </c>
      <c r="AW65" s="204">
        <f t="shared" si="92"/>
        <v>0</v>
      </c>
      <c r="AX65" s="204">
        <f t="shared" si="92"/>
        <v>0</v>
      </c>
      <c r="AY65" s="204">
        <f t="shared" si="92"/>
        <v>0</v>
      </c>
      <c r="AZ65" s="204">
        <f t="shared" si="92"/>
        <v>0</v>
      </c>
      <c r="BA65" s="204">
        <f t="shared" si="92"/>
        <v>0</v>
      </c>
      <c r="BB65" s="204">
        <f t="shared" si="92"/>
        <v>0</v>
      </c>
      <c r="BC65" s="204">
        <f t="shared" si="92"/>
        <v>0</v>
      </c>
      <c r="BD65" s="204">
        <f t="shared" si="92"/>
        <v>0</v>
      </c>
      <c r="BE65" s="204">
        <f t="shared" si="92"/>
        <v>0</v>
      </c>
      <c r="BF65" s="204">
        <f t="shared" si="92"/>
        <v>0</v>
      </c>
      <c r="BG65" s="204">
        <f t="shared" si="92"/>
        <v>0</v>
      </c>
      <c r="BH65" s="204">
        <f t="shared" si="92"/>
        <v>0</v>
      </c>
      <c r="BI65" s="204">
        <f t="shared" si="92"/>
        <v>0</v>
      </c>
      <c r="BJ65" s="204">
        <f t="shared" si="92"/>
        <v>0</v>
      </c>
      <c r="BK65" s="204">
        <f t="shared" si="92"/>
        <v>0</v>
      </c>
      <c r="BL65" s="204">
        <f t="shared" si="92"/>
        <v>0</v>
      </c>
      <c r="BM65" s="204">
        <f t="shared" si="92"/>
        <v>0</v>
      </c>
      <c r="BN65" s="204">
        <f t="shared" si="92"/>
        <v>0</v>
      </c>
      <c r="BO65" s="204">
        <f t="shared" si="92"/>
        <v>0</v>
      </c>
      <c r="BP65" s="204">
        <f t="shared" si="92"/>
        <v>0</v>
      </c>
      <c r="BQ65" s="204">
        <f t="shared" si="92"/>
        <v>0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0</v>
      </c>
      <c r="BS65" s="204">
        <f t="shared" si="93"/>
        <v>0</v>
      </c>
      <c r="BT65" s="204">
        <f t="shared" si="93"/>
        <v>0</v>
      </c>
      <c r="BU65" s="204">
        <f t="shared" si="93"/>
        <v>0</v>
      </c>
      <c r="BV65" s="204">
        <f t="shared" si="93"/>
        <v>0</v>
      </c>
      <c r="BW65" s="204">
        <f t="shared" si="93"/>
        <v>0</v>
      </c>
      <c r="BX65" s="204">
        <f t="shared" si="93"/>
        <v>0</v>
      </c>
      <c r="BY65" s="204">
        <f t="shared" si="93"/>
        <v>0</v>
      </c>
      <c r="BZ65" s="204">
        <f t="shared" si="93"/>
        <v>0</v>
      </c>
      <c r="CA65" s="204">
        <f t="shared" si="93"/>
        <v>0</v>
      </c>
      <c r="CB65" s="204">
        <f t="shared" si="93"/>
        <v>0</v>
      </c>
      <c r="CC65" s="204">
        <f t="shared" si="93"/>
        <v>0</v>
      </c>
      <c r="CD65" s="204">
        <f t="shared" si="93"/>
        <v>0</v>
      </c>
      <c r="CE65" s="204">
        <f t="shared" si="93"/>
        <v>0</v>
      </c>
      <c r="CF65" s="204">
        <f t="shared" si="93"/>
        <v>0</v>
      </c>
      <c r="CG65" s="204">
        <f t="shared" si="93"/>
        <v>0</v>
      </c>
      <c r="CH65" s="204">
        <f t="shared" si="93"/>
        <v>0</v>
      </c>
      <c r="CI65" s="204">
        <f t="shared" si="93"/>
        <v>0</v>
      </c>
      <c r="CJ65" s="204">
        <f t="shared" si="93"/>
        <v>0</v>
      </c>
      <c r="CK65" s="204">
        <f t="shared" si="93"/>
        <v>0</v>
      </c>
      <c r="CL65" s="204">
        <f t="shared" si="93"/>
        <v>0</v>
      </c>
      <c r="CM65" s="204">
        <f t="shared" si="93"/>
        <v>0</v>
      </c>
      <c r="CN65" s="204">
        <f t="shared" si="93"/>
        <v>0</v>
      </c>
      <c r="CO65" s="204">
        <f t="shared" si="93"/>
        <v>0</v>
      </c>
      <c r="CP65" s="204">
        <f t="shared" si="93"/>
        <v>0</v>
      </c>
      <c r="CQ65" s="204">
        <f t="shared" si="93"/>
        <v>0</v>
      </c>
      <c r="CR65" s="204">
        <f t="shared" si="93"/>
        <v>0</v>
      </c>
      <c r="CS65" s="204">
        <f t="shared" si="93"/>
        <v>0</v>
      </c>
      <c r="CT65" s="204">
        <f t="shared" si="93"/>
        <v>0</v>
      </c>
      <c r="CU65" s="204">
        <f t="shared" si="93"/>
        <v>0</v>
      </c>
      <c r="CV65" s="204">
        <f t="shared" si="93"/>
        <v>0</v>
      </c>
      <c r="CW65" s="204">
        <f t="shared" si="93"/>
        <v>0</v>
      </c>
      <c r="CX65" s="204">
        <f t="shared" si="93"/>
        <v>0</v>
      </c>
      <c r="CY65" s="204">
        <f t="shared" si="93"/>
        <v>0</v>
      </c>
      <c r="CZ65" s="204">
        <f t="shared" si="93"/>
        <v>0</v>
      </c>
      <c r="DA65" s="204">
        <f t="shared" si="93"/>
        <v>0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0</v>
      </c>
      <c r="Z66" s="204">
        <f t="shared" si="94"/>
        <v>0</v>
      </c>
      <c r="AA66" s="204">
        <f t="shared" si="94"/>
        <v>0</v>
      </c>
      <c r="AB66" s="204">
        <f t="shared" si="94"/>
        <v>0</v>
      </c>
      <c r="AC66" s="204">
        <f t="shared" si="94"/>
        <v>0</v>
      </c>
      <c r="AD66" s="204">
        <f t="shared" si="94"/>
        <v>0</v>
      </c>
      <c r="AE66" s="204">
        <f t="shared" si="94"/>
        <v>0</v>
      </c>
      <c r="AF66" s="204">
        <f t="shared" si="94"/>
        <v>0</v>
      </c>
      <c r="AG66" s="204">
        <f t="shared" si="94"/>
        <v>0</v>
      </c>
      <c r="AH66" s="204">
        <f t="shared" si="94"/>
        <v>0</v>
      </c>
      <c r="AI66" s="204">
        <f t="shared" si="94"/>
        <v>0</v>
      </c>
      <c r="AJ66" s="204">
        <f t="shared" si="94"/>
        <v>0</v>
      </c>
      <c r="AK66" s="204">
        <f t="shared" si="94"/>
        <v>0</v>
      </c>
      <c r="AL66" s="204">
        <f t="shared" si="94"/>
        <v>0</v>
      </c>
      <c r="AM66" s="204">
        <f t="shared" si="94"/>
        <v>0</v>
      </c>
      <c r="AN66" s="204">
        <f t="shared" si="94"/>
        <v>0</v>
      </c>
      <c r="AO66" s="204">
        <f t="shared" si="94"/>
        <v>0</v>
      </c>
      <c r="AP66" s="204">
        <f t="shared" si="94"/>
        <v>0</v>
      </c>
      <c r="AQ66" s="204">
        <f t="shared" si="94"/>
        <v>0</v>
      </c>
      <c r="AR66" s="204">
        <f t="shared" si="94"/>
        <v>0</v>
      </c>
      <c r="AS66" s="204">
        <f t="shared" si="94"/>
        <v>0</v>
      </c>
      <c r="AT66" s="204">
        <f t="shared" si="94"/>
        <v>0</v>
      </c>
      <c r="AU66" s="204">
        <f t="shared" si="94"/>
        <v>0</v>
      </c>
      <c r="AV66" s="204">
        <f t="shared" si="94"/>
        <v>0</v>
      </c>
      <c r="AW66" s="204">
        <f t="shared" si="94"/>
        <v>0</v>
      </c>
      <c r="AX66" s="204">
        <f t="shared" si="94"/>
        <v>0</v>
      </c>
      <c r="AY66" s="204">
        <f t="shared" si="94"/>
        <v>0</v>
      </c>
      <c r="AZ66" s="204">
        <f t="shared" si="94"/>
        <v>0</v>
      </c>
      <c r="BA66" s="204">
        <f t="shared" si="94"/>
        <v>0</v>
      </c>
      <c r="BB66" s="204">
        <f t="shared" si="94"/>
        <v>0</v>
      </c>
      <c r="BC66" s="204">
        <f t="shared" si="94"/>
        <v>0</v>
      </c>
      <c r="BD66" s="204">
        <f t="shared" si="94"/>
        <v>0</v>
      </c>
      <c r="BE66" s="204">
        <f t="shared" si="94"/>
        <v>0</v>
      </c>
      <c r="BF66" s="204">
        <f t="shared" si="94"/>
        <v>0</v>
      </c>
      <c r="BG66" s="204">
        <f t="shared" si="94"/>
        <v>0</v>
      </c>
      <c r="BH66" s="204">
        <f t="shared" si="94"/>
        <v>0</v>
      </c>
      <c r="BI66" s="204">
        <f t="shared" si="94"/>
        <v>0</v>
      </c>
      <c r="BJ66" s="204">
        <f t="shared" si="94"/>
        <v>0</v>
      </c>
      <c r="BK66" s="204">
        <f t="shared" si="94"/>
        <v>0</v>
      </c>
      <c r="BL66" s="204">
        <f t="shared" si="94"/>
        <v>0</v>
      </c>
      <c r="BM66" s="204">
        <f t="shared" si="94"/>
        <v>0</v>
      </c>
      <c r="BN66" s="204">
        <f t="shared" si="94"/>
        <v>0</v>
      </c>
      <c r="BO66" s="204">
        <f t="shared" si="94"/>
        <v>0</v>
      </c>
      <c r="BP66" s="204">
        <f t="shared" si="94"/>
        <v>0</v>
      </c>
      <c r="BQ66" s="204">
        <f t="shared" si="94"/>
        <v>0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0</v>
      </c>
      <c r="BS66" s="204">
        <f t="shared" si="95"/>
        <v>0</v>
      </c>
      <c r="BT66" s="204">
        <f t="shared" si="95"/>
        <v>0</v>
      </c>
      <c r="BU66" s="204">
        <f t="shared" si="95"/>
        <v>0</v>
      </c>
      <c r="BV66" s="204">
        <f t="shared" si="95"/>
        <v>0</v>
      </c>
      <c r="BW66" s="204">
        <f t="shared" si="95"/>
        <v>0</v>
      </c>
      <c r="BX66" s="204">
        <f t="shared" si="95"/>
        <v>0</v>
      </c>
      <c r="BY66" s="204">
        <f t="shared" si="95"/>
        <v>0</v>
      </c>
      <c r="BZ66" s="204">
        <f t="shared" si="95"/>
        <v>0</v>
      </c>
      <c r="CA66" s="204">
        <f t="shared" si="95"/>
        <v>0</v>
      </c>
      <c r="CB66" s="204">
        <f t="shared" si="95"/>
        <v>0</v>
      </c>
      <c r="CC66" s="204">
        <f t="shared" si="95"/>
        <v>0</v>
      </c>
      <c r="CD66" s="204">
        <f t="shared" si="95"/>
        <v>0</v>
      </c>
      <c r="CE66" s="204">
        <f t="shared" si="95"/>
        <v>0</v>
      </c>
      <c r="CF66" s="204">
        <f t="shared" si="95"/>
        <v>0</v>
      </c>
      <c r="CG66" s="204">
        <f t="shared" si="95"/>
        <v>0</v>
      </c>
      <c r="CH66" s="204">
        <f t="shared" si="95"/>
        <v>0</v>
      </c>
      <c r="CI66" s="204">
        <f t="shared" si="95"/>
        <v>0</v>
      </c>
      <c r="CJ66" s="204">
        <f t="shared" si="95"/>
        <v>0</v>
      </c>
      <c r="CK66" s="204">
        <f t="shared" si="95"/>
        <v>0</v>
      </c>
      <c r="CL66" s="204">
        <f t="shared" si="95"/>
        <v>0</v>
      </c>
      <c r="CM66" s="204">
        <f t="shared" si="95"/>
        <v>0</v>
      </c>
      <c r="CN66" s="204">
        <f t="shared" si="95"/>
        <v>0</v>
      </c>
      <c r="CO66" s="204">
        <f t="shared" si="95"/>
        <v>0</v>
      </c>
      <c r="CP66" s="204">
        <f t="shared" si="95"/>
        <v>0</v>
      </c>
      <c r="CQ66" s="204">
        <f t="shared" si="95"/>
        <v>0</v>
      </c>
      <c r="CR66" s="204">
        <f t="shared" si="95"/>
        <v>0</v>
      </c>
      <c r="CS66" s="204">
        <f t="shared" si="95"/>
        <v>0</v>
      </c>
      <c r="CT66" s="204">
        <f t="shared" si="95"/>
        <v>0</v>
      </c>
      <c r="CU66" s="204">
        <f t="shared" si="95"/>
        <v>0</v>
      </c>
      <c r="CV66" s="204">
        <f t="shared" si="95"/>
        <v>2671.7</v>
      </c>
      <c r="CW66" s="204">
        <f t="shared" si="95"/>
        <v>5343.4</v>
      </c>
      <c r="CX66" s="204">
        <f t="shared" si="95"/>
        <v>8015.0999999999995</v>
      </c>
      <c r="CY66" s="204">
        <f t="shared" si="95"/>
        <v>10686.8</v>
      </c>
      <c r="CZ66" s="204">
        <f t="shared" si="95"/>
        <v>13358.5</v>
      </c>
      <c r="DA66" s="204">
        <f t="shared" si="95"/>
        <v>16030.199999999999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96"/>
        <v>0</v>
      </c>
      <c r="H67" s="204">
        <f t="shared" si="96"/>
        <v>0</v>
      </c>
      <c r="I67" s="204">
        <f t="shared" si="96"/>
        <v>0</v>
      </c>
      <c r="J67" s="204">
        <f t="shared" si="96"/>
        <v>0</v>
      </c>
      <c r="K67" s="204">
        <f t="shared" si="96"/>
        <v>0</v>
      </c>
      <c r="L67" s="204">
        <f t="shared" si="88"/>
        <v>0</v>
      </c>
      <c r="M67" s="204">
        <f t="shared" si="96"/>
        <v>0</v>
      </c>
      <c r="N67" s="204">
        <f t="shared" si="96"/>
        <v>0</v>
      </c>
      <c r="O67" s="204">
        <f t="shared" si="96"/>
        <v>0</v>
      </c>
      <c r="P67" s="204">
        <f t="shared" si="96"/>
        <v>0</v>
      </c>
      <c r="Q67" s="204">
        <f t="shared" si="96"/>
        <v>0</v>
      </c>
      <c r="R67" s="204">
        <f t="shared" si="96"/>
        <v>0</v>
      </c>
      <c r="S67" s="204">
        <f t="shared" si="96"/>
        <v>0</v>
      </c>
      <c r="T67" s="204">
        <f t="shared" si="96"/>
        <v>0</v>
      </c>
      <c r="U67" s="204">
        <f t="shared" si="96"/>
        <v>0</v>
      </c>
      <c r="V67" s="204">
        <f t="shared" si="96"/>
        <v>0</v>
      </c>
      <c r="W67" s="204">
        <f t="shared" si="96"/>
        <v>0</v>
      </c>
      <c r="X67" s="204">
        <f t="shared" si="96"/>
        <v>0</v>
      </c>
      <c r="Y67" s="204">
        <f t="shared" si="96"/>
        <v>0</v>
      </c>
      <c r="Z67" s="204">
        <f t="shared" si="96"/>
        <v>0</v>
      </c>
      <c r="AA67" s="204">
        <f t="shared" si="96"/>
        <v>0</v>
      </c>
      <c r="AB67" s="204">
        <f t="shared" si="96"/>
        <v>0</v>
      </c>
      <c r="AC67" s="204">
        <f t="shared" si="96"/>
        <v>0</v>
      </c>
      <c r="AD67" s="204">
        <f t="shared" si="96"/>
        <v>0</v>
      </c>
      <c r="AE67" s="204">
        <f t="shared" si="96"/>
        <v>0</v>
      </c>
      <c r="AF67" s="204">
        <f t="shared" si="96"/>
        <v>0</v>
      </c>
      <c r="AG67" s="204">
        <f t="shared" si="96"/>
        <v>0</v>
      </c>
      <c r="AH67" s="204">
        <f t="shared" si="96"/>
        <v>0</v>
      </c>
      <c r="AI67" s="204">
        <f t="shared" si="96"/>
        <v>0</v>
      </c>
      <c r="AJ67" s="204">
        <f t="shared" si="96"/>
        <v>0</v>
      </c>
      <c r="AK67" s="204">
        <f t="shared" si="96"/>
        <v>0</v>
      </c>
      <c r="AL67" s="204">
        <f t="shared" si="96"/>
        <v>0</v>
      </c>
      <c r="AM67" s="204">
        <f t="shared" si="96"/>
        <v>0</v>
      </c>
      <c r="AN67" s="204">
        <f t="shared" si="96"/>
        <v>0</v>
      </c>
      <c r="AO67" s="204">
        <f t="shared" si="96"/>
        <v>0</v>
      </c>
      <c r="AP67" s="204">
        <f t="shared" si="96"/>
        <v>0</v>
      </c>
      <c r="AQ67" s="204">
        <f t="shared" si="96"/>
        <v>0</v>
      </c>
      <c r="AR67" s="204">
        <f t="shared" si="96"/>
        <v>0</v>
      </c>
      <c r="AS67" s="204">
        <f t="shared" si="96"/>
        <v>0</v>
      </c>
      <c r="AT67" s="204">
        <f t="shared" si="96"/>
        <v>0</v>
      </c>
      <c r="AU67" s="204">
        <f t="shared" si="96"/>
        <v>0</v>
      </c>
      <c r="AV67" s="204">
        <f t="shared" si="96"/>
        <v>0</v>
      </c>
      <c r="AW67" s="204">
        <f t="shared" si="96"/>
        <v>0</v>
      </c>
      <c r="AX67" s="204">
        <f t="shared" si="96"/>
        <v>0</v>
      </c>
      <c r="AY67" s="204">
        <f t="shared" si="96"/>
        <v>0</v>
      </c>
      <c r="AZ67" s="204">
        <f t="shared" si="96"/>
        <v>0</v>
      </c>
      <c r="BA67" s="204">
        <f t="shared" si="96"/>
        <v>0</v>
      </c>
      <c r="BB67" s="204">
        <f t="shared" si="96"/>
        <v>0</v>
      </c>
      <c r="BC67" s="204">
        <f t="shared" si="96"/>
        <v>0</v>
      </c>
      <c r="BD67" s="204">
        <f t="shared" si="96"/>
        <v>0</v>
      </c>
      <c r="BE67" s="204">
        <f t="shared" si="96"/>
        <v>0</v>
      </c>
      <c r="BF67" s="204">
        <f t="shared" si="96"/>
        <v>0</v>
      </c>
      <c r="BG67" s="204">
        <f t="shared" si="96"/>
        <v>0</v>
      </c>
      <c r="BH67" s="204">
        <f t="shared" si="96"/>
        <v>0</v>
      </c>
      <c r="BI67" s="204">
        <f t="shared" si="96"/>
        <v>0</v>
      </c>
      <c r="BJ67" s="204">
        <f t="shared" si="96"/>
        <v>0</v>
      </c>
      <c r="BK67" s="204">
        <f t="shared" si="96"/>
        <v>0</v>
      </c>
      <c r="BL67" s="204">
        <f t="shared" si="96"/>
        <v>0</v>
      </c>
      <c r="BM67" s="204">
        <f t="shared" si="96"/>
        <v>0</v>
      </c>
      <c r="BN67" s="204">
        <f t="shared" si="96"/>
        <v>0</v>
      </c>
      <c r="BO67" s="204">
        <f t="shared" si="96"/>
        <v>0</v>
      </c>
      <c r="BP67" s="204">
        <f t="shared" si="96"/>
        <v>0</v>
      </c>
      <c r="BQ67" s="204">
        <f t="shared" si="96"/>
        <v>0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97"/>
        <v>0</v>
      </c>
      <c r="BT67" s="204">
        <f t="shared" si="97"/>
        <v>0</v>
      </c>
      <c r="BU67" s="204">
        <f t="shared" si="97"/>
        <v>0</v>
      </c>
      <c r="BV67" s="204">
        <f t="shared" si="97"/>
        <v>0</v>
      </c>
      <c r="BW67" s="204">
        <f t="shared" si="97"/>
        <v>0</v>
      </c>
      <c r="BX67" s="204">
        <f t="shared" si="97"/>
        <v>0</v>
      </c>
      <c r="BY67" s="204">
        <f t="shared" si="97"/>
        <v>0</v>
      </c>
      <c r="BZ67" s="204">
        <f t="shared" si="97"/>
        <v>0</v>
      </c>
      <c r="CA67" s="204">
        <f t="shared" si="97"/>
        <v>0</v>
      </c>
      <c r="CB67" s="204">
        <f t="shared" si="97"/>
        <v>0</v>
      </c>
      <c r="CC67" s="204">
        <f t="shared" si="97"/>
        <v>0</v>
      </c>
      <c r="CD67" s="204">
        <f t="shared" si="97"/>
        <v>0</v>
      </c>
      <c r="CE67" s="204">
        <f t="shared" si="97"/>
        <v>0</v>
      </c>
      <c r="CF67" s="204">
        <f t="shared" si="97"/>
        <v>0</v>
      </c>
      <c r="CG67" s="204">
        <f t="shared" si="97"/>
        <v>0</v>
      </c>
      <c r="CH67" s="204">
        <f t="shared" si="97"/>
        <v>0</v>
      </c>
      <c r="CI67" s="204">
        <f t="shared" si="97"/>
        <v>0</v>
      </c>
      <c r="CJ67" s="204">
        <f t="shared" si="97"/>
        <v>0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0</v>
      </c>
      <c r="CV67" s="204">
        <f t="shared" si="97"/>
        <v>829.53</v>
      </c>
      <c r="CW67" s="204">
        <f t="shared" si="97"/>
        <v>1659.06</v>
      </c>
      <c r="CX67" s="204">
        <f t="shared" si="97"/>
        <v>2488.59</v>
      </c>
      <c r="CY67" s="204">
        <f t="shared" si="97"/>
        <v>3318.12</v>
      </c>
      <c r="CZ67" s="204">
        <f t="shared" si="97"/>
        <v>4147.6499999999996</v>
      </c>
      <c r="DA67" s="204">
        <f t="shared" si="97"/>
        <v>4977.18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5461.4681686658523</v>
      </c>
      <c r="G68" s="204">
        <f t="shared" si="98"/>
        <v>5461.4681686658523</v>
      </c>
      <c r="H68" s="204">
        <f t="shared" si="98"/>
        <v>5461.4681686658523</v>
      </c>
      <c r="I68" s="204">
        <f t="shared" si="98"/>
        <v>5461.4681686658523</v>
      </c>
      <c r="J68" s="204">
        <f t="shared" si="98"/>
        <v>5461.4681686658523</v>
      </c>
      <c r="K68" s="204">
        <f t="shared" si="98"/>
        <v>5461.4681686658523</v>
      </c>
      <c r="L68" s="204">
        <f t="shared" si="88"/>
        <v>5461.4681686658523</v>
      </c>
      <c r="M68" s="204">
        <f t="shared" si="98"/>
        <v>5461.4681686658523</v>
      </c>
      <c r="N68" s="204">
        <f t="shared" si="98"/>
        <v>5461.4681686658523</v>
      </c>
      <c r="O68" s="204">
        <f t="shared" si="98"/>
        <v>5461.4681686658523</v>
      </c>
      <c r="P68" s="204">
        <f t="shared" si="98"/>
        <v>5461.4681686658523</v>
      </c>
      <c r="Q68" s="204">
        <f t="shared" si="98"/>
        <v>5461.4681686658523</v>
      </c>
      <c r="R68" s="204">
        <f t="shared" si="98"/>
        <v>5461.4681686658523</v>
      </c>
      <c r="S68" s="204">
        <f t="shared" si="98"/>
        <v>5461.4681686658523</v>
      </c>
      <c r="T68" s="204">
        <f t="shared" si="98"/>
        <v>5461.4681686658523</v>
      </c>
      <c r="U68" s="204">
        <f t="shared" si="98"/>
        <v>5461.4681686658523</v>
      </c>
      <c r="V68" s="204">
        <f t="shared" si="98"/>
        <v>5461.4681686658523</v>
      </c>
      <c r="W68" s="204">
        <f t="shared" si="98"/>
        <v>5461.4681686658523</v>
      </c>
      <c r="X68" s="204">
        <f t="shared" si="98"/>
        <v>5461.4681686658523</v>
      </c>
      <c r="Y68" s="204">
        <f t="shared" si="98"/>
        <v>5770.0256923192901</v>
      </c>
      <c r="Z68" s="204">
        <f t="shared" si="98"/>
        <v>6078.5832159727279</v>
      </c>
      <c r="AA68" s="204">
        <f t="shared" si="98"/>
        <v>6387.1407396261657</v>
      </c>
      <c r="AB68" s="204">
        <f t="shared" si="98"/>
        <v>6695.6982632796044</v>
      </c>
      <c r="AC68" s="204">
        <f t="shared" si="98"/>
        <v>7004.2557869330412</v>
      </c>
      <c r="AD68" s="204">
        <f t="shared" si="98"/>
        <v>7312.8133105864799</v>
      </c>
      <c r="AE68" s="204">
        <f t="shared" si="98"/>
        <v>7621.3708342399177</v>
      </c>
      <c r="AF68" s="204">
        <f t="shared" si="98"/>
        <v>7929.9283578933555</v>
      </c>
      <c r="AG68" s="204">
        <f t="shared" si="98"/>
        <v>8238.4858815467924</v>
      </c>
      <c r="AH68" s="204">
        <f t="shared" si="98"/>
        <v>8547.0434052002311</v>
      </c>
      <c r="AI68" s="204">
        <f t="shared" si="98"/>
        <v>8855.6009288536698</v>
      </c>
      <c r="AJ68" s="204">
        <f t="shared" si="98"/>
        <v>9164.1584525071066</v>
      </c>
      <c r="AK68" s="204">
        <f t="shared" si="98"/>
        <v>9472.7159761605453</v>
      </c>
      <c r="AL68" s="204">
        <f t="shared" si="98"/>
        <v>9781.2734998139822</v>
      </c>
      <c r="AM68" s="204">
        <f t="shared" si="98"/>
        <v>10089.831023467421</v>
      </c>
      <c r="AN68" s="204">
        <f t="shared" si="98"/>
        <v>10398.38854712086</v>
      </c>
      <c r="AO68" s="204">
        <f t="shared" si="98"/>
        <v>10706.946070774296</v>
      </c>
      <c r="AP68" s="204">
        <f t="shared" si="98"/>
        <v>11015.503594427733</v>
      </c>
      <c r="AQ68" s="204">
        <f t="shared" si="98"/>
        <v>11324.061118081172</v>
      </c>
      <c r="AR68" s="204">
        <f t="shared" si="98"/>
        <v>11632.618641734611</v>
      </c>
      <c r="AS68" s="204">
        <f t="shared" si="98"/>
        <v>11941.176165388049</v>
      </c>
      <c r="AT68" s="204">
        <f t="shared" si="98"/>
        <v>12249.733689041486</v>
      </c>
      <c r="AU68" s="204">
        <f t="shared" si="98"/>
        <v>12558.291212694923</v>
      </c>
      <c r="AV68" s="204">
        <f t="shared" si="98"/>
        <v>12866.848736348362</v>
      </c>
      <c r="AW68" s="204">
        <f t="shared" si="98"/>
        <v>13175.406260001801</v>
      </c>
      <c r="AX68" s="204">
        <f t="shared" si="98"/>
        <v>13483.963783655237</v>
      </c>
      <c r="AY68" s="204">
        <f t="shared" si="98"/>
        <v>13792.521307308674</v>
      </c>
      <c r="AZ68" s="204">
        <f t="shared" si="98"/>
        <v>14101.078830962113</v>
      </c>
      <c r="BA68" s="204">
        <f t="shared" si="98"/>
        <v>14409.636354615552</v>
      </c>
      <c r="BB68" s="204">
        <f t="shared" si="98"/>
        <v>14928.012994353328</v>
      </c>
      <c r="BC68" s="204">
        <f t="shared" si="98"/>
        <v>15656.208750175441</v>
      </c>
      <c r="BD68" s="204">
        <f t="shared" si="98"/>
        <v>16384.404505997554</v>
      </c>
      <c r="BE68" s="204">
        <f t="shared" si="98"/>
        <v>17112.600261819669</v>
      </c>
      <c r="BF68" s="204">
        <f t="shared" si="98"/>
        <v>17840.796017641784</v>
      </c>
      <c r="BG68" s="204">
        <f t="shared" si="98"/>
        <v>18568.991773463895</v>
      </c>
      <c r="BH68" s="204">
        <f t="shared" si="98"/>
        <v>19297.18752928601</v>
      </c>
      <c r="BI68" s="204">
        <f t="shared" si="98"/>
        <v>20025.383285108124</v>
      </c>
      <c r="BJ68" s="204">
        <f t="shared" si="98"/>
        <v>20753.579040930235</v>
      </c>
      <c r="BK68" s="204">
        <f t="shared" si="98"/>
        <v>21481.77479675235</v>
      </c>
      <c r="BL68" s="204">
        <f t="shared" si="98"/>
        <v>22209.970552574465</v>
      </c>
      <c r="BM68" s="204">
        <f t="shared" si="98"/>
        <v>22938.16630839658</v>
      </c>
      <c r="BN68" s="204">
        <f t="shared" si="98"/>
        <v>23666.362064218694</v>
      </c>
      <c r="BO68" s="204">
        <f t="shared" si="98"/>
        <v>24394.557820040805</v>
      </c>
      <c r="BP68" s="204">
        <f t="shared" si="98"/>
        <v>25122.75357586292</v>
      </c>
      <c r="BQ68" s="204">
        <f t="shared" si="98"/>
        <v>25850.949331685035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26579.145087507146</v>
      </c>
      <c r="BS68" s="204">
        <f t="shared" si="99"/>
        <v>27307.340843329261</v>
      </c>
      <c r="BT68" s="204">
        <f t="shared" si="99"/>
        <v>28035.536599151375</v>
      </c>
      <c r="BU68" s="204">
        <f t="shared" si="99"/>
        <v>28763.732354973487</v>
      </c>
      <c r="BV68" s="204">
        <f t="shared" si="99"/>
        <v>29491.928110795601</v>
      </c>
      <c r="BW68" s="204">
        <f t="shared" si="99"/>
        <v>30220.123866617716</v>
      </c>
      <c r="BX68" s="204">
        <f t="shared" si="99"/>
        <v>30948.319622439827</v>
      </c>
      <c r="BY68" s="204">
        <f t="shared" si="99"/>
        <v>31676.515378261945</v>
      </c>
      <c r="BZ68" s="204">
        <f t="shared" si="99"/>
        <v>32404.711134084057</v>
      </c>
      <c r="CA68" s="204">
        <f t="shared" si="99"/>
        <v>33449.827451319608</v>
      </c>
      <c r="CB68" s="204">
        <f t="shared" si="99"/>
        <v>34811.864329968594</v>
      </c>
      <c r="CC68" s="204">
        <f t="shared" si="99"/>
        <v>36173.901208617579</v>
      </c>
      <c r="CD68" s="204">
        <f t="shared" si="99"/>
        <v>37535.938087266557</v>
      </c>
      <c r="CE68" s="204">
        <f t="shared" si="99"/>
        <v>38897.974965915542</v>
      </c>
      <c r="CF68" s="204">
        <f t="shared" si="99"/>
        <v>40260.011844564528</v>
      </c>
      <c r="CG68" s="204">
        <f t="shared" si="99"/>
        <v>41622.048723213513</v>
      </c>
      <c r="CH68" s="204">
        <f t="shared" si="99"/>
        <v>42984.085601862491</v>
      </c>
      <c r="CI68" s="204">
        <f t="shared" si="99"/>
        <v>44346.122480511476</v>
      </c>
      <c r="CJ68" s="204">
        <f t="shared" si="99"/>
        <v>45708.159359160461</v>
      </c>
      <c r="CK68" s="204">
        <f t="shared" si="99"/>
        <v>47070.196237809447</v>
      </c>
      <c r="CL68" s="204">
        <f t="shared" si="99"/>
        <v>48432.233116458432</v>
      </c>
      <c r="CM68" s="204">
        <f t="shared" si="99"/>
        <v>49794.269995107417</v>
      </c>
      <c r="CN68" s="204">
        <f t="shared" si="99"/>
        <v>51156.306873756403</v>
      </c>
      <c r="CO68" s="204">
        <f t="shared" si="99"/>
        <v>52518.343752405388</v>
      </c>
      <c r="CP68" s="204">
        <f t="shared" si="99"/>
        <v>53880.380631054366</v>
      </c>
      <c r="CQ68" s="204">
        <f t="shared" si="99"/>
        <v>55242.417509703351</v>
      </c>
      <c r="CR68" s="204">
        <f t="shared" si="99"/>
        <v>56604.454388352329</v>
      </c>
      <c r="CS68" s="204">
        <f t="shared" si="99"/>
        <v>57966.491267001315</v>
      </c>
      <c r="CT68" s="204">
        <f t="shared" si="99"/>
        <v>59328.5281456503</v>
      </c>
      <c r="CU68" s="204">
        <f t="shared" si="99"/>
        <v>60690.565024299285</v>
      </c>
      <c r="CV68" s="204">
        <f t="shared" si="99"/>
        <v>66894.065024299285</v>
      </c>
      <c r="CW68" s="204">
        <f t="shared" si="99"/>
        <v>73097.565024299285</v>
      </c>
      <c r="CX68" s="204">
        <f t="shared" si="99"/>
        <v>79301.065024299285</v>
      </c>
      <c r="CY68" s="204">
        <f t="shared" si="99"/>
        <v>85504.565024299285</v>
      </c>
      <c r="CZ68" s="204">
        <f t="shared" si="99"/>
        <v>91708.065024299285</v>
      </c>
      <c r="DA68" s="204">
        <f t="shared" si="99"/>
        <v>97911.565024299285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1682.1562737087584</v>
      </c>
      <c r="G69" s="204">
        <f t="shared" si="100"/>
        <v>1682.1562737087584</v>
      </c>
      <c r="H69" s="204">
        <f t="shared" si="100"/>
        <v>1682.1562737087584</v>
      </c>
      <c r="I69" s="204">
        <f t="shared" si="100"/>
        <v>1682.1562737087584</v>
      </c>
      <c r="J69" s="204">
        <f t="shared" si="100"/>
        <v>1682.1562737087584</v>
      </c>
      <c r="K69" s="204">
        <f t="shared" si="100"/>
        <v>1682.1562737087584</v>
      </c>
      <c r="L69" s="204">
        <f t="shared" si="88"/>
        <v>1682.1562737087584</v>
      </c>
      <c r="M69" s="204">
        <f t="shared" si="100"/>
        <v>1682.1562737087584</v>
      </c>
      <c r="N69" s="204">
        <f t="shared" si="100"/>
        <v>1682.1562737087584</v>
      </c>
      <c r="O69" s="204">
        <f t="shared" si="100"/>
        <v>1682.1562737087584</v>
      </c>
      <c r="P69" s="204">
        <f t="shared" si="100"/>
        <v>1682.1562737087584</v>
      </c>
      <c r="Q69" s="204">
        <f t="shared" si="100"/>
        <v>1682.1562737087584</v>
      </c>
      <c r="R69" s="204">
        <f t="shared" si="100"/>
        <v>1682.1562737087584</v>
      </c>
      <c r="S69" s="204">
        <f t="shared" si="100"/>
        <v>1682.1562737087584</v>
      </c>
      <c r="T69" s="204">
        <f t="shared" si="100"/>
        <v>1682.1562737087584</v>
      </c>
      <c r="U69" s="204">
        <f t="shared" si="100"/>
        <v>1682.1562737087584</v>
      </c>
      <c r="V69" s="204">
        <f t="shared" si="100"/>
        <v>1682.1562737087584</v>
      </c>
      <c r="W69" s="204">
        <f t="shared" si="100"/>
        <v>1682.1562737087584</v>
      </c>
      <c r="X69" s="204">
        <f t="shared" si="100"/>
        <v>1682.1562737087584</v>
      </c>
      <c r="Y69" s="204">
        <f t="shared" si="100"/>
        <v>1682.1562737087584</v>
      </c>
      <c r="Z69" s="204">
        <f t="shared" si="100"/>
        <v>1682.1562737087584</v>
      </c>
      <c r="AA69" s="204">
        <f t="shared" si="100"/>
        <v>1682.1562737087584</v>
      </c>
      <c r="AB69" s="204">
        <f t="shared" si="100"/>
        <v>1682.1562737087584</v>
      </c>
      <c r="AC69" s="204">
        <f t="shared" si="100"/>
        <v>1682.1562737087584</v>
      </c>
      <c r="AD69" s="204">
        <f t="shared" si="100"/>
        <v>1682.1562737087584</v>
      </c>
      <c r="AE69" s="204">
        <f t="shared" si="100"/>
        <v>1682.1562737087584</v>
      </c>
      <c r="AF69" s="204">
        <f t="shared" si="100"/>
        <v>1682.1562737087584</v>
      </c>
      <c r="AG69" s="204">
        <f t="shared" si="100"/>
        <v>1682.1562737087584</v>
      </c>
      <c r="AH69" s="204">
        <f t="shared" si="100"/>
        <v>1682.1562737087584</v>
      </c>
      <c r="AI69" s="204">
        <f t="shared" si="100"/>
        <v>1682.1562737087584</v>
      </c>
      <c r="AJ69" s="204">
        <f t="shared" si="100"/>
        <v>1682.1562737087584</v>
      </c>
      <c r="AK69" s="204">
        <f t="shared" si="100"/>
        <v>1682.1562737087584</v>
      </c>
      <c r="AL69" s="204">
        <f t="shared" si="100"/>
        <v>1682.1562737087584</v>
      </c>
      <c r="AM69" s="204">
        <f t="shared" si="100"/>
        <v>1682.1562737087584</v>
      </c>
      <c r="AN69" s="204">
        <f t="shared" si="100"/>
        <v>1682.1562737087584</v>
      </c>
      <c r="AO69" s="204">
        <f t="shared" si="100"/>
        <v>1682.1562737087584</v>
      </c>
      <c r="AP69" s="204">
        <f t="shared" si="100"/>
        <v>1682.1562737087584</v>
      </c>
      <c r="AQ69" s="204">
        <f t="shared" si="100"/>
        <v>1682.1562737087584</v>
      </c>
      <c r="AR69" s="204">
        <f t="shared" si="100"/>
        <v>1682.1562737087584</v>
      </c>
      <c r="AS69" s="204">
        <f t="shared" si="100"/>
        <v>1682.1562737087584</v>
      </c>
      <c r="AT69" s="204">
        <f t="shared" si="100"/>
        <v>1682.1562737087584</v>
      </c>
      <c r="AU69" s="204">
        <f t="shared" si="100"/>
        <v>1682.1562737087584</v>
      </c>
      <c r="AV69" s="204">
        <f t="shared" si="100"/>
        <v>1682.1562737087584</v>
      </c>
      <c r="AW69" s="204">
        <f t="shared" si="100"/>
        <v>1682.1562737087584</v>
      </c>
      <c r="AX69" s="204">
        <f t="shared" si="100"/>
        <v>1682.1562737087584</v>
      </c>
      <c r="AY69" s="204">
        <f t="shared" si="100"/>
        <v>1682.1562737087584</v>
      </c>
      <c r="AZ69" s="204">
        <f t="shared" si="100"/>
        <v>1682.1562737087584</v>
      </c>
      <c r="BA69" s="204">
        <f t="shared" si="100"/>
        <v>1682.1562737087584</v>
      </c>
      <c r="BB69" s="204">
        <f t="shared" si="100"/>
        <v>1682.1562737087584</v>
      </c>
      <c r="BC69" s="204">
        <f t="shared" si="100"/>
        <v>1682.1562737087584</v>
      </c>
      <c r="BD69" s="204">
        <f t="shared" si="100"/>
        <v>1682.1562737087584</v>
      </c>
      <c r="BE69" s="204">
        <f t="shared" si="100"/>
        <v>1682.1562737087584</v>
      </c>
      <c r="BF69" s="204">
        <f t="shared" si="100"/>
        <v>1682.1562737087584</v>
      </c>
      <c r="BG69" s="204">
        <f t="shared" si="100"/>
        <v>1682.1562737087584</v>
      </c>
      <c r="BH69" s="204">
        <f t="shared" si="100"/>
        <v>1682.1562737087584</v>
      </c>
      <c r="BI69" s="204">
        <f t="shared" si="100"/>
        <v>1682.1562737087584</v>
      </c>
      <c r="BJ69" s="204">
        <f t="shared" si="100"/>
        <v>1682.1562737087584</v>
      </c>
      <c r="BK69" s="204">
        <f t="shared" si="100"/>
        <v>1682.1562737087584</v>
      </c>
      <c r="BL69" s="204">
        <f t="shared" si="100"/>
        <v>1682.1562737087584</v>
      </c>
      <c r="BM69" s="204">
        <f t="shared" si="100"/>
        <v>1682.1562737087584</v>
      </c>
      <c r="BN69" s="204">
        <f t="shared" si="100"/>
        <v>1682.1562737087584</v>
      </c>
      <c r="BO69" s="204">
        <f t="shared" si="100"/>
        <v>1682.1562737087584</v>
      </c>
      <c r="BP69" s="204">
        <f t="shared" si="100"/>
        <v>1682.1562737087584</v>
      </c>
      <c r="BQ69" s="204">
        <f t="shared" si="100"/>
        <v>1682.1562737087584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1682.1562737087584</v>
      </c>
      <c r="BS69" s="204">
        <f t="shared" si="101"/>
        <v>1682.1562737087584</v>
      </c>
      <c r="BT69" s="204">
        <f t="shared" si="101"/>
        <v>1682.1562737087584</v>
      </c>
      <c r="BU69" s="204">
        <f t="shared" si="101"/>
        <v>1682.1562737087584</v>
      </c>
      <c r="BV69" s="204">
        <f t="shared" si="101"/>
        <v>1682.1562737087584</v>
      </c>
      <c r="BW69" s="204">
        <f t="shared" si="101"/>
        <v>1682.1562737087584</v>
      </c>
      <c r="BX69" s="204">
        <f t="shared" si="101"/>
        <v>1682.1562737087584</v>
      </c>
      <c r="BY69" s="204">
        <f t="shared" si="101"/>
        <v>1682.1562737087584</v>
      </c>
      <c r="BZ69" s="204">
        <f t="shared" si="101"/>
        <v>1682.1562737087584</v>
      </c>
      <c r="CA69" s="204">
        <f t="shared" si="101"/>
        <v>1666.7706980345929</v>
      </c>
      <c r="CB69" s="204">
        <f t="shared" si="101"/>
        <v>1635.999546686262</v>
      </c>
      <c r="CC69" s="204">
        <f t="shared" si="101"/>
        <v>1605.228395337931</v>
      </c>
      <c r="CD69" s="204">
        <f t="shared" si="101"/>
        <v>1574.4572439896001</v>
      </c>
      <c r="CE69" s="204">
        <f t="shared" si="101"/>
        <v>1543.6860926412692</v>
      </c>
      <c r="CF69" s="204">
        <f t="shared" si="101"/>
        <v>1512.9149412929382</v>
      </c>
      <c r="CG69" s="204">
        <f t="shared" si="101"/>
        <v>1482.1437899446073</v>
      </c>
      <c r="CH69" s="204">
        <f t="shared" si="101"/>
        <v>1451.3726385962764</v>
      </c>
      <c r="CI69" s="204">
        <f t="shared" si="101"/>
        <v>1420.6014872479454</v>
      </c>
      <c r="CJ69" s="204">
        <f t="shared" si="101"/>
        <v>1389.8303358996145</v>
      </c>
      <c r="CK69" s="204">
        <f t="shared" si="101"/>
        <v>1359.0591845512836</v>
      </c>
      <c r="CL69" s="204">
        <f t="shared" si="101"/>
        <v>1328.2880332029526</v>
      </c>
      <c r="CM69" s="204">
        <f t="shared" si="101"/>
        <v>1297.5168818546217</v>
      </c>
      <c r="CN69" s="204">
        <f t="shared" si="101"/>
        <v>1266.7457305062906</v>
      </c>
      <c r="CO69" s="204">
        <f t="shared" si="101"/>
        <v>1235.9745791579596</v>
      </c>
      <c r="CP69" s="204">
        <f t="shared" si="101"/>
        <v>1205.2034278096287</v>
      </c>
      <c r="CQ69" s="204">
        <f t="shared" si="101"/>
        <v>1174.4322764612978</v>
      </c>
      <c r="CR69" s="204">
        <f t="shared" si="101"/>
        <v>1143.6611251129668</v>
      </c>
      <c r="CS69" s="204">
        <f t="shared" si="101"/>
        <v>1112.8899737646359</v>
      </c>
      <c r="CT69" s="204">
        <f t="shared" si="101"/>
        <v>1082.118822416305</v>
      </c>
      <c r="CU69" s="204">
        <f t="shared" si="101"/>
        <v>1051.347671067974</v>
      </c>
      <c r="CV69" s="204">
        <f t="shared" si="101"/>
        <v>1066.0776710679741</v>
      </c>
      <c r="CW69" s="204">
        <f t="shared" si="101"/>
        <v>1080.8076710679741</v>
      </c>
      <c r="CX69" s="204">
        <f t="shared" si="101"/>
        <v>1095.5376710679741</v>
      </c>
      <c r="CY69" s="204">
        <f t="shared" si="101"/>
        <v>1110.2676710679741</v>
      </c>
      <c r="CZ69" s="204">
        <f t="shared" si="101"/>
        <v>1124.9976710679741</v>
      </c>
      <c r="DA69" s="204">
        <f t="shared" si="101"/>
        <v>1139.7276710679741</v>
      </c>
    </row>
    <row r="70" spans="1:105" s="204" customFormat="1">
      <c r="A70" s="204" t="str">
        <f>Income!A85</f>
        <v>Cash transfer - official</v>
      </c>
      <c r="F70" s="204">
        <f t="shared" si="100"/>
        <v>23848.411003174224</v>
      </c>
      <c r="G70" s="204">
        <f t="shared" si="100"/>
        <v>23848.411003174224</v>
      </c>
      <c r="H70" s="204">
        <f t="shared" si="100"/>
        <v>23848.411003174224</v>
      </c>
      <c r="I70" s="204">
        <f t="shared" si="100"/>
        <v>23848.411003174224</v>
      </c>
      <c r="J70" s="204">
        <f t="shared" si="100"/>
        <v>23848.411003174224</v>
      </c>
      <c r="K70" s="204">
        <f t="shared" si="100"/>
        <v>23848.411003174224</v>
      </c>
      <c r="L70" s="204">
        <f t="shared" si="100"/>
        <v>23848.411003174224</v>
      </c>
      <c r="M70" s="204">
        <f t="shared" si="100"/>
        <v>23848.411003174224</v>
      </c>
      <c r="N70" s="204">
        <f t="shared" si="100"/>
        <v>23848.411003174224</v>
      </c>
      <c r="O70" s="204">
        <f t="shared" si="100"/>
        <v>23848.411003174224</v>
      </c>
      <c r="P70" s="204">
        <f t="shared" si="100"/>
        <v>23848.411003174224</v>
      </c>
      <c r="Q70" s="204">
        <f t="shared" si="100"/>
        <v>23848.411003174224</v>
      </c>
      <c r="R70" s="204">
        <f t="shared" si="100"/>
        <v>23848.411003174224</v>
      </c>
      <c r="S70" s="204">
        <f t="shared" si="100"/>
        <v>23848.411003174224</v>
      </c>
      <c r="T70" s="204">
        <f t="shared" si="100"/>
        <v>23848.411003174224</v>
      </c>
      <c r="U70" s="204">
        <f t="shared" si="100"/>
        <v>23848.411003174224</v>
      </c>
      <c r="V70" s="204">
        <f t="shared" si="100"/>
        <v>23848.411003174224</v>
      </c>
      <c r="W70" s="204">
        <f t="shared" si="100"/>
        <v>23848.411003174224</v>
      </c>
      <c r="X70" s="204">
        <f t="shared" si="100"/>
        <v>23848.411003174224</v>
      </c>
      <c r="Y70" s="204">
        <f t="shared" si="100"/>
        <v>23848.411003174224</v>
      </c>
      <c r="Z70" s="204">
        <f t="shared" si="100"/>
        <v>23848.411003174224</v>
      </c>
      <c r="AA70" s="204">
        <f t="shared" si="100"/>
        <v>23848.411003174224</v>
      </c>
      <c r="AB70" s="204">
        <f t="shared" si="100"/>
        <v>23848.411003174224</v>
      </c>
      <c r="AC70" s="204">
        <f t="shared" si="100"/>
        <v>23848.411003174224</v>
      </c>
      <c r="AD70" s="204">
        <f t="shared" si="100"/>
        <v>23848.411003174224</v>
      </c>
      <c r="AE70" s="204">
        <f t="shared" si="100"/>
        <v>23848.411003174224</v>
      </c>
      <c r="AF70" s="204">
        <f t="shared" si="100"/>
        <v>23848.411003174224</v>
      </c>
      <c r="AG70" s="204">
        <f t="shared" si="100"/>
        <v>23848.411003174224</v>
      </c>
      <c r="AH70" s="204">
        <f t="shared" si="100"/>
        <v>23848.411003174224</v>
      </c>
      <c r="AI70" s="204">
        <f t="shared" si="100"/>
        <v>23848.411003174224</v>
      </c>
      <c r="AJ70" s="204">
        <f t="shared" si="100"/>
        <v>23848.411003174224</v>
      </c>
      <c r="AK70" s="204">
        <f t="shared" si="100"/>
        <v>23848.411003174224</v>
      </c>
      <c r="AL70" s="204">
        <f t="shared" si="100"/>
        <v>23848.411003174224</v>
      </c>
      <c r="AM70" s="204">
        <f t="shared" si="100"/>
        <v>23848.41100317422</v>
      </c>
      <c r="AN70" s="204">
        <f t="shared" si="100"/>
        <v>23848.41100317422</v>
      </c>
      <c r="AO70" s="204">
        <f t="shared" si="100"/>
        <v>23848.41100317422</v>
      </c>
      <c r="AP70" s="204">
        <f t="shared" si="100"/>
        <v>23848.41100317422</v>
      </c>
      <c r="AQ70" s="204">
        <f t="shared" si="100"/>
        <v>23848.41100317422</v>
      </c>
      <c r="AR70" s="204">
        <f t="shared" si="100"/>
        <v>23848.41100317422</v>
      </c>
      <c r="AS70" s="204">
        <f t="shared" si="100"/>
        <v>23848.41100317422</v>
      </c>
      <c r="AT70" s="204">
        <f t="shared" si="100"/>
        <v>23848.41100317422</v>
      </c>
      <c r="AU70" s="204">
        <f t="shared" si="100"/>
        <v>23848.41100317422</v>
      </c>
      <c r="AV70" s="204">
        <f t="shared" si="100"/>
        <v>23848.41100317422</v>
      </c>
      <c r="AW70" s="204">
        <f t="shared" si="100"/>
        <v>23848.41100317422</v>
      </c>
      <c r="AX70" s="204">
        <f t="shared" si="100"/>
        <v>23848.41100317422</v>
      </c>
      <c r="AY70" s="204">
        <f t="shared" si="100"/>
        <v>23848.41100317422</v>
      </c>
      <c r="AZ70" s="204">
        <f t="shared" si="100"/>
        <v>23848.41100317422</v>
      </c>
      <c r="BA70" s="204">
        <f t="shared" si="100"/>
        <v>23848.41100317422</v>
      </c>
      <c r="BB70" s="204">
        <f t="shared" si="100"/>
        <v>23848.41100317422</v>
      </c>
      <c r="BC70" s="204">
        <f t="shared" si="100"/>
        <v>23848.41100317422</v>
      </c>
      <c r="BD70" s="204">
        <f t="shared" si="100"/>
        <v>23848.41100317422</v>
      </c>
      <c r="BE70" s="204">
        <f t="shared" si="100"/>
        <v>23848.41100317422</v>
      </c>
      <c r="BF70" s="204">
        <f t="shared" si="100"/>
        <v>23848.41100317422</v>
      </c>
      <c r="BG70" s="204">
        <f t="shared" si="100"/>
        <v>23848.41100317422</v>
      </c>
      <c r="BH70" s="204">
        <f t="shared" si="100"/>
        <v>23848.41100317422</v>
      </c>
      <c r="BI70" s="204">
        <f t="shared" si="100"/>
        <v>23848.41100317422</v>
      </c>
      <c r="BJ70" s="204">
        <f t="shared" si="100"/>
        <v>23848.41100317422</v>
      </c>
      <c r="BK70" s="204">
        <f t="shared" si="100"/>
        <v>23848.41100317422</v>
      </c>
      <c r="BL70" s="204">
        <f t="shared" si="100"/>
        <v>23848.41100317422</v>
      </c>
      <c r="BM70" s="204">
        <f t="shared" si="100"/>
        <v>23848.41100317422</v>
      </c>
      <c r="BN70" s="204">
        <f t="shared" si="100"/>
        <v>23848.411003174224</v>
      </c>
      <c r="BO70" s="204">
        <f t="shared" si="100"/>
        <v>23848.411003174224</v>
      </c>
      <c r="BP70" s="204">
        <f t="shared" si="100"/>
        <v>23848.411003174224</v>
      </c>
      <c r="BQ70" s="204">
        <f t="shared" si="100"/>
        <v>23848.411003174224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23848.411003174224</v>
      </c>
      <c r="BS70" s="204">
        <f t="shared" si="102"/>
        <v>23848.411003174224</v>
      </c>
      <c r="BT70" s="204">
        <f t="shared" si="102"/>
        <v>23848.411003174224</v>
      </c>
      <c r="BU70" s="204">
        <f t="shared" si="102"/>
        <v>23848.411003174224</v>
      </c>
      <c r="BV70" s="204">
        <f t="shared" si="102"/>
        <v>23848.411003174224</v>
      </c>
      <c r="BW70" s="204">
        <f t="shared" si="102"/>
        <v>23848.411003174224</v>
      </c>
      <c r="BX70" s="204">
        <f t="shared" si="102"/>
        <v>23848.411003174224</v>
      </c>
      <c r="BY70" s="204">
        <f t="shared" si="102"/>
        <v>23848.411003174224</v>
      </c>
      <c r="BZ70" s="204">
        <f t="shared" si="102"/>
        <v>23848.411003174224</v>
      </c>
      <c r="CA70" s="204">
        <f t="shared" si="102"/>
        <v>23910.574055500503</v>
      </c>
      <c r="CB70" s="204">
        <f t="shared" si="102"/>
        <v>24034.900160153058</v>
      </c>
      <c r="CC70" s="204">
        <f t="shared" si="102"/>
        <v>24159.226264805613</v>
      </c>
      <c r="CD70" s="204">
        <f t="shared" si="102"/>
        <v>24283.552369458168</v>
      </c>
      <c r="CE70" s="204">
        <f t="shared" si="102"/>
        <v>24407.878474110723</v>
      </c>
      <c r="CF70" s="204">
        <f t="shared" si="102"/>
        <v>24532.204578763281</v>
      </c>
      <c r="CG70" s="204">
        <f t="shared" si="102"/>
        <v>24656.530683415836</v>
      </c>
      <c r="CH70" s="204">
        <f t="shared" si="102"/>
        <v>24780.856788068391</v>
      </c>
      <c r="CI70" s="204">
        <f t="shared" si="102"/>
        <v>24905.182892720946</v>
      </c>
      <c r="CJ70" s="204">
        <f t="shared" si="102"/>
        <v>25029.508997373505</v>
      </c>
      <c r="CK70" s="204">
        <f t="shared" si="102"/>
        <v>25153.83510202606</v>
      </c>
      <c r="CL70" s="204">
        <f t="shared" si="102"/>
        <v>25278.161206678615</v>
      </c>
      <c r="CM70" s="204">
        <f t="shared" si="102"/>
        <v>25402.48731133117</v>
      </c>
      <c r="CN70" s="204">
        <f t="shared" si="102"/>
        <v>25526.813415983725</v>
      </c>
      <c r="CO70" s="204">
        <f t="shared" si="102"/>
        <v>25651.139520636283</v>
      </c>
      <c r="CP70" s="204">
        <f t="shared" si="102"/>
        <v>25775.465625288838</v>
      </c>
      <c r="CQ70" s="204">
        <f t="shared" si="102"/>
        <v>25899.791729941393</v>
      </c>
      <c r="CR70" s="204">
        <f t="shared" si="102"/>
        <v>26024.117834593948</v>
      </c>
      <c r="CS70" s="204">
        <f t="shared" si="102"/>
        <v>26148.443939246506</v>
      </c>
      <c r="CT70" s="204">
        <f t="shared" si="102"/>
        <v>26272.770043899061</v>
      </c>
      <c r="CU70" s="204">
        <f t="shared" si="102"/>
        <v>26397.096148551616</v>
      </c>
      <c r="CV70" s="204">
        <f t="shared" si="102"/>
        <v>25269.266148551615</v>
      </c>
      <c r="CW70" s="204">
        <f t="shared" si="102"/>
        <v>24141.436148551616</v>
      </c>
      <c r="CX70" s="204">
        <f t="shared" si="102"/>
        <v>23013.606148551618</v>
      </c>
      <c r="CY70" s="204">
        <f t="shared" si="102"/>
        <v>21885.776148551617</v>
      </c>
      <c r="CZ70" s="204">
        <f t="shared" si="102"/>
        <v>20757.946148551615</v>
      </c>
      <c r="DA70" s="204">
        <f t="shared" si="102"/>
        <v>19630.116148551617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9102.4469477764196</v>
      </c>
      <c r="G71" s="204">
        <f t="shared" si="103"/>
        <v>9102.4469477764196</v>
      </c>
      <c r="H71" s="204">
        <f t="shared" si="103"/>
        <v>9102.4469477764196</v>
      </c>
      <c r="I71" s="204">
        <f t="shared" si="103"/>
        <v>9102.4469477764196</v>
      </c>
      <c r="J71" s="204">
        <f t="shared" si="103"/>
        <v>9102.4469477764196</v>
      </c>
      <c r="K71" s="204">
        <f t="shared" si="103"/>
        <v>9102.4469477764196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9102.4469477764196</v>
      </c>
      <c r="M71" s="204">
        <f t="shared" si="103"/>
        <v>9102.4469477764196</v>
      </c>
      <c r="N71" s="204">
        <f t="shared" si="103"/>
        <v>9102.4469477764196</v>
      </c>
      <c r="O71" s="204">
        <f t="shared" si="103"/>
        <v>9102.4469477764196</v>
      </c>
      <c r="P71" s="204">
        <f t="shared" si="103"/>
        <v>9102.4469477764196</v>
      </c>
      <c r="Q71" s="204">
        <f t="shared" si="103"/>
        <v>9102.4469477764196</v>
      </c>
      <c r="R71" s="204">
        <f t="shared" si="103"/>
        <v>9102.4469477764196</v>
      </c>
      <c r="S71" s="204">
        <f t="shared" si="103"/>
        <v>9102.4469477764196</v>
      </c>
      <c r="T71" s="204">
        <f t="shared" si="103"/>
        <v>9102.4469477764196</v>
      </c>
      <c r="U71" s="204">
        <f t="shared" si="103"/>
        <v>9102.4469477764196</v>
      </c>
      <c r="V71" s="204">
        <f t="shared" si="103"/>
        <v>9102.4469477764196</v>
      </c>
      <c r="W71" s="204">
        <f t="shared" si="103"/>
        <v>9102.4469477764196</v>
      </c>
      <c r="X71" s="204">
        <f t="shared" si="103"/>
        <v>9102.4469477764196</v>
      </c>
      <c r="Y71" s="204">
        <f t="shared" si="103"/>
        <v>9195.0142048724501</v>
      </c>
      <c r="Z71" s="204">
        <f t="shared" si="103"/>
        <v>9287.5814619684825</v>
      </c>
      <c r="AA71" s="204">
        <f t="shared" si="103"/>
        <v>9380.148719064513</v>
      </c>
      <c r="AB71" s="204">
        <f t="shared" si="103"/>
        <v>9472.7159761605453</v>
      </c>
      <c r="AC71" s="204">
        <f t="shared" si="103"/>
        <v>9565.2832332565758</v>
      </c>
      <c r="AD71" s="204">
        <f t="shared" si="103"/>
        <v>9657.8504903526082</v>
      </c>
      <c r="AE71" s="204">
        <f t="shared" si="103"/>
        <v>9750.4177474486387</v>
      </c>
      <c r="AF71" s="204">
        <f t="shared" si="103"/>
        <v>9842.985004544671</v>
      </c>
      <c r="AG71" s="204">
        <f t="shared" si="103"/>
        <v>9935.5522616407015</v>
      </c>
      <c r="AH71" s="204">
        <f t="shared" si="103"/>
        <v>10028.119518736734</v>
      </c>
      <c r="AI71" s="204">
        <f t="shared" si="103"/>
        <v>10120.686775832764</v>
      </c>
      <c r="AJ71" s="204">
        <f t="shared" si="103"/>
        <v>10213.254032928797</v>
      </c>
      <c r="AK71" s="204">
        <f t="shared" si="103"/>
        <v>10305.821290024827</v>
      </c>
      <c r="AL71" s="204">
        <f t="shared" si="103"/>
        <v>10398.38854712086</v>
      </c>
      <c r="AM71" s="204">
        <f t="shared" si="103"/>
        <v>10490.95580421689</v>
      </c>
      <c r="AN71" s="204">
        <f t="shared" si="103"/>
        <v>10583.523061312922</v>
      </c>
      <c r="AO71" s="204">
        <f t="shared" si="103"/>
        <v>10676.090318408953</v>
      </c>
      <c r="AP71" s="204">
        <f t="shared" si="103"/>
        <v>10768.657575504985</v>
      </c>
      <c r="AQ71" s="204">
        <f t="shared" si="103"/>
        <v>10861.224832601016</v>
      </c>
      <c r="AR71" s="204">
        <f t="shared" si="103"/>
        <v>10953.792089697046</v>
      </c>
      <c r="AS71" s="204">
        <f t="shared" si="103"/>
        <v>11046.359346793079</v>
      </c>
      <c r="AT71" s="204">
        <f t="shared" si="103"/>
        <v>11138.926603889111</v>
      </c>
      <c r="AU71" s="204">
        <f t="shared" si="103"/>
        <v>11231.493860985142</v>
      </c>
      <c r="AV71" s="204">
        <f t="shared" si="103"/>
        <v>11324.061118081172</v>
      </c>
      <c r="AW71" s="204">
        <f t="shared" si="103"/>
        <v>11416.628375177204</v>
      </c>
      <c r="AX71" s="204">
        <f t="shared" si="103"/>
        <v>11509.195632273237</v>
      </c>
      <c r="AY71" s="204">
        <f t="shared" si="103"/>
        <v>11601.762889369267</v>
      </c>
      <c r="AZ71" s="204">
        <f t="shared" si="103"/>
        <v>11694.330146465298</v>
      </c>
      <c r="BA71" s="204">
        <f t="shared" si="103"/>
        <v>11786.89740356133</v>
      </c>
      <c r="BB71" s="204">
        <f t="shared" si="103"/>
        <v>11596.517411467159</v>
      </c>
      <c r="BC71" s="204">
        <f t="shared" si="103"/>
        <v>11123.190170182785</v>
      </c>
      <c r="BD71" s="204">
        <f t="shared" si="103"/>
        <v>10649.86292889841</v>
      </c>
      <c r="BE71" s="204">
        <f t="shared" si="103"/>
        <v>10176.535687614038</v>
      </c>
      <c r="BF71" s="204">
        <f t="shared" si="103"/>
        <v>9703.2084463296633</v>
      </c>
      <c r="BG71" s="204">
        <f t="shared" si="103"/>
        <v>9229.8812050452889</v>
      </c>
      <c r="BH71" s="204">
        <f t="shared" si="103"/>
        <v>8756.5539637609145</v>
      </c>
      <c r="BI71" s="204">
        <f t="shared" si="103"/>
        <v>8283.2267224765419</v>
      </c>
      <c r="BJ71" s="204">
        <f t="shared" si="103"/>
        <v>7809.8994811921675</v>
      </c>
      <c r="BK71" s="204">
        <f t="shared" si="103"/>
        <v>7336.572239907794</v>
      </c>
      <c r="BL71" s="204">
        <f t="shared" si="103"/>
        <v>6863.2449986234205</v>
      </c>
      <c r="BM71" s="204">
        <f t="shared" si="103"/>
        <v>6389.9177573390461</v>
      </c>
      <c r="BN71" s="204">
        <f t="shared" si="103"/>
        <v>5916.5905160546727</v>
      </c>
      <c r="BO71" s="204">
        <f t="shared" si="103"/>
        <v>5443.2632747702983</v>
      </c>
      <c r="BP71" s="204">
        <f t="shared" si="103"/>
        <v>4969.9360334859248</v>
      </c>
      <c r="BQ71" s="204">
        <f t="shared" si="103"/>
        <v>4496.6087922015513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4023.2815509171769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3549.9543096328034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3076.627068348429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2603.2998270640564</v>
      </c>
      <c r="BV71" s="204">
        <f t="shared" si="104"/>
        <v>2129.972585779682</v>
      </c>
      <c r="BW71" s="204">
        <f t="shared" si="104"/>
        <v>1656.6453444953077</v>
      </c>
      <c r="BX71" s="204">
        <f t="shared" si="104"/>
        <v>1183.3181032109351</v>
      </c>
      <c r="BY71" s="204">
        <f t="shared" si="104"/>
        <v>709.99086192656068</v>
      </c>
      <c r="BZ71" s="204">
        <f t="shared" si="104"/>
        <v>236.66362064218629</v>
      </c>
      <c r="CA71" s="204">
        <f t="shared" si="104"/>
        <v>0</v>
      </c>
      <c r="CB71" s="204">
        <f t="shared" si="104"/>
        <v>0</v>
      </c>
      <c r="CC71" s="204">
        <f t="shared" si="104"/>
        <v>0</v>
      </c>
      <c r="CD71" s="204">
        <f t="shared" si="104"/>
        <v>0</v>
      </c>
      <c r="CE71" s="204">
        <f t="shared" si="104"/>
        <v>0</v>
      </c>
      <c r="CF71" s="204">
        <f t="shared" si="104"/>
        <v>0</v>
      </c>
      <c r="CG71" s="204">
        <f t="shared" si="104"/>
        <v>0</v>
      </c>
      <c r="CH71" s="204">
        <f t="shared" si="104"/>
        <v>0</v>
      </c>
      <c r="CI71" s="204">
        <f t="shared" si="104"/>
        <v>0</v>
      </c>
      <c r="CJ71" s="204">
        <f t="shared" si="104"/>
        <v>0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296.33</v>
      </c>
      <c r="CW71" s="204">
        <f t="shared" si="104"/>
        <v>592.66</v>
      </c>
      <c r="CX71" s="204">
        <f t="shared" si="104"/>
        <v>888.99</v>
      </c>
      <c r="CY71" s="204">
        <f t="shared" si="104"/>
        <v>1185.32</v>
      </c>
      <c r="CZ71" s="204">
        <f t="shared" si="104"/>
        <v>1481.6499999999999</v>
      </c>
      <c r="DA71" s="204">
        <f t="shared" si="104"/>
        <v>1777.98</v>
      </c>
    </row>
    <row r="72" spans="1:105" s="204" customFormat="1">
      <c r="A72" s="204" t="str">
        <f>Income!A88</f>
        <v>TOTAL</v>
      </c>
      <c r="F72" s="204">
        <f>SUM(F59:F71)</f>
        <v>44636.798429084607</v>
      </c>
      <c r="G72" s="204">
        <f t="shared" ref="G72:BR72" si="105">SUM(G59:G71)</f>
        <v>44636.798429084607</v>
      </c>
      <c r="H72" s="204">
        <f t="shared" si="105"/>
        <v>44636.798429084607</v>
      </c>
      <c r="I72" s="204">
        <f t="shared" si="105"/>
        <v>44636.798429084607</v>
      </c>
      <c r="J72" s="204">
        <f t="shared" si="105"/>
        <v>44636.798429084607</v>
      </c>
      <c r="K72" s="204">
        <f t="shared" si="105"/>
        <v>44636.798429084607</v>
      </c>
      <c r="L72" s="204">
        <f t="shared" si="105"/>
        <v>44636.798429084607</v>
      </c>
      <c r="M72" s="204">
        <f t="shared" si="105"/>
        <v>44636.798429084607</v>
      </c>
      <c r="N72" s="204">
        <f t="shared" si="105"/>
        <v>44636.798429084607</v>
      </c>
      <c r="O72" s="204">
        <f t="shared" si="105"/>
        <v>44636.798429084607</v>
      </c>
      <c r="P72" s="204">
        <f t="shared" si="105"/>
        <v>44636.798429084607</v>
      </c>
      <c r="Q72" s="204">
        <f t="shared" si="105"/>
        <v>44636.798429084607</v>
      </c>
      <c r="R72" s="204">
        <f t="shared" si="105"/>
        <v>44636.798429084607</v>
      </c>
      <c r="S72" s="204">
        <f t="shared" si="105"/>
        <v>44636.798429084607</v>
      </c>
      <c r="T72" s="204">
        <f t="shared" si="105"/>
        <v>44636.798429084607</v>
      </c>
      <c r="U72" s="204">
        <f t="shared" si="105"/>
        <v>44636.798429084607</v>
      </c>
      <c r="V72" s="204">
        <f t="shared" si="105"/>
        <v>44636.798429084607</v>
      </c>
      <c r="W72" s="204">
        <f t="shared" si="105"/>
        <v>44636.798429084607</v>
      </c>
      <c r="X72" s="204">
        <f t="shared" si="105"/>
        <v>44636.798429084607</v>
      </c>
      <c r="Y72" s="204">
        <f t="shared" si="105"/>
        <v>45198.907108635947</v>
      </c>
      <c r="Z72" s="204">
        <f t="shared" si="105"/>
        <v>45761.015788187287</v>
      </c>
      <c r="AA72" s="204">
        <f t="shared" si="105"/>
        <v>46323.124467738628</v>
      </c>
      <c r="AB72" s="204">
        <f t="shared" si="105"/>
        <v>46885.233147289968</v>
      </c>
      <c r="AC72" s="204">
        <f t="shared" si="105"/>
        <v>47447.341826841308</v>
      </c>
      <c r="AD72" s="204">
        <f t="shared" si="105"/>
        <v>48009.450506392648</v>
      </c>
      <c r="AE72" s="204">
        <f t="shared" si="105"/>
        <v>48571.559185943988</v>
      </c>
      <c r="AF72" s="204">
        <f t="shared" si="105"/>
        <v>49133.667865495336</v>
      </c>
      <c r="AG72" s="204">
        <f t="shared" si="105"/>
        <v>49695.776545046676</v>
      </c>
      <c r="AH72" s="204">
        <f t="shared" si="105"/>
        <v>50257.885224598016</v>
      </c>
      <c r="AI72" s="204">
        <f t="shared" si="105"/>
        <v>50819.993904149356</v>
      </c>
      <c r="AJ72" s="204">
        <f t="shared" si="105"/>
        <v>51382.102583700689</v>
      </c>
      <c r="AK72" s="204">
        <f t="shared" si="105"/>
        <v>51944.211263252029</v>
      </c>
      <c r="AL72" s="204">
        <f t="shared" si="105"/>
        <v>52506.319942803369</v>
      </c>
      <c r="AM72" s="204">
        <f t="shared" si="105"/>
        <v>53068.42862235471</v>
      </c>
      <c r="AN72" s="204">
        <f t="shared" si="105"/>
        <v>53630.53730190605</v>
      </c>
      <c r="AO72" s="204">
        <f t="shared" si="105"/>
        <v>54192.64598145739</v>
      </c>
      <c r="AP72" s="204">
        <f t="shared" si="105"/>
        <v>54754.75466100873</v>
      </c>
      <c r="AQ72" s="204">
        <f t="shared" si="105"/>
        <v>55316.86334056007</v>
      </c>
      <c r="AR72" s="204">
        <f t="shared" si="105"/>
        <v>55878.972020111411</v>
      </c>
      <c r="AS72" s="204">
        <f t="shared" si="105"/>
        <v>56441.080699662751</v>
      </c>
      <c r="AT72" s="204">
        <f t="shared" si="105"/>
        <v>57003.189379214091</v>
      </c>
      <c r="AU72" s="204">
        <f t="shared" si="105"/>
        <v>57565.298058765431</v>
      </c>
      <c r="AV72" s="204">
        <f t="shared" si="105"/>
        <v>58127.406738316771</v>
      </c>
      <c r="AW72" s="204">
        <f t="shared" si="105"/>
        <v>58689.515417868119</v>
      </c>
      <c r="AX72" s="204">
        <f t="shared" si="105"/>
        <v>59251.624097419459</v>
      </c>
      <c r="AY72" s="204">
        <f t="shared" si="105"/>
        <v>59813.732776970799</v>
      </c>
      <c r="AZ72" s="204">
        <f t="shared" si="105"/>
        <v>60375.841456522132</v>
      </c>
      <c r="BA72" s="204">
        <f t="shared" si="105"/>
        <v>60937.950136073472</v>
      </c>
      <c r="BB72" s="204">
        <f t="shared" si="105"/>
        <v>61558.282202226612</v>
      </c>
      <c r="BC72" s="204">
        <f t="shared" si="105"/>
        <v>62236.837654981529</v>
      </c>
      <c r="BD72" s="204">
        <f t="shared" si="105"/>
        <v>62915.39310773644</v>
      </c>
      <c r="BE72" s="204">
        <f t="shared" si="105"/>
        <v>63593.948560491357</v>
      </c>
      <c r="BF72" s="204">
        <f t="shared" si="105"/>
        <v>64272.504013246289</v>
      </c>
      <c r="BG72" s="204">
        <f t="shared" si="105"/>
        <v>64951.059466001207</v>
      </c>
      <c r="BH72" s="204">
        <f t="shared" si="105"/>
        <v>65629.614918756124</v>
      </c>
      <c r="BI72" s="204">
        <f t="shared" si="105"/>
        <v>66308.170371511034</v>
      </c>
      <c r="BJ72" s="204">
        <f t="shared" si="105"/>
        <v>66986.725824265974</v>
      </c>
      <c r="BK72" s="204">
        <f t="shared" si="105"/>
        <v>67665.281277020884</v>
      </c>
      <c r="BL72" s="204">
        <f t="shared" si="105"/>
        <v>68343.836729775794</v>
      </c>
      <c r="BM72" s="204">
        <f t="shared" si="105"/>
        <v>69022.392182530733</v>
      </c>
      <c r="BN72" s="204">
        <f t="shared" si="105"/>
        <v>69700.947635285658</v>
      </c>
      <c r="BO72" s="204">
        <f t="shared" si="105"/>
        <v>70379.503088040568</v>
      </c>
      <c r="BP72" s="204">
        <f t="shared" si="105"/>
        <v>71058.058540795493</v>
      </c>
      <c r="BQ72" s="204">
        <f t="shared" si="105"/>
        <v>71736.613993550418</v>
      </c>
      <c r="BR72" s="204">
        <f t="shared" si="105"/>
        <v>72415.169446305328</v>
      </c>
      <c r="BS72" s="204">
        <f t="shared" ref="BS72:DA72" si="106">SUM(BS59:BS71)</f>
        <v>73093.724899060238</v>
      </c>
      <c r="BT72" s="204">
        <f t="shared" si="106"/>
        <v>73772.280351815178</v>
      </c>
      <c r="BU72" s="204">
        <f t="shared" si="106"/>
        <v>74450.835804570088</v>
      </c>
      <c r="BV72" s="204">
        <f t="shared" si="106"/>
        <v>75129.391257325013</v>
      </c>
      <c r="BW72" s="204">
        <f t="shared" si="106"/>
        <v>75807.946710079937</v>
      </c>
      <c r="BX72" s="204">
        <f t="shared" si="106"/>
        <v>76486.502162834862</v>
      </c>
      <c r="BY72" s="204">
        <f t="shared" si="106"/>
        <v>77165.057615589772</v>
      </c>
      <c r="BZ72" s="204">
        <f t="shared" si="106"/>
        <v>77843.613068344683</v>
      </c>
      <c r="CA72" s="204">
        <f t="shared" si="106"/>
        <v>80606.641607466852</v>
      </c>
      <c r="CB72" s="204">
        <f t="shared" si="106"/>
        <v>85454.143232956223</v>
      </c>
      <c r="CC72" s="204">
        <f t="shared" si="106"/>
        <v>90301.644858445594</v>
      </c>
      <c r="CD72" s="204">
        <f t="shared" si="106"/>
        <v>95149.146483934965</v>
      </c>
      <c r="CE72" s="204">
        <f t="shared" si="106"/>
        <v>99996.648109424321</v>
      </c>
      <c r="CF72" s="204">
        <f t="shared" si="106"/>
        <v>104844.14973491374</v>
      </c>
      <c r="CG72" s="204">
        <f t="shared" si="106"/>
        <v>109691.65136040309</v>
      </c>
      <c r="CH72" s="204">
        <f t="shared" si="106"/>
        <v>114539.15298589246</v>
      </c>
      <c r="CI72" s="204">
        <f t="shared" si="106"/>
        <v>119386.65461138185</v>
      </c>
      <c r="CJ72" s="204">
        <f t="shared" si="106"/>
        <v>124234.15623687123</v>
      </c>
      <c r="CK72" s="204">
        <f t="shared" si="106"/>
        <v>129081.6578623606</v>
      </c>
      <c r="CL72" s="204">
        <f t="shared" si="106"/>
        <v>133929.15948784997</v>
      </c>
      <c r="CM72" s="204">
        <f t="shared" si="106"/>
        <v>138776.66111333936</v>
      </c>
      <c r="CN72" s="204">
        <f t="shared" si="106"/>
        <v>143624.16273882872</v>
      </c>
      <c r="CO72" s="204">
        <f t="shared" si="106"/>
        <v>148471.6643643181</v>
      </c>
      <c r="CP72" s="204">
        <f t="shared" si="106"/>
        <v>153319.16598980746</v>
      </c>
      <c r="CQ72" s="204">
        <f t="shared" si="106"/>
        <v>158166.66761529684</v>
      </c>
      <c r="CR72" s="204">
        <f t="shared" si="106"/>
        <v>163014.1692407862</v>
      </c>
      <c r="CS72" s="204">
        <f t="shared" si="106"/>
        <v>167861.67086627558</v>
      </c>
      <c r="CT72" s="204">
        <f t="shared" si="106"/>
        <v>172709.172491765</v>
      </c>
      <c r="CU72" s="204">
        <f t="shared" si="106"/>
        <v>177556.67411725438</v>
      </c>
      <c r="CV72" s="204">
        <f t="shared" si="106"/>
        <v>187336.47511725433</v>
      </c>
      <c r="CW72" s="204">
        <f t="shared" si="106"/>
        <v>197116.27611725437</v>
      </c>
      <c r="CX72" s="204">
        <f t="shared" si="106"/>
        <v>206896.07711725438</v>
      </c>
      <c r="CY72" s="204">
        <f t="shared" si="106"/>
        <v>216675.87811725435</v>
      </c>
      <c r="CZ72" s="204">
        <f t="shared" si="106"/>
        <v>226455.67911725436</v>
      </c>
      <c r="DA72" s="204">
        <f t="shared" si="106"/>
        <v>236235.48011725437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36</v>
      </c>
      <c r="D107" s="214">
        <f>C23</f>
        <v>59</v>
      </c>
      <c r="E107" s="214">
        <f>D23</f>
        <v>86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-25.166643133497342</v>
      </c>
      <c r="D108" s="212">
        <f>BU42</f>
        <v>35.620854143172473</v>
      </c>
      <c r="E108" s="212">
        <f>CR42</f>
        <v>45.039649088646598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1.7999188879783878</v>
      </c>
      <c r="D109" s="212">
        <f t="shared" ref="D109:D120" si="108">BU43</f>
        <v>73.911869215944535</v>
      </c>
      <c r="E109" s="212">
        <f t="shared" ref="E109:E120" si="109">CR43</f>
        <v>1325.0674383778578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66.099484726442753</v>
      </c>
      <c r="D110" s="212">
        <f t="shared" si="108"/>
        <v>27.573291377170062</v>
      </c>
      <c r="E110" s="212">
        <f t="shared" si="109"/>
        <v>-8.429795063504482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95799.340844084887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0.51426253942239653</v>
      </c>
      <c r="D111" s="212">
        <f t="shared" si="108"/>
        <v>2.1239042878144985</v>
      </c>
      <c r="E111" s="212">
        <f t="shared" si="109"/>
        <v>2.6826317224137828</v>
      </c>
      <c r="F111" s="212">
        <v>0</v>
      </c>
      <c r="AD111" s="217" t="s">
        <v>119</v>
      </c>
      <c r="AE111" s="212">
        <f>AE109/AE110</f>
        <v>0.13936047479431712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102.85250788447931</v>
      </c>
      <c r="D112" s="212">
        <f t="shared" si="108"/>
        <v>288.24415334625331</v>
      </c>
      <c r="E112" s="212">
        <f t="shared" si="109"/>
        <v>2044.3503815636061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14.88436789704547</v>
      </c>
      <c r="D113" s="212">
        <f t="shared" si="108"/>
        <v>-3.7871341531745113</v>
      </c>
      <c r="E113" s="212">
        <f t="shared" si="109"/>
        <v>-16.800512152852619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0</v>
      </c>
      <c r="D114" s="212">
        <f t="shared" si="108"/>
        <v>0</v>
      </c>
      <c r="E114" s="212">
        <f t="shared" si="109"/>
        <v>0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0</v>
      </c>
      <c r="D115" s="212">
        <f t="shared" si="108"/>
        <v>0</v>
      </c>
      <c r="E115" s="212">
        <f t="shared" si="109"/>
        <v>0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0</v>
      </c>
      <c r="D116" s="212">
        <f t="shared" si="108"/>
        <v>0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308.5575236534379</v>
      </c>
      <c r="D117" s="212">
        <f t="shared" si="108"/>
        <v>728.19575582211371</v>
      </c>
      <c r="E117" s="212">
        <f t="shared" si="109"/>
        <v>1362.0368786489839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0</v>
      </c>
      <c r="D118" s="212">
        <f t="shared" si="108"/>
        <v>0</v>
      </c>
      <c r="E118" s="212">
        <f t="shared" si="109"/>
        <v>-30.771151348330942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-1.2332131549463434E-13</v>
      </c>
      <c r="D119" s="212">
        <f t="shared" si="108"/>
        <v>1.4551915228366852E-13</v>
      </c>
      <c r="E119" s="212">
        <f t="shared" si="109"/>
        <v>124.32610465255573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92.567257096031383</v>
      </c>
      <c r="D120" s="212">
        <f t="shared" si="108"/>
        <v>-473.32724128437383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2016-06-05T11:02:36Z</dcterms:modified>
  <cp:category/>
</cp:coreProperties>
</file>