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40" yWindow="140" windowWidth="25340" windowHeight="15860" activeTab="2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  <externalReference r:id="rId10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7" l="1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7" i="1"/>
  <c r="B81" i="7"/>
  <c r="B70" i="7"/>
  <c r="B71" i="7"/>
  <c r="B72" i="7"/>
  <c r="B29" i="7"/>
  <c r="C29" i="7"/>
  <c r="D29" i="7"/>
  <c r="B80" i="7"/>
  <c r="B82" i="7"/>
  <c r="B83" i="7"/>
  <c r="I83" i="7"/>
  <c r="B81" i="1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K91" i="7"/>
  <c r="L9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91" i="7"/>
  <c r="M91" i="7"/>
  <c r="J92" i="7"/>
  <c r="M92" i="7"/>
  <c r="J93" i="7"/>
  <c r="M93" i="7"/>
  <c r="T43" i="7"/>
  <c r="J94" i="7"/>
  <c r="M94" i="7"/>
  <c r="T44" i="7"/>
  <c r="J98" i="7"/>
  <c r="M98" i="7"/>
  <c r="T45" i="7"/>
  <c r="J95" i="7"/>
  <c r="M95" i="7"/>
  <c r="T46" i="7"/>
  <c r="J96" i="7"/>
  <c r="M96" i="7"/>
  <c r="T47" i="7"/>
  <c r="J26" i="7"/>
  <c r="M26" i="7"/>
  <c r="T48" i="7"/>
  <c r="T49" i="7"/>
  <c r="J97" i="7"/>
  <c r="M97" i="7"/>
  <c r="T50" i="7"/>
  <c r="T51" i="7"/>
  <c r="T52" i="7"/>
  <c r="T53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B70" i="1"/>
  <c r="B71" i="1"/>
  <c r="B72" i="1"/>
  <c r="B29" i="1"/>
  <c r="C29" i="1"/>
  <c r="D29" i="1"/>
  <c r="B80" i="1"/>
  <c r="B82" i="1"/>
  <c r="B83" i="1"/>
  <c r="F7" i="1"/>
  <c r="H83" i="1"/>
  <c r="I83" i="1"/>
  <c r="T56" i="1"/>
  <c r="S56" i="1"/>
  <c r="R56" i="1"/>
  <c r="T55" i="1"/>
  <c r="S55" i="1"/>
  <c r="R55" i="1"/>
  <c r="T54" i="1"/>
  <c r="S54" i="1"/>
  <c r="R54" i="1"/>
  <c r="T37" i="1"/>
  <c r="T38" i="1"/>
  <c r="T39" i="1"/>
  <c r="T40" i="1"/>
  <c r="T41" i="1"/>
  <c r="T42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1" i="1"/>
  <c r="M91" i="1"/>
  <c r="J92" i="1"/>
  <c r="M92" i="1"/>
  <c r="J93" i="1"/>
  <c r="M93" i="1"/>
  <c r="T43" i="1"/>
  <c r="J94" i="1"/>
  <c r="M94" i="1"/>
  <c r="T44" i="1"/>
  <c r="J98" i="1"/>
  <c r="M98" i="1"/>
  <c r="T45" i="1"/>
  <c r="J95" i="1"/>
  <c r="M95" i="1"/>
  <c r="T46" i="1"/>
  <c r="J96" i="1"/>
  <c r="M96" i="1"/>
  <c r="T47" i="1"/>
  <c r="J26" i="1"/>
  <c r="M26" i="1"/>
  <c r="T48" i="1"/>
  <c r="T49" i="1"/>
  <c r="J97" i="1"/>
  <c r="M97" i="1"/>
  <c r="T50" i="1"/>
  <c r="T51" i="1"/>
  <c r="T52" i="1"/>
  <c r="T53" i="1"/>
  <c r="S53" i="1"/>
  <c r="R37" i="1"/>
  <c r="R38" i="1"/>
  <c r="R39" i="1"/>
  <c r="R40" i="1"/>
  <c r="R41" i="1"/>
  <c r="R42" i="1"/>
  <c r="R43" i="1"/>
  <c r="R44" i="1"/>
  <c r="R45" i="1"/>
  <c r="R46" i="1"/>
  <c r="R47" i="1"/>
  <c r="K26" i="1"/>
  <c r="R48" i="1"/>
  <c r="R49" i="1"/>
  <c r="R50" i="1"/>
  <c r="R51" i="1"/>
  <c r="R52" i="1"/>
  <c r="R53" i="1"/>
  <c r="A124" i="9"/>
  <c r="B81" i="12"/>
  <c r="B70" i="12"/>
  <c r="B71" i="12"/>
  <c r="B29" i="12"/>
  <c r="C29" i="12"/>
  <c r="D29" i="12"/>
  <c r="B80" i="12"/>
  <c r="B82" i="12"/>
  <c r="B83" i="12"/>
  <c r="I83" i="12"/>
  <c r="T55" i="12"/>
  <c r="F124" i="9"/>
  <c r="G124" i="9"/>
  <c r="H124" i="9"/>
  <c r="I124" i="9"/>
  <c r="A125" i="9"/>
  <c r="B72" i="12"/>
  <c r="T56" i="12"/>
  <c r="F125" i="9"/>
  <c r="G125" i="9"/>
  <c r="H125" i="9"/>
  <c r="I125" i="9"/>
  <c r="I123" i="9"/>
  <c r="H123" i="9"/>
  <c r="G123" i="9"/>
  <c r="T54" i="12"/>
  <c r="F123" i="9"/>
  <c r="A123" i="9"/>
  <c r="A122" i="9"/>
  <c r="B122" i="9"/>
  <c r="C122" i="9"/>
  <c r="D122" i="9"/>
  <c r="E122" i="9"/>
  <c r="A120" i="9"/>
  <c r="A121" i="9"/>
  <c r="R56" i="12"/>
  <c r="B121" i="9"/>
  <c r="C121" i="9"/>
  <c r="D121" i="9"/>
  <c r="E121" i="9"/>
  <c r="R55" i="12"/>
  <c r="B120" i="9"/>
  <c r="C120" i="9"/>
  <c r="D120" i="9"/>
  <c r="E120" i="9"/>
  <c r="E119" i="9"/>
  <c r="D119" i="9"/>
  <c r="C119" i="9"/>
  <c r="R54" i="12"/>
  <c r="B119" i="9"/>
  <c r="A119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02" i="9"/>
  <c r="A118" i="9"/>
  <c r="R37" i="12"/>
  <c r="R38" i="12"/>
  <c r="R39" i="12"/>
  <c r="R40" i="12"/>
  <c r="R41" i="12"/>
  <c r="R42" i="12"/>
  <c r="B37" i="12"/>
  <c r="B38" i="12"/>
  <c r="B39" i="12"/>
  <c r="R43" i="12"/>
  <c r="B40" i="12"/>
  <c r="R44" i="12"/>
  <c r="B44" i="12"/>
  <c r="R45" i="12"/>
  <c r="B41" i="12"/>
  <c r="R46" i="12"/>
  <c r="B42" i="12"/>
  <c r="R47" i="12"/>
  <c r="B26" i="12"/>
  <c r="K26" i="12"/>
  <c r="R48" i="12"/>
  <c r="R49" i="12"/>
  <c r="B43" i="12"/>
  <c r="R50" i="12"/>
  <c r="R51" i="12"/>
  <c r="R52" i="12"/>
  <c r="R53" i="12"/>
  <c r="B118" i="9"/>
  <c r="C118" i="9"/>
  <c r="D118" i="9"/>
  <c r="E118" i="9"/>
  <c r="T37" i="12"/>
  <c r="T38" i="12"/>
  <c r="T39" i="12"/>
  <c r="T40" i="12"/>
  <c r="T41" i="12"/>
  <c r="T42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91" i="12"/>
  <c r="C37" i="12"/>
  <c r="C91" i="12"/>
  <c r="D91" i="12"/>
  <c r="I91" i="12"/>
  <c r="B92" i="12"/>
  <c r="C38" i="12"/>
  <c r="C92" i="12"/>
  <c r="D92" i="12"/>
  <c r="I92" i="12"/>
  <c r="B93" i="12"/>
  <c r="C39" i="12"/>
  <c r="C93" i="12"/>
  <c r="D93" i="12"/>
  <c r="I93" i="12"/>
  <c r="B94" i="12"/>
  <c r="C40" i="12"/>
  <c r="C94" i="12"/>
  <c r="D94" i="12"/>
  <c r="I94" i="12"/>
  <c r="B95" i="12"/>
  <c r="C41" i="12"/>
  <c r="C95" i="12"/>
  <c r="D95" i="12"/>
  <c r="I95" i="12"/>
  <c r="B96" i="12"/>
  <c r="C42" i="12"/>
  <c r="C96" i="12"/>
  <c r="D96" i="12"/>
  <c r="I96" i="12"/>
  <c r="B97" i="12"/>
  <c r="C43" i="12"/>
  <c r="C97" i="12"/>
  <c r="D97" i="12"/>
  <c r="I97" i="12"/>
  <c r="B98" i="12"/>
  <c r="C44" i="12"/>
  <c r="C98" i="12"/>
  <c r="D98" i="12"/>
  <c r="I98" i="12"/>
  <c r="B45" i="12"/>
  <c r="B99" i="12"/>
  <c r="C45" i="12"/>
  <c r="C99" i="12"/>
  <c r="D99" i="12"/>
  <c r="I99" i="12"/>
  <c r="B46" i="12"/>
  <c r="B100" i="12"/>
  <c r="C46" i="12"/>
  <c r="C100" i="12"/>
  <c r="D100" i="12"/>
  <c r="I100" i="12"/>
  <c r="B47" i="12"/>
  <c r="B101" i="12"/>
  <c r="C47" i="12"/>
  <c r="C101" i="12"/>
  <c r="D101" i="12"/>
  <c r="I101" i="12"/>
  <c r="B48" i="12"/>
  <c r="B102" i="12"/>
  <c r="C48" i="12"/>
  <c r="C102" i="12"/>
  <c r="D102" i="12"/>
  <c r="I102" i="12"/>
  <c r="B49" i="12"/>
  <c r="B103" i="12"/>
  <c r="C49" i="12"/>
  <c r="C103" i="12"/>
  <c r="D103" i="12"/>
  <c r="I103" i="12"/>
  <c r="B50" i="12"/>
  <c r="B104" i="12"/>
  <c r="C50" i="12"/>
  <c r="C104" i="12"/>
  <c r="D104" i="12"/>
  <c r="I104" i="12"/>
  <c r="B51" i="12"/>
  <c r="B105" i="12"/>
  <c r="C51" i="12"/>
  <c r="C105" i="12"/>
  <c r="D105" i="12"/>
  <c r="I105" i="12"/>
  <c r="B52" i="12"/>
  <c r="B106" i="12"/>
  <c r="C52" i="12"/>
  <c r="C106" i="12"/>
  <c r="D106" i="12"/>
  <c r="I106" i="12"/>
  <c r="B53" i="12"/>
  <c r="B107" i="12"/>
  <c r="C53" i="12"/>
  <c r="C107" i="12"/>
  <c r="D107" i="12"/>
  <c r="I107" i="12"/>
  <c r="B54" i="12"/>
  <c r="B108" i="12"/>
  <c r="C54" i="12"/>
  <c r="C108" i="12"/>
  <c r="D108" i="12"/>
  <c r="I108" i="12"/>
  <c r="B55" i="12"/>
  <c r="B109" i="12"/>
  <c r="C55" i="12"/>
  <c r="C109" i="12"/>
  <c r="D109" i="12"/>
  <c r="I109" i="12"/>
  <c r="B56" i="12"/>
  <c r="B110" i="12"/>
  <c r="C56" i="12"/>
  <c r="C110" i="12"/>
  <c r="D110" i="12"/>
  <c r="I110" i="12"/>
  <c r="B57" i="12"/>
  <c r="B111" i="12"/>
  <c r="C57" i="12"/>
  <c r="C111" i="12"/>
  <c r="D111" i="12"/>
  <c r="I111" i="12"/>
  <c r="B58" i="12"/>
  <c r="B112" i="12"/>
  <c r="C58" i="12"/>
  <c r="C112" i="12"/>
  <c r="D112" i="12"/>
  <c r="I112" i="12"/>
  <c r="B59" i="12"/>
  <c r="B113" i="12"/>
  <c r="C59" i="12"/>
  <c r="C113" i="12"/>
  <c r="D113" i="12"/>
  <c r="I113" i="12"/>
  <c r="B60" i="12"/>
  <c r="B114" i="12"/>
  <c r="C60" i="12"/>
  <c r="C114" i="12"/>
  <c r="D114" i="12"/>
  <c r="I114" i="12"/>
  <c r="B61" i="12"/>
  <c r="B115" i="12"/>
  <c r="C61" i="12"/>
  <c r="C115" i="12"/>
  <c r="D115" i="12"/>
  <c r="I115" i="12"/>
  <c r="B62" i="12"/>
  <c r="B116" i="12"/>
  <c r="C62" i="12"/>
  <c r="C116" i="12"/>
  <c r="D116" i="12"/>
  <c r="I116" i="12"/>
  <c r="B63" i="12"/>
  <c r="B117" i="12"/>
  <c r="C63" i="12"/>
  <c r="C117" i="12"/>
  <c r="D117" i="12"/>
  <c r="I117" i="12"/>
  <c r="B64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J91" i="12"/>
  <c r="M91" i="12"/>
  <c r="J92" i="12"/>
  <c r="M92" i="12"/>
  <c r="J93" i="12"/>
  <c r="M93" i="12"/>
  <c r="T43" i="12"/>
  <c r="J94" i="12"/>
  <c r="M94" i="12"/>
  <c r="T44" i="12"/>
  <c r="J98" i="12"/>
  <c r="M98" i="12"/>
  <c r="T45" i="12"/>
  <c r="J95" i="12"/>
  <c r="M95" i="12"/>
  <c r="T46" i="12"/>
  <c r="J96" i="12"/>
  <c r="M96" i="12"/>
  <c r="T47" i="12"/>
  <c r="J26" i="12"/>
  <c r="M26" i="12"/>
  <c r="T48" i="12"/>
  <c r="T49" i="12"/>
  <c r="J97" i="12"/>
  <c r="M97" i="12"/>
  <c r="T50" i="12"/>
  <c r="T51" i="12"/>
  <c r="T52" i="12"/>
  <c r="T53" i="12"/>
  <c r="F118" i="9"/>
  <c r="G118" i="9"/>
  <c r="H118" i="9"/>
  <c r="I118" i="9"/>
  <c r="B117" i="9"/>
  <c r="C117" i="9"/>
  <c r="D117" i="9"/>
  <c r="E117" i="9"/>
  <c r="F117" i="9"/>
  <c r="G117" i="9"/>
  <c r="H117" i="9"/>
  <c r="I117" i="9"/>
  <c r="B116" i="9"/>
  <c r="C116" i="9"/>
  <c r="D116" i="9"/>
  <c r="E116" i="9"/>
  <c r="F116" i="9"/>
  <c r="G116" i="9"/>
  <c r="H116" i="9"/>
  <c r="I116" i="9"/>
  <c r="B115" i="9"/>
  <c r="C115" i="9"/>
  <c r="D115" i="9"/>
  <c r="E115" i="9"/>
  <c r="F115" i="9"/>
  <c r="G115" i="9"/>
  <c r="H115" i="9"/>
  <c r="I115" i="9"/>
  <c r="B114" i="9"/>
  <c r="C114" i="9"/>
  <c r="D114" i="9"/>
  <c r="E114" i="9"/>
  <c r="F114" i="9"/>
  <c r="G114" i="9"/>
  <c r="H114" i="9"/>
  <c r="I114" i="9"/>
  <c r="B113" i="9"/>
  <c r="C113" i="9"/>
  <c r="D113" i="9"/>
  <c r="E113" i="9"/>
  <c r="F113" i="9"/>
  <c r="G113" i="9"/>
  <c r="H113" i="9"/>
  <c r="I113" i="9"/>
  <c r="B112" i="9"/>
  <c r="C112" i="9"/>
  <c r="D112" i="9"/>
  <c r="E112" i="9"/>
  <c r="F112" i="9"/>
  <c r="G112" i="9"/>
  <c r="H112" i="9"/>
  <c r="I112" i="9"/>
  <c r="B111" i="9"/>
  <c r="C111" i="9"/>
  <c r="D111" i="9"/>
  <c r="E111" i="9"/>
  <c r="F111" i="9"/>
  <c r="G111" i="9"/>
  <c r="H111" i="9"/>
  <c r="I111" i="9"/>
  <c r="B110" i="9"/>
  <c r="C110" i="9"/>
  <c r="D110" i="9"/>
  <c r="E110" i="9"/>
  <c r="F110" i="9"/>
  <c r="G110" i="9"/>
  <c r="H110" i="9"/>
  <c r="I110" i="9"/>
  <c r="B109" i="9"/>
  <c r="C109" i="9"/>
  <c r="D109" i="9"/>
  <c r="E109" i="9"/>
  <c r="F109" i="9"/>
  <c r="G109" i="9"/>
  <c r="H109" i="9"/>
  <c r="I109" i="9"/>
  <c r="B108" i="9"/>
  <c r="C108" i="9"/>
  <c r="D108" i="9"/>
  <c r="E108" i="9"/>
  <c r="F108" i="9"/>
  <c r="G108" i="9"/>
  <c r="H108" i="9"/>
  <c r="I108" i="9"/>
  <c r="B107" i="9"/>
  <c r="C107" i="9"/>
  <c r="D107" i="9"/>
  <c r="E107" i="9"/>
  <c r="F107" i="9"/>
  <c r="G107" i="9"/>
  <c r="H107" i="9"/>
  <c r="I107" i="9"/>
  <c r="B105" i="9"/>
  <c r="C105" i="9"/>
  <c r="D105" i="9"/>
  <c r="E105" i="9"/>
  <c r="F105" i="9"/>
  <c r="G105" i="9"/>
  <c r="H105" i="9"/>
  <c r="I105" i="9"/>
  <c r="B106" i="9"/>
  <c r="C106" i="9"/>
  <c r="D106" i="9"/>
  <c r="E106" i="9"/>
  <c r="F106" i="9"/>
  <c r="G106" i="9"/>
  <c r="H106" i="9"/>
  <c r="I106" i="9"/>
  <c r="B104" i="9"/>
  <c r="C104" i="9"/>
  <c r="D104" i="9"/>
  <c r="E104" i="9"/>
  <c r="F104" i="9"/>
  <c r="G104" i="9"/>
  <c r="H104" i="9"/>
  <c r="I104" i="9"/>
  <c r="B103" i="9"/>
  <c r="C103" i="9"/>
  <c r="D103" i="9"/>
  <c r="E103" i="9"/>
  <c r="F103" i="9"/>
  <c r="G103" i="9"/>
  <c r="H103" i="9"/>
  <c r="I103" i="9"/>
  <c r="I102" i="9"/>
  <c r="G102" i="9"/>
  <c r="D102" i="9"/>
  <c r="C102" i="9"/>
  <c r="H102" i="9"/>
  <c r="F102" i="9"/>
  <c r="E102" i="9"/>
  <c r="B102" i="9"/>
  <c r="B81" i="8"/>
  <c r="B80" i="8"/>
  <c r="B82" i="8"/>
  <c r="B83" i="8"/>
  <c r="I83" i="8"/>
  <c r="T7" i="8"/>
  <c r="T8" i="8"/>
  <c r="T9" i="8"/>
  <c r="T10" i="8"/>
  <c r="T11" i="8"/>
  <c r="T12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70" i="8"/>
  <c r="B124" i="8"/>
  <c r="I124" i="8"/>
  <c r="I30" i="8"/>
  <c r="I32" i="8"/>
  <c r="B71" i="8"/>
  <c r="B125" i="8"/>
  <c r="I128" i="8"/>
  <c r="I131" i="8"/>
  <c r="J91" i="8"/>
  <c r="M91" i="8"/>
  <c r="J92" i="8"/>
  <c r="M92" i="8"/>
  <c r="J93" i="8"/>
  <c r="M93" i="8"/>
  <c r="T13" i="8"/>
  <c r="J94" i="8"/>
  <c r="M94" i="8"/>
  <c r="T14" i="8"/>
  <c r="J98" i="8"/>
  <c r="M98" i="8"/>
  <c r="T15" i="8"/>
  <c r="J95" i="8"/>
  <c r="M95" i="8"/>
  <c r="T16" i="8"/>
  <c r="J96" i="8"/>
  <c r="M96" i="8"/>
  <c r="T17" i="8"/>
  <c r="J26" i="8"/>
  <c r="M26" i="8"/>
  <c r="T18" i="8"/>
  <c r="T19" i="8"/>
  <c r="J97" i="8"/>
  <c r="M97" i="8"/>
  <c r="T20" i="8"/>
  <c r="T21" i="8"/>
  <c r="T22" i="8"/>
  <c r="T23" i="8"/>
  <c r="I88" i="9"/>
  <c r="I131" i="9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H88" i="9"/>
  <c r="H131" i="9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G88" i="9"/>
  <c r="G131" i="9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F88" i="9"/>
  <c r="F131" i="9"/>
  <c r="B84" i="8"/>
  <c r="I84" i="8"/>
  <c r="H84" i="8"/>
  <c r="R7" i="8"/>
  <c r="R8" i="8"/>
  <c r="R9" i="8"/>
  <c r="R10" i="8"/>
  <c r="R11" i="8"/>
  <c r="R12" i="8"/>
  <c r="K91" i="8"/>
  <c r="K92" i="8"/>
  <c r="K93" i="8"/>
  <c r="R13" i="8"/>
  <c r="K94" i="8"/>
  <c r="R14" i="8"/>
  <c r="K98" i="8"/>
  <c r="R15" i="8"/>
  <c r="K95" i="8"/>
  <c r="R16" i="8"/>
  <c r="K96" i="8"/>
  <c r="R17" i="8"/>
  <c r="K26" i="8"/>
  <c r="R18" i="8"/>
  <c r="R19" i="8"/>
  <c r="K97" i="8"/>
  <c r="R20" i="8"/>
  <c r="R21" i="8"/>
  <c r="R22" i="8"/>
  <c r="R23" i="8"/>
  <c r="E88" i="9"/>
  <c r="E131" i="9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D88" i="9"/>
  <c r="D131" i="9"/>
  <c r="B84" i="1"/>
  <c r="I84" i="1"/>
  <c r="H84" i="1"/>
  <c r="R7" i="1"/>
  <c r="R8" i="1"/>
  <c r="R9" i="1"/>
  <c r="R10" i="1"/>
  <c r="R11" i="1"/>
  <c r="R12" i="1"/>
  <c r="K91" i="1"/>
  <c r="K92" i="1"/>
  <c r="K93" i="1"/>
  <c r="R13" i="1"/>
  <c r="K94" i="1"/>
  <c r="R14" i="1"/>
  <c r="K98" i="1"/>
  <c r="R15" i="1"/>
  <c r="K95" i="1"/>
  <c r="R16" i="1"/>
  <c r="K96" i="1"/>
  <c r="R17" i="1"/>
  <c r="R18" i="1"/>
  <c r="R19" i="1"/>
  <c r="K97" i="1"/>
  <c r="R20" i="1"/>
  <c r="R21" i="1"/>
  <c r="R22" i="1"/>
  <c r="R23" i="1"/>
  <c r="C88" i="9"/>
  <c r="C131" i="9"/>
  <c r="B84" i="12"/>
  <c r="I84" i="12"/>
  <c r="H84" i="12"/>
  <c r="R7" i="12"/>
  <c r="R8" i="12"/>
  <c r="R9" i="12"/>
  <c r="R10" i="12"/>
  <c r="R11" i="12"/>
  <c r="R12" i="12"/>
  <c r="K91" i="12"/>
  <c r="K92" i="12"/>
  <c r="K93" i="12"/>
  <c r="R13" i="12"/>
  <c r="K94" i="12"/>
  <c r="R14" i="12"/>
  <c r="K98" i="12"/>
  <c r="R15" i="12"/>
  <c r="K95" i="12"/>
  <c r="R16" i="12"/>
  <c r="K96" i="12"/>
  <c r="R17" i="12"/>
  <c r="R18" i="12"/>
  <c r="R19" i="12"/>
  <c r="K97" i="12"/>
  <c r="R20" i="12"/>
  <c r="R21" i="12"/>
  <c r="R22" i="12"/>
  <c r="R23" i="12"/>
  <c r="B88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I126" i="9"/>
  <c r="H126" i="9"/>
  <c r="G126" i="9"/>
  <c r="F126" i="9"/>
  <c r="A126" i="9"/>
  <c r="S56" i="12"/>
  <c r="S55" i="12"/>
  <c r="S54" i="12"/>
  <c r="S53" i="12"/>
  <c r="B2" i="13"/>
  <c r="E2" i="13"/>
  <c r="D2" i="13"/>
  <c r="C2" i="13"/>
  <c r="B1" i="1"/>
  <c r="A1" i="1"/>
  <c r="B87" i="8"/>
  <c r="B79" i="8"/>
  <c r="B73" i="8"/>
  <c r="B72" i="8"/>
  <c r="B30" i="8"/>
  <c r="B87" i="7"/>
  <c r="B79" i="7"/>
  <c r="B87" i="1"/>
  <c r="B79" i="1"/>
  <c r="B73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B30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F37" i="7"/>
  <c r="F37" i="8"/>
  <c r="G37" i="7"/>
  <c r="G37" i="8"/>
  <c r="E37" i="7"/>
  <c r="E37" i="8"/>
  <c r="H91" i="8"/>
  <c r="F38" i="7"/>
  <c r="F38" i="8"/>
  <c r="G38" i="8"/>
  <c r="E38" i="7"/>
  <c r="E38" i="8"/>
  <c r="H92" i="8"/>
  <c r="F39" i="7"/>
  <c r="F39" i="8"/>
  <c r="G39" i="8"/>
  <c r="E39" i="7"/>
  <c r="E39" i="8"/>
  <c r="H93" i="8"/>
  <c r="F40" i="7"/>
  <c r="F40" i="8"/>
  <c r="E40" i="7"/>
  <c r="E40" i="8"/>
  <c r="G40" i="8"/>
  <c r="H94" i="8"/>
  <c r="F41" i="7"/>
  <c r="F41" i="8"/>
  <c r="E41" i="7"/>
  <c r="E41" i="8"/>
  <c r="G41" i="8"/>
  <c r="H95" i="8"/>
  <c r="F42" i="7"/>
  <c r="F42" i="8"/>
  <c r="E42" i="7"/>
  <c r="E42" i="8"/>
  <c r="G42" i="8"/>
  <c r="H96" i="8"/>
  <c r="F43" i="7"/>
  <c r="F43" i="8"/>
  <c r="E43" i="7"/>
  <c r="E43" i="8"/>
  <c r="G43" i="8"/>
  <c r="H97" i="8"/>
  <c r="E44" i="7"/>
  <c r="E44" i="8"/>
  <c r="G44" i="8"/>
  <c r="H98" i="8"/>
  <c r="E45" i="7"/>
  <c r="E45" i="8"/>
  <c r="G45" i="8"/>
  <c r="H99" i="8"/>
  <c r="E46" i="7"/>
  <c r="E46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F70" i="7"/>
  <c r="F70" i="8"/>
  <c r="H124" i="8"/>
  <c r="F71" i="7"/>
  <c r="F71" i="8"/>
  <c r="H125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L26" i="8"/>
  <c r="K27" i="8"/>
  <c r="L27" i="8"/>
  <c r="K28" i="8"/>
  <c r="L28" i="8"/>
  <c r="K29" i="8"/>
  <c r="L29" i="8"/>
  <c r="L91" i="8"/>
  <c r="L92" i="8"/>
  <c r="L93" i="8"/>
  <c r="L94" i="8"/>
  <c r="L95" i="8"/>
  <c r="L96" i="8"/>
  <c r="L97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26" i="1"/>
  <c r="K27" i="1"/>
  <c r="L27" i="1"/>
  <c r="K28" i="1"/>
  <c r="L28" i="1"/>
  <c r="K29" i="1"/>
  <c r="L29" i="1"/>
  <c r="L91" i="1"/>
  <c r="L92" i="1"/>
  <c r="L93" i="1"/>
  <c r="L94" i="1"/>
  <c r="L95" i="1"/>
  <c r="L96" i="1"/>
  <c r="L97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F37" i="12"/>
  <c r="G37" i="12"/>
  <c r="E37" i="12"/>
  <c r="H91" i="12"/>
  <c r="F38" i="12"/>
  <c r="G38" i="12"/>
  <c r="E38" i="12"/>
  <c r="H92" i="12"/>
  <c r="F39" i="12"/>
  <c r="G39" i="12"/>
  <c r="E39" i="12"/>
  <c r="H93" i="12"/>
  <c r="F40" i="12"/>
  <c r="E40" i="12"/>
  <c r="G40" i="12"/>
  <c r="H94" i="12"/>
  <c r="F41" i="12"/>
  <c r="E41" i="12"/>
  <c r="G41" i="12"/>
  <c r="H95" i="12"/>
  <c r="F42" i="12"/>
  <c r="E42" i="12"/>
  <c r="G42" i="12"/>
  <c r="H96" i="12"/>
  <c r="F43" i="12"/>
  <c r="E43" i="12"/>
  <c r="G43" i="12"/>
  <c r="H97" i="12"/>
  <c r="E44" i="12"/>
  <c r="G44" i="12"/>
  <c r="H98" i="12"/>
  <c r="E45" i="12"/>
  <c r="G45" i="12"/>
  <c r="H99" i="12"/>
  <c r="E46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F70" i="12"/>
  <c r="H124" i="12"/>
  <c r="F71" i="12"/>
  <c r="H125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L26" i="12"/>
  <c r="K27" i="12"/>
  <c r="L27" i="12"/>
  <c r="K28" i="12"/>
  <c r="L28" i="12"/>
  <c r="K29" i="12"/>
  <c r="L29" i="12"/>
  <c r="L91" i="12"/>
  <c r="L92" i="12"/>
  <c r="L93" i="12"/>
  <c r="L94" i="12"/>
  <c r="L95" i="12"/>
  <c r="L96" i="12"/>
  <c r="L97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H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7" i="8"/>
  <c r="M2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7" i="7"/>
  <c r="M2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H83" i="12"/>
  <c r="H70" i="12"/>
  <c r="S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S9" i="12"/>
  <c r="M6" i="12"/>
  <c r="M7" i="12"/>
  <c r="M8" i="12"/>
  <c r="S10" i="12"/>
  <c r="S11" i="12"/>
  <c r="S12" i="12"/>
  <c r="M20" i="12"/>
  <c r="S13" i="12"/>
  <c r="M21" i="12"/>
  <c r="M22" i="12"/>
  <c r="S14" i="12"/>
  <c r="S15" i="12"/>
  <c r="S16" i="12"/>
  <c r="S17" i="12"/>
  <c r="S18" i="12"/>
  <c r="S19" i="12"/>
  <c r="M23" i="12"/>
  <c r="M24" i="12"/>
  <c r="S20" i="12"/>
  <c r="S21" i="12"/>
  <c r="S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S7" i="12"/>
  <c r="T32" i="12"/>
  <c r="S23" i="12"/>
  <c r="S32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101" i="9"/>
  <c r="D92" i="9"/>
  <c r="D101" i="9"/>
  <c r="C92" i="9"/>
  <c r="C101" i="9"/>
  <c r="B92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98" i="9"/>
  <c r="G98" i="9"/>
  <c r="H9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<sst xmlns="http://schemas.openxmlformats.org/spreadsheetml/2006/main" count="852" uniqueCount="143">
  <si>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</si>
  <si>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</si>
  <si>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</si>
  <si>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</si>
  <si>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</si>
  <si>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</si>
  <si>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</si>
  <si>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</si>
  <si>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</si>
  <si>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</si>
  <si>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</si>
  <si>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</si>
  <si>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</si>
  <si>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</si>
  <si>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</si>
  <si>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</si>
  <si>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</si>
  <si>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</si>
  <si>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</si>
  <si>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</si>
  <si>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</si>
  <si>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</si>
  <si>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</si>
  <si>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</si>
  <si>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</si>
  <si>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</si>
  <si>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</si>
  <si>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</si>
  <si>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</si>
  <si>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</si>
  <si>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</si>
  <si>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</si>
  <si>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</si>
  <si>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</si>
  <si>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</si>
  <si>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</si>
  <si>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</si>
  <si>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</si>
  <si>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</si>
  <si>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</si>
  <si>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</si>
  <si>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</si>
  <si>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</si>
  <si>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</si>
  <si>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</si>
  <si>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</si>
  <si>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</si>
  <si>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</si>
  <si>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</si>
  <si>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</si>
  <si>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</si>
  <si>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</si>
  <si>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</si>
  <si>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</si>
  <si>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</si>
  <si>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</si>
  <si>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</si>
  <si>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</si>
  <si>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</si>
  <si>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</si>
  <si>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</si>
  <si>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</si>
  <si>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</si>
  <si>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</si>
  <si>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</si>
  <si>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</si>
  <si>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</si>
  <si>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</si>
  <si>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</si>
  <si>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</si>
  <si>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</si>
  <si>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</si>
  <si>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</si>
  <si>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</si>
  <si>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</si>
  <si>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</si>
  <si>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</si>
  <si>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</si>
  <si>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</si>
  <si>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</si>
  <si>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</si>
  <si>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</si>
  <si>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</si>
  <si>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</si>
  <si>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</si>
  <si>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</si>
  <si>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</si>
  <si>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</si>
  <si>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</si>
  <si>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</si>
  <si>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</si>
  <si>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</si>
  <si>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</si>
  <si>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</si>
  <si>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</si>
  <si>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</si>
  <si>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</si>
  <si>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</si>
  <si>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</si>
  <si>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</si>
  <si>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</si>
  <si>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</si>
  <si>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</si>
  <si>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</si>
  <si>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</si>
  <si>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</si>
  <si>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</si>
  <si>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</si>
  <si>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</si>
  <si>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</si>
  <si>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</si>
  <si>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</si>
  <si>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</si>
  <si>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</si>
  <si>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</si>
  <si>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</si>
  <si>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</si>
  <si>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</si>
  <si>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</si>
  <si>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</si>
  <si>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</si>
  <si>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</si>
  <si>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</si>
  <si>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</si>
  <si>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</si>
  <si>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</si>
  <si>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</si>
  <si>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</si>
  <si>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</si>
  <si>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</si>
  <si>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</si>
  <si>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</si>
  <si>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</si>
  <si>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</si>
  <si>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</si>
  <si>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</si>
  <si>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</si>
  <si>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 c</t>
    </r>
    <r>
      <rPr>
        <sz val="12"/>
        <rFont val="Arial"/>
        <family val="2"/>
      </rPr>
      <t>asuals</t>
    </r>
  </si>
  <si>
    <r>
      <t>Baseline: t</t>
    </r>
    <r>
      <rPr>
        <sz val="12"/>
        <rFont val="Arial"/>
        <family val="2"/>
      </rPr>
      <t>emporary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</si>
  <si>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</si>
  <si>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</si>
  <si>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</si>
  <si>
    <r>
      <t>Baseline: f</t>
    </r>
    <r>
      <rPr>
        <sz val="12"/>
        <rFont val="Arial"/>
        <family val="2"/>
      </rPr>
      <t>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</si>
</sst>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5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4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" fontId="7" fillId="0" borderId="0" xfId="0" applyNumberFormat="1" applyFont="1" applyBorder="1" applyAlignment="1" applyProtection="1">
      <alignment horizontal="right"/>
      <protection locked="0"/>
    </xf>
    <xf numFmtId="0" fontId="0" fillId="0" borderId="34" xfId="0" applyBorder="1" applyAlignment="1"/>
    <xf numFmtId="3" fontId="0" fillId="0" borderId="34" xfId="1" applyNumberFormat="1" applyFont="1" applyBorder="1" applyAlignment="1"/>
  </cellXfs>
  <cellStyles count="15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6" builtinId="5"/>
    <cellStyle name="Total" xfId="7" builtinId="25" customBuiltin="1"/>
  </cellStyles>
  <dxfs count="42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0.217352143812449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050344"/>
        <c:axId val="-2097473272"/>
      </c:barChart>
      <c:catAx>
        <c:axId val="-207905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747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47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5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31928"/>
        <c:axId val="-2059724776"/>
      </c:barChart>
      <c:catAx>
        <c:axId val="-205573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72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2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3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71400"/>
        <c:axId val="-2097596856"/>
      </c:barChart>
      <c:catAx>
        <c:axId val="-205537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59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59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7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30712"/>
        <c:axId val="-2056900440"/>
      </c:barChart>
      <c:catAx>
        <c:axId val="-205623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90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90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30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 with Grants</a:t>
            </a:r>
          </a:p>
        </c:rich>
      </c:tx>
      <c:layout>
        <c:manualLayout>
          <c:xMode val="edge"/>
          <c:yMode val="edge"/>
          <c:x val="0.33917030448914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126712"/>
        <c:axId val="-20601232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126712"/>
        <c:axId val="-2060123208"/>
      </c:lineChart>
      <c:catAx>
        <c:axId val="-206012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12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12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126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162536"/>
        <c:axId val="-20451592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162536"/>
        <c:axId val="-2045159208"/>
      </c:lineChart>
      <c:catAx>
        <c:axId val="-204516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15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15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162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130328"/>
        <c:axId val="-20421270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130328"/>
        <c:axId val="-2042127096"/>
      </c:lineChart>
      <c:catAx>
        <c:axId val="-20421303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12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2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13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 with Grants</a:t>
            </a:r>
          </a:p>
        </c:rich>
      </c:tx>
      <c:layout>
        <c:manualLayout>
          <c:xMode val="edge"/>
          <c:yMode val="edge"/>
          <c:x val="0.33917030448914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(Income!$B$108:$D$108,Income!$F$108:$H$108)</c:f>
              <c:numCache>
                <c:formatCode>#,##0</c:formatCode>
                <c:ptCount val="6"/>
                <c:pt idx="0">
                  <c:v>10630.0</c:v>
                </c:pt>
                <c:pt idx="1">
                  <c:v>14500.0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(Income!$B$109:$D$109,Income!$F$109:$H$109)</c:f>
              <c:numCache>
                <c:formatCode>#,##0</c:formatCode>
                <c:ptCount val="6"/>
                <c:pt idx="0">
                  <c:v>4200.0</c:v>
                </c:pt>
                <c:pt idx="1">
                  <c:v>6000.0</c:v>
                </c:pt>
                <c:pt idx="2">
                  <c:v>30000.0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(Income!$B$110:$D$110,Income!$F$110:$H$110)</c:f>
              <c:numCache>
                <c:formatCode>#,##0</c:formatCode>
                <c:ptCount val="6"/>
                <c:pt idx="0">
                  <c:v>1286.0</c:v>
                </c:pt>
                <c:pt idx="1">
                  <c:v>1286.0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(Income!$B$111:$D$111,Income!$F$111:$H$111)</c:f>
              <c:numCache>
                <c:formatCode>#,##0</c:formatCode>
                <c:ptCount val="6"/>
                <c:pt idx="0">
                  <c:v>4500.0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Income!$A$112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(Income!$B$112:$D$112,Income!$F$112:$H$112)</c:f>
              <c:numCache>
                <c:formatCode>#,##0</c:formatCode>
                <c:ptCount val="6"/>
                <c:pt idx="0">
                  <c:v>0.0</c:v>
                </c:pt>
                <c:pt idx="1">
                  <c:v>4800.0</c:v>
                </c:pt>
                <c:pt idx="2">
                  <c:v>27600.0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(Income!$B$113:$D$113,Income!$F$113:$H$113)</c:f>
              <c:numCache>
                <c:formatCode>#,##0</c:formatCode>
                <c:ptCount val="6"/>
                <c:pt idx="0">
                  <c:v>972.2885562307183</c:v>
                </c:pt>
                <c:pt idx="1">
                  <c:v>972.2885562307183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(Income!$B$115:$D$115,Income!$F$115:$H$115)</c:f>
              <c:numCache>
                <c:formatCode>#,##0</c:formatCode>
                <c:ptCount val="6"/>
                <c:pt idx="0">
                  <c:v>5400.0</c:v>
                </c:pt>
                <c:pt idx="1">
                  <c:v>5400.0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332328"/>
        <c:axId val="-2029637768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(Income!$B$119:$D$119,Income!$F$119:$H$119)</c:f>
              <c:numCache>
                <c:formatCode>#,##0</c:formatCode>
                <c:ptCount val="6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(Income!$B$123:$D$123,Income!$F$123:$H$123)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(Income!$B$120:$D$120,Income!$F$120:$H$120)</c:f>
              <c:numCache>
                <c:formatCode>#,##0</c:formatCode>
                <c:ptCount val="6"/>
                <c:pt idx="0">
                  <c:v>26991.92898836975</c:v>
                </c:pt>
                <c:pt idx="1">
                  <c:v>26991.92898836975</c:v>
                </c:pt>
                <c:pt idx="2">
                  <c:v>26991.92898836975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(Income!$B$124:$D$124,Income!$F$124:$H$124)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Income!$B$121:$D$121</c:f>
              <c:numCache>
                <c:formatCode>#,##0</c:formatCode>
                <c:ptCount val="3"/>
                <c:pt idx="0">
                  <c:v>43360.88898836975</c:v>
                </c:pt>
                <c:pt idx="1">
                  <c:v>43360.88898836975</c:v>
                </c:pt>
                <c:pt idx="2">
                  <c:v>43360.88898836975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(Income!$B$125:$D$125,Income!$F$125:$H$125)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32328"/>
        <c:axId val="-2029637768"/>
      </c:lineChart>
      <c:catAx>
        <c:axId val="-203933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63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63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33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0.122095915676469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-0.281411059498998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098760"/>
        <c:axId val="-2045095416"/>
      </c:barChart>
      <c:catAx>
        <c:axId val="-204509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09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9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09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1608"/>
        <c:axId val="-2041118200"/>
      </c:barChart>
      <c:catAx>
        <c:axId val="-204112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11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1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12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062328"/>
        <c:axId val="-2041058824"/>
      </c:barChart>
      <c:catAx>
        <c:axId val="-204106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5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05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6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96728"/>
        <c:axId val="-2055293496"/>
      </c:barChart>
      <c:catAx>
        <c:axId val="-205529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9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29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9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0.295176667263392</c:v>
                </c:pt>
                <c:pt idx="2">
                  <c:v>0.327833493831657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0.119433101637747</c:v>
                </c:pt>
                <c:pt idx="2">
                  <c:v>0.327833493831657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090344"/>
        <c:axId val="-2042087032"/>
      </c:barChart>
      <c:catAx>
        <c:axId val="-204209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08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08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09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93320"/>
        <c:axId val="-20408898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93320"/>
        <c:axId val="-20408898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893320"/>
        <c:axId val="-2040889896"/>
      </c:scatterChart>
      <c:catAx>
        <c:axId val="-2040893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889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889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8933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948920"/>
        <c:axId val="-20419455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948920"/>
        <c:axId val="-2041945512"/>
      </c:lineChart>
      <c:catAx>
        <c:axId val="-2041948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945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1945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9489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734856"/>
        <c:axId val="-20407315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727896"/>
        <c:axId val="-2040725000"/>
      </c:scatterChart>
      <c:valAx>
        <c:axId val="-20407348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731512"/>
        <c:crosses val="autoZero"/>
        <c:crossBetween val="midCat"/>
      </c:valAx>
      <c:valAx>
        <c:axId val="-2040731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734856"/>
        <c:crosses val="autoZero"/>
        <c:crossBetween val="midCat"/>
      </c:valAx>
      <c:valAx>
        <c:axId val="-2040727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725000"/>
        <c:crosses val="autoZero"/>
        <c:crossBetween val="midCat"/>
      </c:valAx>
      <c:valAx>
        <c:axId val="-20407250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7278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630632"/>
        <c:axId val="-204062488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630632"/>
        <c:axId val="-2040624888"/>
      </c:lineChart>
      <c:catAx>
        <c:axId val="-204063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624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624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6306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01880"/>
        <c:axId val="-2055498584"/>
      </c:barChart>
      <c:catAx>
        <c:axId val="-205550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49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49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50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0.172929105007564</c:v>
                </c:pt>
                <c:pt idx="2" formatCode="0.0%">
                  <c:v>0.474675378118906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23096"/>
        <c:axId val="-2055495688"/>
      </c:barChart>
      <c:catAx>
        <c:axId val="-205552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49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49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52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217288"/>
        <c:axId val="-2046233240"/>
      </c:barChart>
      <c:catAx>
        <c:axId val="-2046217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233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23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21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246360"/>
        <c:axId val="-2046243048"/>
      </c:barChart>
      <c:catAx>
        <c:axId val="-2046246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243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24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24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319464"/>
        <c:axId val="-2046316152"/>
      </c:barChart>
      <c:catAx>
        <c:axId val="-2046319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316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31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31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79592"/>
        <c:axId val="-2073467464"/>
      </c:barChart>
      <c:catAx>
        <c:axId val="-2055679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674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46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7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056120"/>
        <c:axId val="-2079196040"/>
      </c:barChart>
      <c:catAx>
        <c:axId val="-207905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19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19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05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127000</xdr:colOff>
      <xdr:row>131</xdr:row>
      <xdr:rowOff>101600</xdr:rowOff>
    </xdr:from>
    <xdr:to>
      <xdr:col>18</xdr:col>
      <xdr:colOff>165100</xdr:colOff>
      <xdr:row>151</xdr:row>
      <xdr:rowOff>139700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.Poor"/>
      <sheetName val="Poor"/>
      <sheetName val="Middle"/>
      <sheetName val="Rich"/>
      <sheetName val="Food"/>
      <sheetName val="Income"/>
      <sheetName val="Expenditure"/>
      <sheetName val="Percent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22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seasonal!Z1</f>
        <v>Apr-Jun</v>
      </c>
      <c r="AA1" s="258"/>
      <c r="AB1" s="257" t="str">
        <f>seasonal!AB1</f>
        <v>Jul-Sep</v>
      </c>
      <c r="AC1" s="258"/>
      <c r="AD1" s="257" t="str">
        <f>seasonal!AD1</f>
        <v>Oct-Dec</v>
      </c>
      <c r="AE1" s="258"/>
      <c r="AF1" s="257" t="str">
        <f>seasonal!AF1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22383.526117780686</v>
      </c>
      <c r="T23" s="179">
        <f>SUM(T7:T22)</f>
        <v>23233.126117780685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0.47467537811890648</v>
      </c>
      <c r="J30" s="231">
        <f>IF(I$32&lt;=1,I30,1-SUM(J6:J29))</f>
        <v>0.47467537811890648</v>
      </c>
      <c r="K30" s="22">
        <f t="shared" si="4"/>
        <v>0.61897901469489414</v>
      </c>
      <c r="L30" s="22">
        <f>IF(L124=L119,0,IF(K30="",0,(L119-L124)/(B119-B124)*K30))</f>
        <v>0.17292910500756392</v>
      </c>
      <c r="M30" s="175">
        <f t="shared" si="6"/>
        <v>0.47467537811890648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4648.0508158016128</v>
      </c>
      <c r="T30" s="234">
        <f t="shared" si="24"/>
        <v>3798.4508158016142</v>
      </c>
      <c r="V30" s="56"/>
      <c r="W30" s="110"/>
      <c r="X30" s="118"/>
      <c r="Y30" s="183">
        <f>M30*4</f>
        <v>1.8987015124756259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0.21140213365338201</v>
      </c>
      <c r="K31" s="22" t="str">
        <f t="shared" si="4"/>
        <v/>
      </c>
      <c r="L31" s="22">
        <f>(1-SUM(L6:L30))</f>
        <v>0.34397049726961093</v>
      </c>
      <c r="M31" s="241">
        <f t="shared" si="6"/>
        <v>0.21140213365338201</v>
      </c>
      <c r="N31" s="167">
        <f>M31*I83</f>
        <v>3798.4508158016133</v>
      </c>
      <c r="P31" s="22"/>
      <c r="Q31" s="238" t="s">
        <v>134</v>
      </c>
      <c r="R31" s="234">
        <f t="shared" si="24"/>
        <v>0</v>
      </c>
      <c r="S31" s="234">
        <f t="shared" si="24"/>
        <v>13839.464149134943</v>
      </c>
      <c r="T31" s="234">
        <f>IF(T25&gt;T$23,T25-T$23,0)</f>
        <v>12989.864149134944</v>
      </c>
      <c r="V31" s="56"/>
      <c r="W31" s="129" t="s">
        <v>84</v>
      </c>
      <c r="X31" s="130"/>
      <c r="Y31" s="121">
        <f>M31*4</f>
        <v>0.84560853461352803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0.78859786634661799</v>
      </c>
      <c r="J32" s="17"/>
      <c r="L32" s="22">
        <f>SUM(L6:L30)</f>
        <v>0.65602950273038907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30208.424149134949</v>
      </c>
      <c r="T32" s="234">
        <f t="shared" si="24"/>
        <v>29358.824149134951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4.9591491698353707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71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71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71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71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71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71">
        <v>11</v>
      </c>
      <c r="O42" s="2"/>
      <c r="P42" s="17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6372</v>
      </c>
      <c r="J43" s="38">
        <f t="shared" si="32"/>
        <v>6372</v>
      </c>
      <c r="K43" s="40">
        <f t="shared" si="33"/>
        <v>0.20756457564575645</v>
      </c>
      <c r="L43" s="22">
        <f t="shared" si="34"/>
        <v>0.24492619926199261</v>
      </c>
      <c r="M43" s="24">
        <f t="shared" si="35"/>
        <v>0.24492619926199263</v>
      </c>
      <c r="N43" s="271">
        <v>14</v>
      </c>
      <c r="O43" s="2"/>
      <c r="P43" s="176"/>
      <c r="Q43" s="59" t="s">
        <v>76</v>
      </c>
      <c r="R43" s="222">
        <f>IF($B$81=0,0,(SUMIF($N$6:$N$28,$U13,K$6:K$28)*$B$83+SUMIF($N$37:$N$64,$U13,B$37:B$64))*seasonal!$B$81/$B$81)</f>
        <v>10630</v>
      </c>
      <c r="S43" s="222">
        <f>IF($B$81=0,0,(SUMIF($N$6:$N$28,$U13,L$6:L$28)+SUMIF($N$91:$N$118,$U13,L$91:L$118))*$I$83*seasonal!$B$81/$B$81)</f>
        <v>5899.65</v>
      </c>
      <c r="T43" s="222">
        <f>IF($B$81=0,0,(SUMIF($N$6:$N$28,$U13,M$6:M$28)+SUMIF($N$91:$N$118,$U13,M$91:M$118))*$I$83*seasonal!$B$81/$B$81)</f>
        <v>5899.65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1593</v>
      </c>
      <c r="AB43" s="156">
        <f>seasonal!AB43</f>
        <v>0.25</v>
      </c>
      <c r="AC43" s="147">
        <f t="shared" si="41"/>
        <v>1593</v>
      </c>
      <c r="AD43" s="156">
        <f>seasonal!AD43</f>
        <v>0.25</v>
      </c>
      <c r="AE43" s="147">
        <f t="shared" si="42"/>
        <v>1593</v>
      </c>
      <c r="AF43" s="122">
        <f t="shared" si="29"/>
        <v>0.25</v>
      </c>
      <c r="AG43" s="147">
        <f t="shared" si="36"/>
        <v>1593</v>
      </c>
      <c r="AH43" s="123">
        <f t="shared" si="37"/>
        <v>1</v>
      </c>
      <c r="AI43" s="112">
        <f t="shared" si="37"/>
        <v>6372</v>
      </c>
      <c r="AJ43" s="148">
        <f t="shared" si="38"/>
        <v>3186</v>
      </c>
      <c r="AK43" s="147">
        <f t="shared" si="39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71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4200</v>
      </c>
      <c r="S44" s="222">
        <f>IF($B$81=0,0,(SUMIF($N$6:$N$28,$U14,L$6:L$28)+SUMIF($N$91:$N$118,$U14,L$91:L$118))*$I$83*seasonal!$B$81/$B$81)</f>
        <v>2973.5999999999995</v>
      </c>
      <c r="T44" s="222">
        <f>IF($B$81=0,0,(SUMIF($N$6:$N$28,$U14,M$6:M$28)+SUMIF($N$91:$N$118,$U14,M$91:M$118))*$I$83*seasonal!$B$81/$B$81)</f>
        <v>2973.5999999999995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4500</v>
      </c>
      <c r="S46" s="222">
        <f>IF($B$81=0,0,(SUMIF($N$6:$N$28,$U16,L$6:L$28)+SUMIF($N$91:$N$118,$U16,L$91:L$118))*$I$83*seasonal!$B$81/$B$81)</f>
        <v>4248</v>
      </c>
      <c r="T46" s="222">
        <f>IF($B$81=0,0,(SUMIF($N$6:$N$28,$U16,M$6:M$28)+SUMIF($N$91:$N$118,$U16,M$91:M$118))*$I$83*seasonal!$B$81/$B$81)</f>
        <v>5097.6000000000004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0</v>
      </c>
      <c r="S47" s="222">
        <f>IF($B$81=0,0,(SUMIF($N$6:$N$28,$U17,L$6:L$28)+SUMIF($N$91:$N$118,$U17,L$91:L$118))*$I$83*seasonal!$B$81/$B$81)</f>
        <v>0</v>
      </c>
      <c r="T47" s="222">
        <f>IF($B$81=0,0,(SUMIF($N$6:$N$28,$U17,M$6:M$28)+SUMIF($N$91:$N$118,$U17,M$91:M$118))*$I$83*seasonal!$B$81/$B$81)</f>
        <v>0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6372</v>
      </c>
      <c r="T50" s="222">
        <f>IF($B$81=0,0,(SUMIF($N$6:$N$28,$U20,M$6:M$28)+SUMIF($N$91:$N$118,$U20,M$91:M$118))*$I$83*seasonal!$B$81/$B$81)</f>
        <v>6372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26988.28855623072</v>
      </c>
      <c r="S53" s="179">
        <f>SUM(S37:S52)</f>
        <v>22383.526117780686</v>
      </c>
      <c r="T53" s="179">
        <f>SUM(T37:T52)</f>
        <v>23233.126117780685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36222.990266915629</v>
      </c>
      <c r="T55" s="41">
        <f>IF($B$81=0,0,(SUM(($B$70*$H$70),($B$71*$H$71))+((1-$D$29)*$I$83))*seasonal!$B$81/$B$81)</f>
        <v>36222.990266915629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21628.85</v>
      </c>
      <c r="J65" s="39">
        <f>SUM(J37:J64)</f>
        <v>21628.85</v>
      </c>
      <c r="K65" s="40">
        <f>SUM(K37:K64)</f>
        <v>1</v>
      </c>
      <c r="L65" s="22">
        <f>SUM(L37:L64)</f>
        <v>0.79871040897908974</v>
      </c>
      <c r="M65" s="24">
        <f>SUM(M37:M64)</f>
        <v>0.83136723554735559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8528.9161755243931</v>
      </c>
      <c r="J71" s="51">
        <f t="shared" si="44"/>
        <v>8528.9161755243931</v>
      </c>
      <c r="K71" s="40">
        <f t="shared" ref="K71:K72" si="47">B71/B$76</f>
        <v>0.29940549405494055</v>
      </c>
      <c r="L71" s="22">
        <f t="shared" si="45"/>
        <v>0.29517666726339159</v>
      </c>
      <c r="M71" s="24">
        <f t="shared" ref="M71:M72" si="48">J71/B$76</f>
        <v>0.32783349383165716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8528.9161755243931</v>
      </c>
      <c r="J74" s="51">
        <f t="shared" si="44"/>
        <v>8528.9161755243931</v>
      </c>
      <c r="K74" s="40">
        <f>B74/B$76</f>
        <v>0.25908877538399006</v>
      </c>
      <c r="L74" s="22">
        <f t="shared" si="45"/>
        <v>0.11943310163774672</v>
      </c>
      <c r="M74" s="24">
        <f>J74/B$76</f>
        <v>0.32783349383165716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21628.85</v>
      </c>
      <c r="J76" s="51">
        <f t="shared" si="44"/>
        <v>21628.85</v>
      </c>
      <c r="K76" s="40">
        <f>SUM(K70:K75)</f>
        <v>1.6348355820508291</v>
      </c>
      <c r="L76" s="22">
        <f>SUM(L70:L75)</f>
        <v>0.91814351061683663</v>
      </c>
      <c r="M76" s="24">
        <f>SUM(M70:M75)</f>
        <v>1.1592007293790125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0.7151515151515152</v>
      </c>
      <c r="I97" s="22">
        <f t="shared" si="54"/>
        <v>0.35463257547934629</v>
      </c>
      <c r="J97" s="24">
        <f t="shared" si="55"/>
        <v>0.35463257547934629</v>
      </c>
      <c r="K97" s="22">
        <f t="shared" si="56"/>
        <v>0.49588453350925538</v>
      </c>
      <c r="L97" s="22">
        <f t="shared" si="57"/>
        <v>0.35463257547934629</v>
      </c>
      <c r="M97" s="228">
        <f t="shared" si="4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1.2037499654985027</v>
      </c>
      <c r="J119" s="24">
        <f>SUM(J91:J118)</f>
        <v>1.2037499654985027</v>
      </c>
      <c r="K119" s="22">
        <f>SUM(K91:K118)</f>
        <v>2.3890614858845902</v>
      </c>
      <c r="L119" s="22">
        <f>SUM(L91:L118)</f>
        <v>1.1564656221012566</v>
      </c>
      <c r="M119" s="57">
        <f t="shared" si="49"/>
        <v>1.2037499654985027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0.47467537811890648</v>
      </c>
      <c r="J125" s="237">
        <f>IF(SUMPRODUCT($B$124:$B125,$H$124:$H125)&lt;J$119,($B125*$H125),IF(SUMPRODUCT($B$124:$B124,$H$124:$H124)&lt;J$119,J$119-SUMPRODUCT($B$124:$B124,$H$124:$H124),0))</f>
        <v>0.47467537811890648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0.4273910347216604</v>
      </c>
      <c r="M125" s="240">
        <f t="shared" si="66"/>
        <v>0.47467537811890648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0.47467537811890648</v>
      </c>
      <c r="J128" s="228">
        <f>(J30)</f>
        <v>0.47467537811890648</v>
      </c>
      <c r="K128" s="29">
        <f>(B128)</f>
        <v>0.61897901469489414</v>
      </c>
      <c r="L128" s="29">
        <f>IF(L124=L119,0,(L119-L124)/(B119-B124)*K128)</f>
        <v>0.17292910500756392</v>
      </c>
      <c r="M128" s="240">
        <f t="shared" si="66"/>
        <v>0.47467537811890648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1.2037499654985027</v>
      </c>
      <c r="J130" s="228">
        <f>(J119)</f>
        <v>1.2037499654985027</v>
      </c>
      <c r="K130" s="29">
        <f>(B130)</f>
        <v>2.3890614858845902</v>
      </c>
      <c r="L130" s="29">
        <f>(L119)</f>
        <v>1.1564656221012566</v>
      </c>
      <c r="M130" s="240">
        <f t="shared" si="66"/>
        <v>1.2037499654985027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27" priority="148" operator="equal">
      <formula>16</formula>
    </cfRule>
    <cfRule type="cellIs" dxfId="426" priority="149" operator="equal">
      <formula>15</formula>
    </cfRule>
    <cfRule type="cellIs" dxfId="425" priority="150" operator="equal">
      <formula>14</formula>
    </cfRule>
    <cfRule type="cellIs" dxfId="424" priority="151" operator="equal">
      <formula>13</formula>
    </cfRule>
    <cfRule type="cellIs" dxfId="423" priority="152" operator="equal">
      <formula>12</formula>
    </cfRule>
    <cfRule type="cellIs" dxfId="422" priority="153" operator="equal">
      <formula>11</formula>
    </cfRule>
    <cfRule type="cellIs" dxfId="421" priority="154" operator="equal">
      <formula>10</formula>
    </cfRule>
    <cfRule type="cellIs" dxfId="420" priority="155" operator="equal">
      <formula>9</formula>
    </cfRule>
    <cfRule type="cellIs" dxfId="419" priority="156" operator="equal">
      <formula>8</formula>
    </cfRule>
    <cfRule type="cellIs" dxfId="418" priority="157" operator="equal">
      <formula>7</formula>
    </cfRule>
    <cfRule type="cellIs" dxfId="417" priority="158" operator="equal">
      <formula>6</formula>
    </cfRule>
    <cfRule type="cellIs" dxfId="416" priority="159" operator="equal">
      <formula>5</formula>
    </cfRule>
    <cfRule type="cellIs" dxfId="415" priority="160" operator="equal">
      <formula>4</formula>
    </cfRule>
    <cfRule type="cellIs" dxfId="414" priority="161" operator="equal">
      <formula>3</formula>
    </cfRule>
    <cfRule type="cellIs" dxfId="413" priority="162" operator="equal">
      <formula>2</formula>
    </cfRule>
    <cfRule type="cellIs" dxfId="412" priority="163" operator="equal">
      <formula>1</formula>
    </cfRule>
  </conditionalFormatting>
  <conditionalFormatting sqref="N29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11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27:N28">
    <cfRule type="cellIs" dxfId="379" priority="68" operator="equal">
      <formula>16</formula>
    </cfRule>
    <cfRule type="cellIs" dxfId="378" priority="69" operator="equal">
      <formula>15</formula>
    </cfRule>
    <cfRule type="cellIs" dxfId="377" priority="70" operator="equal">
      <formula>14</formula>
    </cfRule>
    <cfRule type="cellIs" dxfId="376" priority="71" operator="equal">
      <formula>13</formula>
    </cfRule>
    <cfRule type="cellIs" dxfId="375" priority="72" operator="equal">
      <formula>12</formula>
    </cfRule>
    <cfRule type="cellIs" dxfId="374" priority="73" operator="equal">
      <formula>11</formula>
    </cfRule>
    <cfRule type="cellIs" dxfId="373" priority="74" operator="equal">
      <formula>10</formula>
    </cfRule>
    <cfRule type="cellIs" dxfId="372" priority="75" operator="equal">
      <formula>9</formula>
    </cfRule>
    <cfRule type="cellIs" dxfId="371" priority="76" operator="equal">
      <formula>8</formula>
    </cfRule>
    <cfRule type="cellIs" dxfId="370" priority="77" operator="equal">
      <formula>7</formula>
    </cfRule>
    <cfRule type="cellIs" dxfId="369" priority="78" operator="equal">
      <formula>6</formula>
    </cfRule>
    <cfRule type="cellIs" dxfId="368" priority="79" operator="equal">
      <formula>5</formula>
    </cfRule>
    <cfRule type="cellIs" dxfId="367" priority="80" operator="equal">
      <formula>4</formula>
    </cfRule>
    <cfRule type="cellIs" dxfId="366" priority="81" operator="equal">
      <formula>3</formula>
    </cfRule>
    <cfRule type="cellIs" dxfId="365" priority="82" operator="equal">
      <formula>2</formula>
    </cfRule>
    <cfRule type="cellIs" dxfId="364" priority="83" operator="equal">
      <formula>1</formula>
    </cfRule>
  </conditionalFormatting>
  <conditionalFormatting sqref="R31:T31">
    <cfRule type="cellIs" dxfId="363" priority="67" operator="greaterThan">
      <formula>0</formula>
    </cfRule>
  </conditionalFormatting>
  <conditionalFormatting sqref="R32:T32">
    <cfRule type="cellIs" dxfId="362" priority="66" operator="greaterThan">
      <formula>0</formula>
    </cfRule>
  </conditionalFormatting>
  <conditionalFormatting sqref="R30:T30">
    <cfRule type="cellIs" dxfId="361" priority="65" operator="greaterThan">
      <formula>0</formula>
    </cfRule>
  </conditionalFormatting>
  <conditionalFormatting sqref="N6:N26">
    <cfRule type="cellIs" dxfId="360" priority="49" operator="equal">
      <formula>16</formula>
    </cfRule>
    <cfRule type="cellIs" dxfId="359" priority="50" operator="equal">
      <formula>15</formula>
    </cfRule>
    <cfRule type="cellIs" dxfId="358" priority="51" operator="equal">
      <formula>14</formula>
    </cfRule>
    <cfRule type="cellIs" dxfId="357" priority="52" operator="equal">
      <formula>13</formula>
    </cfRule>
    <cfRule type="cellIs" dxfId="356" priority="53" operator="equal">
      <formula>12</formula>
    </cfRule>
    <cfRule type="cellIs" dxfId="355" priority="54" operator="equal">
      <formula>11</formula>
    </cfRule>
    <cfRule type="cellIs" dxfId="354" priority="55" operator="equal">
      <formula>10</formula>
    </cfRule>
    <cfRule type="cellIs" dxfId="353" priority="56" operator="equal">
      <formula>9</formula>
    </cfRule>
    <cfRule type="cellIs" dxfId="352" priority="57" operator="equal">
      <formula>8</formula>
    </cfRule>
    <cfRule type="cellIs" dxfId="351" priority="58" operator="equal">
      <formula>7</formula>
    </cfRule>
    <cfRule type="cellIs" dxfId="350" priority="59" operator="equal">
      <formula>6</formula>
    </cfRule>
    <cfRule type="cellIs" dxfId="349" priority="60" operator="equal">
      <formula>5</formula>
    </cfRule>
    <cfRule type="cellIs" dxfId="348" priority="61" operator="equal">
      <formula>4</formula>
    </cfRule>
    <cfRule type="cellIs" dxfId="347" priority="62" operator="equal">
      <formula>3</formula>
    </cfRule>
    <cfRule type="cellIs" dxfId="346" priority="63" operator="equal">
      <formula>2</formula>
    </cfRule>
    <cfRule type="cellIs" dxfId="345" priority="64" operator="equal">
      <formula>1</formula>
    </cfRule>
  </conditionalFormatting>
  <conditionalFormatting sqref="N91:N104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105:N118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37:N44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27221.776117780686</v>
      </c>
      <c r="T23" s="179">
        <f>SUM(T7:T22)</f>
        <v>27221.776117780686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0.69666301499676198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0.21735214381244872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0.32209126481590922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9001.2141491349503</v>
      </c>
      <c r="T31" s="234">
        <f>IF(T25&gt;T$23,T25-T$23,0)</f>
        <v>9001.2141491349503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1.0105855032244735</v>
      </c>
      <c r="J32" s="17"/>
      <c r="L32" s="22">
        <f>SUM(L6:L30)</f>
        <v>0.67790873518409078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25370.174149134949</v>
      </c>
      <c r="T32" s="234">
        <f t="shared" si="50"/>
        <v>25370.174149134949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1.48755844668202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9001.2141491349485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29">
        <v>7</v>
      </c>
      <c r="O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29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29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29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29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29">
        <v>11</v>
      </c>
      <c r="O42" s="2"/>
      <c r="P42" s="5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6372</v>
      </c>
      <c r="J43" s="38">
        <f t="shared" si="53"/>
        <v>6372</v>
      </c>
      <c r="K43" s="40">
        <f t="shared" si="54"/>
        <v>0.16882386043894204</v>
      </c>
      <c r="L43" s="22">
        <f t="shared" si="55"/>
        <v>0.19921215531795161</v>
      </c>
      <c r="M43" s="24">
        <f t="shared" si="56"/>
        <v>0.19921215531795161</v>
      </c>
      <c r="N43" s="229">
        <v>14</v>
      </c>
      <c r="O43" s="2"/>
      <c r="P43" s="59"/>
      <c r="Q43" s="59" t="s">
        <v>76</v>
      </c>
      <c r="R43" s="222">
        <f>IF($B$81=0,0,(SUMIF($N$6:$N$28,$U13,K$6:K$28)*$B$83+SUMIF($N$37:$N$64,$U13,B$37:B$64))*seasonal!$B$81/$B$81)</f>
        <v>14500</v>
      </c>
      <c r="S43" s="222">
        <f>IF($B$81=0,0,(SUMIF($N$6:$N$28,$U13,L$6:L$28)+SUMIF($N$91:$N$118,$U13,L$91:L$118))*$I$83*seasonal!$B$81/$B$81)</f>
        <v>8047.5</v>
      </c>
      <c r="T43" s="222">
        <f>IF($B$81=0,0,(SUMIF($N$6:$N$28,$U13,M$6:M$28)+SUMIF($N$91:$N$118,$U13,M$91:M$118))*$I$83*seasonal!$B$81/$B$81)</f>
        <v>8047.5</v>
      </c>
      <c r="U43" s="56"/>
      <c r="V43" s="56"/>
      <c r="W43" s="115"/>
      <c r="X43" s="118"/>
      <c r="Y43" s="110"/>
      <c r="Z43" s="116">
        <v>0.25</v>
      </c>
      <c r="AA43" s="147">
        <f t="shared" si="64"/>
        <v>1593</v>
      </c>
      <c r="AB43" s="116">
        <v>0.25</v>
      </c>
      <c r="AC43" s="147">
        <f t="shared" si="65"/>
        <v>1593</v>
      </c>
      <c r="AD43" s="116">
        <v>0.25</v>
      </c>
      <c r="AE43" s="147">
        <f t="shared" si="66"/>
        <v>1593</v>
      </c>
      <c r="AF43" s="122">
        <f t="shared" si="57"/>
        <v>0.25</v>
      </c>
      <c r="AG43" s="147">
        <f t="shared" si="60"/>
        <v>1593</v>
      </c>
      <c r="AH43" s="123">
        <f t="shared" si="61"/>
        <v>1</v>
      </c>
      <c r="AI43" s="112">
        <f t="shared" si="61"/>
        <v>6372</v>
      </c>
      <c r="AJ43" s="148">
        <f t="shared" si="62"/>
        <v>3186</v>
      </c>
      <c r="AK43" s="147">
        <f t="shared" si="63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29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6000</v>
      </c>
      <c r="S44" s="222">
        <f>IF($B$81=0,0,(SUMIF($N$6:$N$28,$U14,L$6:L$28)+SUMIF($N$91:$N$118,$U14,L$91:L$118))*$I$83*seasonal!$B$81/$B$81)</f>
        <v>4248</v>
      </c>
      <c r="T44" s="222">
        <f>IF($B$81=0,0,(SUMIF($N$6:$N$28,$U14,M$6:M$28)+SUMIF($N$91:$N$118,$U14,M$91:M$118))*$I$83*seasonal!$B$81/$B$81)</f>
        <v>4248</v>
      </c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126" t="s">
        <v>117</v>
      </c>
      <c r="R47" s="222">
        <f>IF($B$81=0,0,(SUMIF($N$6:$N$28,$U17,K$6:K$28)*$B$83+SUMIF($N$37:$N$64,$U17,B$37:B$64))*seasonal!$B$81/$B$81)</f>
        <v>4800</v>
      </c>
      <c r="S47" s="222">
        <f>IF($B$81=0,0,(SUMIF($N$6:$N$28,$U17,L$6:L$28)+SUMIF($N$91:$N$118,$U17,L$91:L$118))*$I$83*seasonal!$B$81/$B$81)</f>
        <v>5664.0000000000009</v>
      </c>
      <c r="T47" s="222">
        <f>IF($B$81=0,0,(SUMIF($N$6:$N$28,$U17,M$6:M$28)+SUMIF($N$91:$N$118,$U17,M$91:M$118))*$I$83*seasonal!$B$81/$B$81)</f>
        <v>5664.0000000000009</v>
      </c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6372</v>
      </c>
      <c r="T50" s="222">
        <f>IF($B$81=0,0,(SUMIF($N$6:$N$28,$U20,M$6:M$28)+SUMIF($N$91:$N$118,$U20,M$91:M$118))*$I$83*seasonal!$B$81/$B$81)</f>
        <v>6372</v>
      </c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171" t="s">
        <v>92</v>
      </c>
      <c r="R53" s="179">
        <f>SUM(R37:R52)</f>
        <v>32958.28855623072</v>
      </c>
      <c r="S53" s="179">
        <f>SUM(S37:S52)</f>
        <v>27221.776117780686</v>
      </c>
      <c r="T53" s="179">
        <f>SUM(T37:T52)</f>
        <v>27221.776117780686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25617.5</v>
      </c>
      <c r="J65" s="39">
        <f>SUM(J37:J64)</f>
        <v>25617.5</v>
      </c>
      <c r="K65" s="40">
        <f>SUM(K37:K64)</f>
        <v>0.99999999999999989</v>
      </c>
      <c r="L65" s="22">
        <f>SUM(L37:L64)</f>
        <v>0.80089726755455515</v>
      </c>
      <c r="M65" s="24">
        <f>SUM(M37:M64)</f>
        <v>0.80089726755455515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12517.566175524395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0.12209591567646898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25617.5</v>
      </c>
      <c r="J76" s="51">
        <f t="shared" si="75"/>
        <v>25617.5</v>
      </c>
      <c r="K76" s="40">
        <f>SUM(K70:K75)</f>
        <v>1.2727264716514877</v>
      </c>
      <c r="L76" s="22">
        <f>SUM(L70:L75)</f>
        <v>0.81900541226275481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9001.2141491349485</v>
      </c>
      <c r="K77" s="40"/>
      <c r="L77" s="22">
        <f>-(L131*G$37*F$9/F$7)/B$130</f>
        <v>-0.28735738552283302</v>
      </c>
      <c r="M77" s="24">
        <f>-J77/B$76</f>
        <v>-0.28141105949899797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0.7151515151515152</v>
      </c>
      <c r="I97" s="22">
        <f t="shared" si="88"/>
        <v>0.35463257547934629</v>
      </c>
      <c r="J97" s="24">
        <f t="shared" si="89"/>
        <v>0.35463257547934629</v>
      </c>
      <c r="K97" s="22">
        <f t="shared" si="90"/>
        <v>0.49588453350925538</v>
      </c>
      <c r="L97" s="22">
        <f t="shared" si="91"/>
        <v>0.35463257547934629</v>
      </c>
      <c r="M97" s="227">
        <f t="shared" si="92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1.4257376023763582</v>
      </c>
      <c r="J119" s="24">
        <f>SUM(J91:J118)</f>
        <v>1.4257376023763582</v>
      </c>
      <c r="K119" s="22">
        <f>SUM(K91:K118)</f>
        <v>2.9372893868198227</v>
      </c>
      <c r="L119" s="22">
        <f>SUM(L91:L118)</f>
        <v>1.4257376023763582</v>
      </c>
      <c r="M119" s="57">
        <f t="shared" si="80"/>
        <v>1.4257376023763582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0.69666301499676198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0.21735214381244872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1.4257376023763582</v>
      </c>
      <c r="J130" s="228">
        <f>(J119)</f>
        <v>1.4257376023763582</v>
      </c>
      <c r="K130" s="29">
        <f>(B130)</f>
        <v>2.9372893868198227</v>
      </c>
      <c r="L130" s="29">
        <f>(L119)</f>
        <v>1.4257376023763582</v>
      </c>
      <c r="M130" s="240">
        <f t="shared" si="93"/>
        <v>1.4257376023763582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0.50096104145462328</v>
      </c>
      <c r="K131" s="29"/>
      <c r="L131" s="29">
        <f>IF(I131&lt;SUM(L126:L127),0,I131-(SUM(L126:L127)))</f>
        <v>0.51154654467909677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12" priority="132" operator="equal">
      <formula>16</formula>
    </cfRule>
    <cfRule type="cellIs" dxfId="311" priority="133" operator="equal">
      <formula>15</formula>
    </cfRule>
    <cfRule type="cellIs" dxfId="310" priority="134" operator="equal">
      <formula>14</formula>
    </cfRule>
    <cfRule type="cellIs" dxfId="309" priority="135" operator="equal">
      <formula>13</formula>
    </cfRule>
    <cfRule type="cellIs" dxfId="308" priority="136" operator="equal">
      <formula>12</formula>
    </cfRule>
    <cfRule type="cellIs" dxfId="307" priority="137" operator="equal">
      <formula>11</formula>
    </cfRule>
    <cfRule type="cellIs" dxfId="306" priority="138" operator="equal">
      <formula>10</formula>
    </cfRule>
    <cfRule type="cellIs" dxfId="305" priority="139" operator="equal">
      <formula>9</formula>
    </cfRule>
    <cfRule type="cellIs" dxfId="304" priority="140" operator="equal">
      <formula>8</formula>
    </cfRule>
    <cfRule type="cellIs" dxfId="303" priority="141" operator="equal">
      <formula>7</formula>
    </cfRule>
    <cfRule type="cellIs" dxfId="302" priority="142" operator="equal">
      <formula>6</formula>
    </cfRule>
    <cfRule type="cellIs" dxfId="301" priority="143" operator="equal">
      <formula>5</formula>
    </cfRule>
    <cfRule type="cellIs" dxfId="300" priority="144" operator="equal">
      <formula>4</formula>
    </cfRule>
    <cfRule type="cellIs" dxfId="299" priority="145" operator="equal">
      <formula>3</formula>
    </cfRule>
    <cfRule type="cellIs" dxfId="298" priority="146" operator="equal">
      <formula>2</formula>
    </cfRule>
    <cfRule type="cellIs" dxfId="297" priority="147" operator="equal">
      <formula>1</formula>
    </cfRule>
  </conditionalFormatting>
  <conditionalFormatting sqref="R31:T31">
    <cfRule type="cellIs" dxfId="296" priority="67" operator="greaterThan">
      <formula>0</formula>
    </cfRule>
  </conditionalFormatting>
  <conditionalFormatting sqref="R32:T32">
    <cfRule type="cellIs" dxfId="295" priority="66" operator="greaterThan">
      <formula>0</formula>
    </cfRule>
  </conditionalFormatting>
  <conditionalFormatting sqref="R30:T30">
    <cfRule type="cellIs" dxfId="294" priority="65" operator="greaterThan">
      <formula>0</formula>
    </cfRule>
  </conditionalFormatting>
  <conditionalFormatting sqref="N6:N26">
    <cfRule type="cellIs" dxfId="293" priority="49" operator="equal">
      <formula>16</formula>
    </cfRule>
    <cfRule type="cellIs" dxfId="292" priority="50" operator="equal">
      <formula>15</formula>
    </cfRule>
    <cfRule type="cellIs" dxfId="291" priority="51" operator="equal">
      <formula>14</formula>
    </cfRule>
    <cfRule type="cellIs" dxfId="290" priority="52" operator="equal">
      <formula>13</formula>
    </cfRule>
    <cfRule type="cellIs" dxfId="289" priority="53" operator="equal">
      <formula>12</formula>
    </cfRule>
    <cfRule type="cellIs" dxfId="288" priority="54" operator="equal">
      <formula>11</formula>
    </cfRule>
    <cfRule type="cellIs" dxfId="287" priority="55" operator="equal">
      <formula>10</formula>
    </cfRule>
    <cfRule type="cellIs" dxfId="286" priority="56" operator="equal">
      <formula>9</formula>
    </cfRule>
    <cfRule type="cellIs" dxfId="285" priority="57" operator="equal">
      <formula>8</formula>
    </cfRule>
    <cfRule type="cellIs" dxfId="284" priority="58" operator="equal">
      <formula>7</formula>
    </cfRule>
    <cfRule type="cellIs" dxfId="283" priority="59" operator="equal">
      <formula>6</formula>
    </cfRule>
    <cfRule type="cellIs" dxfId="282" priority="60" operator="equal">
      <formula>5</formula>
    </cfRule>
    <cfRule type="cellIs" dxfId="281" priority="61" operator="equal">
      <formula>4</formula>
    </cfRule>
    <cfRule type="cellIs" dxfId="280" priority="62" operator="equal">
      <formula>3</formula>
    </cfRule>
    <cfRule type="cellIs" dxfId="279" priority="63" operator="equal">
      <formula>2</formula>
    </cfRule>
    <cfRule type="cellIs" dxfId="278" priority="64" operator="equal">
      <formula>1</formula>
    </cfRule>
  </conditionalFormatting>
  <conditionalFormatting sqref="N91:N104">
    <cfRule type="cellIs" dxfId="277" priority="33" operator="equal">
      <formula>16</formula>
    </cfRule>
    <cfRule type="cellIs" dxfId="276" priority="34" operator="equal">
      <formula>15</formula>
    </cfRule>
    <cfRule type="cellIs" dxfId="275" priority="35" operator="equal">
      <formula>14</formula>
    </cfRule>
    <cfRule type="cellIs" dxfId="274" priority="36" operator="equal">
      <formula>13</formula>
    </cfRule>
    <cfRule type="cellIs" dxfId="273" priority="37" operator="equal">
      <formula>12</formula>
    </cfRule>
    <cfRule type="cellIs" dxfId="272" priority="38" operator="equal">
      <formula>11</formula>
    </cfRule>
    <cfRule type="cellIs" dxfId="271" priority="39" operator="equal">
      <formula>10</formula>
    </cfRule>
    <cfRule type="cellIs" dxfId="270" priority="40" operator="equal">
      <formula>9</formula>
    </cfRule>
    <cfRule type="cellIs" dxfId="269" priority="41" operator="equal">
      <formula>8</formula>
    </cfRule>
    <cfRule type="cellIs" dxfId="268" priority="42" operator="equal">
      <formula>7</formula>
    </cfRule>
    <cfRule type="cellIs" dxfId="267" priority="43" operator="equal">
      <formula>6</formula>
    </cfRule>
    <cfRule type="cellIs" dxfId="266" priority="44" operator="equal">
      <formula>5</formula>
    </cfRule>
    <cfRule type="cellIs" dxfId="265" priority="45" operator="equal">
      <formula>4</formula>
    </cfRule>
    <cfRule type="cellIs" dxfId="264" priority="46" operator="equal">
      <formula>3</formula>
    </cfRule>
    <cfRule type="cellIs" dxfId="263" priority="47" operator="equal">
      <formula>2</formula>
    </cfRule>
    <cfRule type="cellIs" dxfId="262" priority="48" operator="equal">
      <formula>1</formula>
    </cfRule>
  </conditionalFormatting>
  <conditionalFormatting sqref="N105:N118">
    <cfRule type="cellIs" dxfId="261" priority="17" operator="equal">
      <formula>16</formula>
    </cfRule>
    <cfRule type="cellIs" dxfId="260" priority="18" operator="equal">
      <formula>15</formula>
    </cfRule>
    <cfRule type="cellIs" dxfId="259" priority="19" operator="equal">
      <formula>14</formula>
    </cfRule>
    <cfRule type="cellIs" dxfId="258" priority="20" operator="equal">
      <formula>13</formula>
    </cfRule>
    <cfRule type="cellIs" dxfId="257" priority="21" operator="equal">
      <formula>12</formula>
    </cfRule>
    <cfRule type="cellIs" dxfId="256" priority="22" operator="equal">
      <formula>11</formula>
    </cfRule>
    <cfRule type="cellIs" dxfId="255" priority="23" operator="equal">
      <formula>10</formula>
    </cfRule>
    <cfRule type="cellIs" dxfId="254" priority="24" operator="equal">
      <formula>9</formula>
    </cfRule>
    <cfRule type="cellIs" dxfId="253" priority="25" operator="equal">
      <formula>8</formula>
    </cfRule>
    <cfRule type="cellIs" dxfId="252" priority="26" operator="equal">
      <formula>7</formula>
    </cfRule>
    <cfRule type="cellIs" dxfId="251" priority="27" operator="equal">
      <formula>6</formula>
    </cfRule>
    <cfRule type="cellIs" dxfId="250" priority="28" operator="equal">
      <formula>5</formula>
    </cfRule>
    <cfRule type="cellIs" dxfId="249" priority="29" operator="equal">
      <formula>4</formula>
    </cfRule>
    <cfRule type="cellIs" dxfId="248" priority="30" operator="equal">
      <formula>3</formula>
    </cfRule>
    <cfRule type="cellIs" dxfId="247" priority="31" operator="equal">
      <formula>2</formula>
    </cfRule>
    <cfRule type="cellIs" dxfId="246" priority="32" operator="equal">
      <formula>1</formula>
    </cfRule>
  </conditionalFormatting>
  <conditionalFormatting sqref="N37:N44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F29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71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71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71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71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71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71">
        <v>11</v>
      </c>
      <c r="O42" s="2"/>
      <c r="P42" s="2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71">
        <v>14</v>
      </c>
      <c r="O43" s="2"/>
      <c r="P43" s="2"/>
      <c r="Q43" s="59" t="s">
        <v>76</v>
      </c>
      <c r="R43" s="222">
        <f>IF($B$81=0,0,(SUMIF($N$6:$N$28,$U13,K$6:K$28)*$B$83+SUMIF($N$37:$N$64,$U13,B$37:B$64))*seasonal!$B$81/$B$81)</f>
        <v>0</v>
      </c>
      <c r="S43" s="222">
        <f>IF($B$81=0,0,(SUMIF($N$6:$N$28,$U13,L$6:L$28)+SUMIF($N$91:$N$118,$U13,L$91:L$118))*$I$83*seasonal!$B$81/$B$81)</f>
        <v>0</v>
      </c>
      <c r="T43" s="222">
        <f>IF($B$81=0,0,(SUMIF($N$6:$N$28,$U13,M$6:M$28)+SUMIF($N$91:$N$118,$U13,M$91:M$118))*$I$83*seasonal!$B$81/$B$81)</f>
        <v>0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71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30000</v>
      </c>
      <c r="S44" s="222">
        <f>IF($B$81=0,0,(SUMIF($N$6:$N$28,$U14,L$6:L$28)+SUMIF($N$91:$N$118,$U14,L$91:L$118))*$I$83*seasonal!$B$81/$B$81)</f>
        <v>21239.999999999996</v>
      </c>
      <c r="T44" s="222">
        <f>IF($B$81=0,0,(SUMIF($N$6:$N$28,$U14,M$6:M$28)+SUMIF($N$91:$N$118,$U14,M$91:M$118))*$I$83*seasonal!$B$81/$B$81)</f>
        <v>21239.999999999996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0</v>
      </c>
      <c r="S45" s="222">
        <f>IF($B$81=0,0,(SUMIF($N$6:$N$28,$U15,L$6:L$28)+SUMIF($N$91:$N$118,$U15,L$91:L$118))*$I$83*seasonal!$B$81/$B$81)</f>
        <v>0</v>
      </c>
      <c r="T45" s="222">
        <f>IF($B$81=0,0,(SUMIF($N$6:$N$28,$U15,M$6:M$28)+SUMIF($N$91:$N$118,$U15,M$91:M$118))*$I$83*seasonal!$B$81/$B$81)</f>
        <v>0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27600</v>
      </c>
      <c r="S47" s="222">
        <f>IF($B$81=0,0,(SUMIF($N$6:$N$28,$U17,L$6:L$28)+SUMIF($N$91:$N$118,$U17,L$91:L$118))*$I$83*seasonal!$B$81/$B$81)</f>
        <v>32568</v>
      </c>
      <c r="T47" s="222">
        <f>IF($B$81=0,0,(SUMIF($N$6:$N$28,$U17,M$6:M$28)+SUMIF($N$91:$N$118,$U17,M$91:M$118))*$I$83*seasonal!$B$81/$B$81)</f>
        <v>32568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0</v>
      </c>
      <c r="S48" s="222">
        <f>IF($B$81=0,0,(SUMIF($N$6:$N$28,$U18,L$6:L$28)+SUMIF($N$91:$N$118,$U18,L$91:L$118))*$I$83*seasonal!$B$81/$B$81)</f>
        <v>0</v>
      </c>
      <c r="T48" s="222">
        <f>IF($B$81=0,0,(SUMIF($N$6:$N$28,$U18,M$6:M$28)+SUMIF($N$91:$N$118,$U18,M$91:M$118))*$I$83*seasonal!$B$81/$B$81)</f>
        <v>0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57600</v>
      </c>
      <c r="S53" s="179">
        <f>SUM(S37:S52)</f>
        <v>53808</v>
      </c>
      <c r="T53" s="179">
        <f>SUM(T37:T52)</f>
        <v>53808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27031.576933582302</v>
      </c>
      <c r="T54" s="41">
        <f>IF($B$81=0,0,(SUM(($B$70*$H$70))+((1-$D$29)*$I$83))*seasonal!$B$81/$B$81)</f>
        <v>27031.576933582302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26991.928988369753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43360.888988369756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9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27:N2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R31:T31">
    <cfRule type="cellIs" dxfId="197" priority="67" operator="greaterThan">
      <formula>0</formula>
    </cfRule>
  </conditionalFormatting>
  <conditionalFormatting sqref="R32:T32">
    <cfRule type="cellIs" dxfId="196" priority="66" operator="greaterThan">
      <formula>0</formula>
    </cfRule>
  </conditionalFormatting>
  <conditionalFormatting sqref="R30:T30">
    <cfRule type="cellIs" dxfId="195" priority="65" operator="greaterThan">
      <formula>0</formula>
    </cfRule>
  </conditionalFormatting>
  <conditionalFormatting sqref="N6:N26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91:N104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105:N118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37:N44">
    <cfRule type="cellIs" dxfId="47" priority="1" operator="equal">
      <formula>16</formula>
    </cfRule>
    <cfRule type="cellIs" dxfId="46" priority="2" operator="equal">
      <formula>15</formula>
    </cfRule>
    <cfRule type="cellIs" dxfId="45" priority="3" operator="equal">
      <formula>14</formula>
    </cfRule>
    <cfRule type="cellIs" dxfId="44" priority="4" operator="equal">
      <formula>13</formula>
    </cfRule>
    <cfRule type="cellIs" dxfId="43" priority="5" operator="equal">
      <formula>12</formula>
    </cfRule>
    <cfRule type="cellIs" dxfId="42" priority="6" operator="equal">
      <formula>11</formula>
    </cfRule>
    <cfRule type="cellIs" dxfId="41" priority="7" operator="equal">
      <formula>10</formula>
    </cfRule>
    <cfRule type="cellIs" dxfId="40" priority="8" operator="equal">
      <formula>9</formula>
    </cfRule>
    <cfRule type="cellIs" dxfId="39" priority="9" operator="equal">
      <formula>8</formula>
    </cfRule>
    <cfRule type="cellIs" dxfId="38" priority="10" operator="equal">
      <formula>7</formula>
    </cfRule>
    <cfRule type="cellIs" dxfId="37" priority="11" operator="equal">
      <formula>6</formula>
    </cfRule>
    <cfRule type="cellIs" dxfId="36" priority="12" operator="equal">
      <formula>5</formula>
    </cfRule>
    <cfRule type="cellIs" dxfId="35" priority="13" operator="equal">
      <formula>4</formula>
    </cfRule>
    <cfRule type="cellIs" dxfId="34" priority="14" operator="equal">
      <formula>3</formula>
    </cfRule>
    <cfRule type="cellIs" dxfId="33" priority="15" operator="equal">
      <formula>2</formula>
    </cfRule>
    <cfRule type="cellIs" dxfId="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13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1</v>
      </c>
      <c r="F43" s="75">
        <f>permanent!F43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164" operator="equal">
      <formula>16</formula>
    </cfRule>
    <cfRule type="cellIs" dxfId="145" priority="165" operator="equal">
      <formula>15</formula>
    </cfRule>
    <cfRule type="cellIs" dxfId="144" priority="166" operator="equal">
      <formula>14</formula>
    </cfRule>
    <cfRule type="cellIs" dxfId="143" priority="167" operator="equal">
      <formula>13</formula>
    </cfRule>
    <cfRule type="cellIs" dxfId="142" priority="168" operator="equal">
      <formula>12</formula>
    </cfRule>
    <cfRule type="cellIs" dxfId="141" priority="169" operator="equal">
      <formula>11</formula>
    </cfRule>
    <cfRule type="cellIs" dxfId="140" priority="170" operator="equal">
      <formula>10</formula>
    </cfRule>
    <cfRule type="cellIs" dxfId="139" priority="171" operator="equal">
      <formula>9</formula>
    </cfRule>
    <cfRule type="cellIs" dxfId="138" priority="172" operator="equal">
      <formula>8</formula>
    </cfRule>
    <cfRule type="cellIs" dxfId="137" priority="173" operator="equal">
      <formula>7</formula>
    </cfRule>
    <cfRule type="cellIs" dxfId="136" priority="174" operator="equal">
      <formula>6</formula>
    </cfRule>
    <cfRule type="cellIs" dxfId="135" priority="175" operator="equal">
      <formula>5</formula>
    </cfRule>
    <cfRule type="cellIs" dxfId="134" priority="176" operator="equal">
      <formula>4</formula>
    </cfRule>
    <cfRule type="cellIs" dxfId="133" priority="177" operator="equal">
      <formula>3</formula>
    </cfRule>
    <cfRule type="cellIs" dxfId="132" priority="178" operator="equal">
      <formula>2</formula>
    </cfRule>
    <cfRule type="cellIs" dxfId="131" priority="179" operator="equal">
      <formula>1</formula>
    </cfRule>
  </conditionalFormatting>
  <conditionalFormatting sqref="N29">
    <cfRule type="cellIs" dxfId="130" priority="148" operator="equal">
      <formula>16</formula>
    </cfRule>
    <cfRule type="cellIs" dxfId="129" priority="149" operator="equal">
      <formula>15</formula>
    </cfRule>
    <cfRule type="cellIs" dxfId="128" priority="150" operator="equal">
      <formula>14</formula>
    </cfRule>
    <cfRule type="cellIs" dxfId="127" priority="151" operator="equal">
      <formula>13</formula>
    </cfRule>
    <cfRule type="cellIs" dxfId="126" priority="152" operator="equal">
      <formula>12</formula>
    </cfRule>
    <cfRule type="cellIs" dxfId="125" priority="153" operator="equal">
      <formula>11</formula>
    </cfRule>
    <cfRule type="cellIs" dxfId="124" priority="154" operator="equal">
      <formula>10</formula>
    </cfRule>
    <cfRule type="cellIs" dxfId="123" priority="155" operator="equal">
      <formula>9</formula>
    </cfRule>
    <cfRule type="cellIs" dxfId="122" priority="156" operator="equal">
      <formula>8</formula>
    </cfRule>
    <cfRule type="cellIs" dxfId="121" priority="157" operator="equal">
      <formula>7</formula>
    </cfRule>
    <cfRule type="cellIs" dxfId="120" priority="158" operator="equal">
      <formula>6</formula>
    </cfRule>
    <cfRule type="cellIs" dxfId="119" priority="159" operator="equal">
      <formula>5</formula>
    </cfRule>
    <cfRule type="cellIs" dxfId="118" priority="160" operator="equal">
      <formula>4</formula>
    </cfRule>
    <cfRule type="cellIs" dxfId="117" priority="161" operator="equal">
      <formula>3</formula>
    </cfRule>
    <cfRule type="cellIs" dxfId="116" priority="162" operator="equal">
      <formula>2</formula>
    </cfRule>
    <cfRule type="cellIs" dxfId="115" priority="163" operator="equal">
      <formula>1</formula>
    </cfRule>
  </conditionalFormatting>
  <conditionalFormatting sqref="N27:N28">
    <cfRule type="cellIs" dxfId="114" priority="84" operator="equal">
      <formula>16</formula>
    </cfRule>
    <cfRule type="cellIs" dxfId="113" priority="85" operator="equal">
      <formula>15</formula>
    </cfRule>
    <cfRule type="cellIs" dxfId="112" priority="86" operator="equal">
      <formula>14</formula>
    </cfRule>
    <cfRule type="cellIs" dxfId="111" priority="87" operator="equal">
      <formula>13</formula>
    </cfRule>
    <cfRule type="cellIs" dxfId="110" priority="88" operator="equal">
      <formula>12</formula>
    </cfRule>
    <cfRule type="cellIs" dxfId="109" priority="89" operator="equal">
      <formula>11</formula>
    </cfRule>
    <cfRule type="cellIs" dxfId="108" priority="90" operator="equal">
      <formula>10</formula>
    </cfRule>
    <cfRule type="cellIs" dxfId="107" priority="91" operator="equal">
      <formula>9</formula>
    </cfRule>
    <cfRule type="cellIs" dxfId="106" priority="92" operator="equal">
      <formula>8</formula>
    </cfRule>
    <cfRule type="cellIs" dxfId="105" priority="93" operator="equal">
      <formula>7</formula>
    </cfRule>
    <cfRule type="cellIs" dxfId="104" priority="94" operator="equal">
      <formula>6</formula>
    </cfRule>
    <cfRule type="cellIs" dxfId="103" priority="95" operator="equal">
      <formula>5</formula>
    </cfRule>
    <cfRule type="cellIs" dxfId="102" priority="96" operator="equal">
      <formula>4</formula>
    </cfRule>
    <cfRule type="cellIs" dxfId="101" priority="97" operator="equal">
      <formula>3</formula>
    </cfRule>
    <cfRule type="cellIs" dxfId="100" priority="98" operator="equal">
      <formula>2</formula>
    </cfRule>
    <cfRule type="cellIs" dxfId="99" priority="99" operator="equal">
      <formula>1</formula>
    </cfRule>
  </conditionalFormatting>
  <conditionalFormatting sqref="R31:T31">
    <cfRule type="cellIs" dxfId="98" priority="51" operator="greaterThan">
      <formula>0</formula>
    </cfRule>
  </conditionalFormatting>
  <conditionalFormatting sqref="R32:T32">
    <cfRule type="cellIs" dxfId="97" priority="50" operator="greaterThan">
      <formula>0</formula>
    </cfRule>
  </conditionalFormatting>
  <conditionalFormatting sqref="R30:T30">
    <cfRule type="cellIs" dxfId="96" priority="49" operator="greaterThan">
      <formula>0</formula>
    </cfRule>
  </conditionalFormatting>
  <conditionalFormatting sqref="N6:N26">
    <cfRule type="cellIs" dxfId="95" priority="33" operator="equal">
      <formula>16</formula>
    </cfRule>
    <cfRule type="cellIs" dxfId="94" priority="34" operator="equal">
      <formula>15</formula>
    </cfRule>
    <cfRule type="cellIs" dxfId="93" priority="35" operator="equal">
      <formula>14</formula>
    </cfRule>
    <cfRule type="cellIs" dxfId="92" priority="36" operator="equal">
      <formula>13</formula>
    </cfRule>
    <cfRule type="cellIs" dxfId="91" priority="37" operator="equal">
      <formula>12</formula>
    </cfRule>
    <cfRule type="cellIs" dxfId="90" priority="38" operator="equal">
      <formula>11</formula>
    </cfRule>
    <cfRule type="cellIs" dxfId="89" priority="39" operator="equal">
      <formula>10</formula>
    </cfRule>
    <cfRule type="cellIs" dxfId="88" priority="40" operator="equal">
      <formula>9</formula>
    </cfRule>
    <cfRule type="cellIs" dxfId="87" priority="41" operator="equal">
      <formula>8</formula>
    </cfRule>
    <cfRule type="cellIs" dxfId="86" priority="42" operator="equal">
      <formula>7</formula>
    </cfRule>
    <cfRule type="cellIs" dxfId="85" priority="43" operator="equal">
      <formula>6</formula>
    </cfRule>
    <cfRule type="cellIs" dxfId="84" priority="44" operator="equal">
      <formula>5</formula>
    </cfRule>
    <cfRule type="cellIs" dxfId="83" priority="45" operator="equal">
      <formula>4</formula>
    </cfRule>
    <cfRule type="cellIs" dxfId="82" priority="46" operator="equal">
      <formula>3</formula>
    </cfRule>
    <cfRule type="cellIs" dxfId="81" priority="47" operator="equal">
      <formula>2</formula>
    </cfRule>
    <cfRule type="cellIs" dxfId="80" priority="48" operator="equal">
      <formula>1</formula>
    </cfRule>
  </conditionalFormatting>
  <conditionalFormatting sqref="N91:N104">
    <cfRule type="cellIs" dxfId="79" priority="17" operator="equal">
      <formula>16</formula>
    </cfRule>
    <cfRule type="cellIs" dxfId="78" priority="18" operator="equal">
      <formula>15</formula>
    </cfRule>
    <cfRule type="cellIs" dxfId="77" priority="19" operator="equal">
      <formula>14</formula>
    </cfRule>
    <cfRule type="cellIs" dxfId="76" priority="20" operator="equal">
      <formula>13</formula>
    </cfRule>
    <cfRule type="cellIs" dxfId="75" priority="21" operator="equal">
      <formula>12</formula>
    </cfRule>
    <cfRule type="cellIs" dxfId="74" priority="22" operator="equal">
      <formula>11</formula>
    </cfRule>
    <cfRule type="cellIs" dxfId="73" priority="23" operator="equal">
      <formula>10</formula>
    </cfRule>
    <cfRule type="cellIs" dxfId="72" priority="24" operator="equal">
      <formula>9</formula>
    </cfRule>
    <cfRule type="cellIs" dxfId="71" priority="25" operator="equal">
      <formula>8</formula>
    </cfRule>
    <cfRule type="cellIs" dxfId="70" priority="26" operator="equal">
      <formula>7</formula>
    </cfRule>
    <cfRule type="cellIs" dxfId="69" priority="27" operator="equal">
      <formula>6</formula>
    </cfRule>
    <cfRule type="cellIs" dxfId="68" priority="28" operator="equal">
      <formula>5</formula>
    </cfRule>
    <cfRule type="cellIs" dxfId="67" priority="29" operator="equal">
      <formula>4</formula>
    </cfRule>
    <cfRule type="cellIs" dxfId="66" priority="30" operator="equal">
      <formula>3</formula>
    </cfRule>
    <cfRule type="cellIs" dxfId="65" priority="31" operator="equal">
      <formula>2</formula>
    </cfRule>
    <cfRule type="cellIs" dxfId="64" priority="32" operator="equal">
      <formula>1</formula>
    </cfRule>
  </conditionalFormatting>
  <conditionalFormatting sqref="N105:N118">
    <cfRule type="cellIs" dxfId="63" priority="1" operator="equal">
      <formula>16</formula>
    </cfRule>
    <cfRule type="cellIs" dxfId="62" priority="2" operator="equal">
      <formula>15</formula>
    </cfRule>
    <cfRule type="cellIs" dxfId="61" priority="3" operator="equal">
      <formula>14</formula>
    </cfRule>
    <cfRule type="cellIs" dxfId="60" priority="4" operator="equal">
      <formula>13</formula>
    </cfRule>
    <cfRule type="cellIs" dxfId="59" priority="5" operator="equal">
      <formula>12</formula>
    </cfRule>
    <cfRule type="cellIs" dxfId="58" priority="6" operator="equal">
      <formula>11</formula>
    </cfRule>
    <cfRule type="cellIs" dxfId="57" priority="7" operator="equal">
      <formula>10</formula>
    </cfRule>
    <cfRule type="cellIs" dxfId="56" priority="8" operator="equal">
      <formula>9</formula>
    </cfRule>
    <cfRule type="cellIs" dxfId="55" priority="9" operator="equal">
      <formula>8</formula>
    </cfRule>
    <cfRule type="cellIs" dxfId="54" priority="10" operator="equal">
      <formula>7</formula>
    </cfRule>
    <cfRule type="cellIs" dxfId="53" priority="11" operator="equal">
      <formula>6</formula>
    </cfRule>
    <cfRule type="cellIs" dxfId="52" priority="12" operator="equal">
      <formula>5</formula>
    </cfRule>
    <cfRule type="cellIs" dxfId="51" priority="13" operator="equal">
      <formula>4</formula>
    </cfRule>
    <cfRule type="cellIs" dxfId="50" priority="14" operator="equal">
      <formula>3</formula>
    </cfRule>
    <cfRule type="cellIs" dxfId="49" priority="15" operator="equal">
      <formula>2</formula>
    </cfRule>
    <cfRule type="cellIs" dxfId="4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casual!A3</f>
        <v>Sources of Food : Very Poor HHs</v>
      </c>
      <c r="C3" s="267"/>
      <c r="D3" s="267"/>
      <c r="E3" s="267"/>
      <c r="F3" s="245"/>
      <c r="G3" s="264" t="str">
        <f>seasonal!A3</f>
        <v>Sources of Food : Poor HHs</v>
      </c>
      <c r="H3" s="264"/>
      <c r="I3" s="264"/>
      <c r="J3" s="264"/>
      <c r="K3" s="246"/>
      <c r="L3" s="264" t="str">
        <f>permanent!A3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B102" workbookViewId="0">
      <selection activeCell="T65" sqref="T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seasonal!A1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casual!A34</f>
        <v>Income : Very Poor HHs</v>
      </c>
      <c r="D3" s="270"/>
      <c r="E3" s="270"/>
      <c r="F3" s="90"/>
      <c r="G3" s="268" t="str">
        <f>seasonal!A34</f>
        <v>Income : Poor HHs</v>
      </c>
      <c r="H3" s="268"/>
      <c r="I3" s="268"/>
      <c r="J3" s="268"/>
      <c r="K3" s="89"/>
      <c r="L3" s="268" t="str">
        <f>permanent!A34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142</v>
      </c>
      <c r="E71" s="170"/>
      <c r="F71" s="256" t="s">
        <v>139</v>
      </c>
      <c r="G71" s="256" t="s">
        <v>140</v>
      </c>
      <c r="H71" s="256" t="s">
        <v>141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6372</v>
      </c>
      <c r="G85" s="109">
        <f>seasonal!T20</f>
        <v>6372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23233.126117780685</v>
      </c>
      <c r="G88" s="109">
        <f>seasonal!T23</f>
        <v>27221.776117780686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3798.4508158016142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12989.864149134944</v>
      </c>
      <c r="G99" s="239">
        <f t="shared" si="0"/>
        <v>9001.2141491349503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29358.824149134951</v>
      </c>
      <c r="G100" s="239">
        <f t="shared" si="0"/>
        <v>25370.174149134949</v>
      </c>
      <c r="H100" s="239">
        <f t="shared" si="0"/>
        <v>0</v>
      </c>
      <c r="I100" s="239">
        <f t="shared" si="0"/>
        <v>52591.950266915628</v>
      </c>
    </row>
    <row r="101" spans="1:9" ht="16" thickBot="1">
      <c r="A101" s="272" t="s">
        <v>136</v>
      </c>
      <c r="B101" s="273">
        <f>IF(B92&gt;B$88,B92-B$88,0)</f>
        <v>0</v>
      </c>
      <c r="C101" s="273">
        <f t="shared" si="0"/>
        <v>0</v>
      </c>
      <c r="D101" s="273">
        <f t="shared" si="0"/>
        <v>0</v>
      </c>
      <c r="E101" s="273">
        <f t="shared" si="0"/>
        <v>0</v>
      </c>
      <c r="F101" s="273">
        <f t="shared" si="0"/>
        <v>0</v>
      </c>
      <c r="G101" s="273">
        <f t="shared" si="0"/>
        <v>0</v>
      </c>
      <c r="H101" s="273">
        <f t="shared" si="0"/>
        <v>0</v>
      </c>
      <c r="I101" s="273">
        <f t="shared" si="0"/>
        <v>0</v>
      </c>
    </row>
    <row r="102" spans="1:9">
      <c r="A102" t="str">
        <f>seasonal!Q37</f>
        <v>Own crops Consumed</v>
      </c>
      <c r="B102" s="109">
        <f>casual!R37</f>
        <v>0</v>
      </c>
      <c r="C102" s="109">
        <f>seasonal!R37</f>
        <v>0</v>
      </c>
      <c r="D102" s="109">
        <f>permanent!R37</f>
        <v>0</v>
      </c>
      <c r="E102" s="109">
        <f>Rich!R37</f>
        <v>0</v>
      </c>
      <c r="F102" s="109">
        <f>casual!T37</f>
        <v>0</v>
      </c>
      <c r="G102" s="109">
        <f>seasonal!T37</f>
        <v>0</v>
      </c>
      <c r="H102" s="109">
        <f>permanent!T37</f>
        <v>0</v>
      </c>
      <c r="I102" s="109">
        <f>Rich!T37</f>
        <v>0</v>
      </c>
    </row>
    <row r="103" spans="1:9">
      <c r="A103" t="str">
        <f>seasonal!Q38</f>
        <v>Own crops sold</v>
      </c>
      <c r="B103" s="109">
        <f>casual!R38</f>
        <v>0</v>
      </c>
      <c r="C103" s="109">
        <f>seasonal!R38</f>
        <v>0</v>
      </c>
      <c r="D103" s="109">
        <f>permanent!R38</f>
        <v>0</v>
      </c>
      <c r="E103" s="109">
        <f>Rich!R38</f>
        <v>0</v>
      </c>
      <c r="F103" s="109">
        <f>casual!T38</f>
        <v>0</v>
      </c>
      <c r="G103" s="109">
        <f>seasonal!T38</f>
        <v>0</v>
      </c>
      <c r="H103" s="109">
        <f>permanent!T38</f>
        <v>0</v>
      </c>
      <c r="I103" s="109">
        <f>Rich!T38</f>
        <v>0</v>
      </c>
    </row>
    <row r="104" spans="1:9">
      <c r="A104" t="str">
        <f>seasonal!Q39</f>
        <v>Animal products consumed</v>
      </c>
      <c r="B104" s="109">
        <f>casual!R39</f>
        <v>0</v>
      </c>
      <c r="C104" s="109">
        <f>seasonal!R39</f>
        <v>0</v>
      </c>
      <c r="D104" s="109">
        <f>permanent!R39</f>
        <v>0</v>
      </c>
      <c r="E104" s="109">
        <f>Rich!R39</f>
        <v>0</v>
      </c>
      <c r="F104" s="109">
        <f>casual!T39</f>
        <v>0</v>
      </c>
      <c r="G104" s="109">
        <f>seasonal!T39</f>
        <v>0</v>
      </c>
      <c r="H104" s="109">
        <f>permanent!T39</f>
        <v>0</v>
      </c>
      <c r="I104" s="109">
        <f>Rich!T39</f>
        <v>0</v>
      </c>
    </row>
    <row r="105" spans="1:9">
      <c r="A105" t="str">
        <f>seasonal!Q40</f>
        <v>Animal products sold</v>
      </c>
      <c r="B105" s="109">
        <f>casual!R40</f>
        <v>0</v>
      </c>
      <c r="C105" s="109">
        <f>seasonal!R40</f>
        <v>0</v>
      </c>
      <c r="D105" s="109">
        <f>permanent!R40</f>
        <v>0</v>
      </c>
      <c r="E105" s="109">
        <f>Rich!R40</f>
        <v>0</v>
      </c>
      <c r="F105" s="109">
        <f>casual!T40</f>
        <v>0</v>
      </c>
      <c r="G105" s="109">
        <f>seasonal!T40</f>
        <v>0</v>
      </c>
      <c r="H105" s="109">
        <f>permanent!T40</f>
        <v>0</v>
      </c>
      <c r="I105" s="109">
        <f>Rich!T40</f>
        <v>0</v>
      </c>
    </row>
    <row r="106" spans="1:9">
      <c r="A106" t="str">
        <f>seasonal!Q41</f>
        <v>Animals sold</v>
      </c>
      <c r="B106" s="109">
        <f>casual!R41</f>
        <v>0</v>
      </c>
      <c r="C106" s="109">
        <f>seasonal!R41</f>
        <v>0</v>
      </c>
      <c r="D106" s="109">
        <f>permanent!R41</f>
        <v>0</v>
      </c>
      <c r="E106" s="109">
        <f>Rich!R41</f>
        <v>0</v>
      </c>
      <c r="F106" s="109">
        <f>casual!T41</f>
        <v>0</v>
      </c>
      <c r="G106" s="109">
        <f>seasonal!T41</f>
        <v>0</v>
      </c>
      <c r="H106" s="109">
        <f>permanent!T41</f>
        <v>0</v>
      </c>
      <c r="I106" s="109">
        <f>Rich!T41</f>
        <v>0</v>
      </c>
    </row>
    <row r="107" spans="1:9">
      <c r="A107" t="str">
        <f>seasonal!Q42</f>
        <v>Wild foods consumed and sold</v>
      </c>
      <c r="B107" s="109">
        <f>casual!R42</f>
        <v>0</v>
      </c>
      <c r="C107" s="109">
        <f>seasonal!R42</f>
        <v>0</v>
      </c>
      <c r="D107" s="109">
        <f>permanent!R42</f>
        <v>0</v>
      </c>
      <c r="E107" s="109">
        <f>Rich!R42</f>
        <v>0</v>
      </c>
      <c r="F107" s="109">
        <f>casual!T42</f>
        <v>0</v>
      </c>
      <c r="G107" s="109">
        <f>seasonal!T42</f>
        <v>0</v>
      </c>
      <c r="H107" s="109">
        <f>permanent!T42</f>
        <v>0</v>
      </c>
      <c r="I107" s="109">
        <f>Rich!T42</f>
        <v>0</v>
      </c>
    </row>
    <row r="108" spans="1:9">
      <c r="A108" t="str">
        <f>seasonal!Q43</f>
        <v>Labour - casual</v>
      </c>
      <c r="B108" s="109">
        <f>casual!R43</f>
        <v>10630</v>
      </c>
      <c r="C108" s="109">
        <f>seasonal!R43</f>
        <v>14500</v>
      </c>
      <c r="D108" s="109">
        <f>permanent!R43</f>
        <v>0</v>
      </c>
      <c r="E108" s="109">
        <f>Rich!R43</f>
        <v>0</v>
      </c>
      <c r="F108" s="109">
        <f>casual!T43</f>
        <v>5899.65</v>
      </c>
      <c r="G108" s="109">
        <f>seasonal!T43</f>
        <v>8047.5</v>
      </c>
      <c r="H108" s="109">
        <f>permanent!T43</f>
        <v>0</v>
      </c>
      <c r="I108" s="109">
        <f>Rich!T43</f>
        <v>0</v>
      </c>
    </row>
    <row r="109" spans="1:9">
      <c r="A109" t="str">
        <f>seasonal!Q44</f>
        <v>Labour - formal emp</v>
      </c>
      <c r="B109" s="109">
        <f>casual!R44</f>
        <v>4200</v>
      </c>
      <c r="C109" s="109">
        <f>seasonal!R44</f>
        <v>6000</v>
      </c>
      <c r="D109" s="109">
        <f>permanent!R44</f>
        <v>30000</v>
      </c>
      <c r="E109" s="109">
        <f>Rich!R44</f>
        <v>0</v>
      </c>
      <c r="F109" s="109">
        <f>casual!T44</f>
        <v>2973.5999999999995</v>
      </c>
      <c r="G109" s="109">
        <f>seasonal!T44</f>
        <v>4248</v>
      </c>
      <c r="H109" s="109">
        <f>permanent!T44</f>
        <v>21239.999999999996</v>
      </c>
      <c r="I109" s="109">
        <f>Rich!T44</f>
        <v>0</v>
      </c>
    </row>
    <row r="110" spans="1:9">
      <c r="A110" t="str">
        <f>seasonal!Q45</f>
        <v>Labour - public works</v>
      </c>
      <c r="B110" s="109">
        <f>casual!R45</f>
        <v>1286</v>
      </c>
      <c r="C110" s="109">
        <f>seasonal!R45</f>
        <v>1286</v>
      </c>
      <c r="D110" s="109">
        <f>permanent!R45</f>
        <v>0</v>
      </c>
      <c r="E110" s="109">
        <f>Rich!R45</f>
        <v>0</v>
      </c>
      <c r="F110" s="109">
        <f>casual!T45</f>
        <v>1286</v>
      </c>
      <c r="G110" s="109">
        <f>seasonal!T45</f>
        <v>1286</v>
      </c>
      <c r="H110" s="109">
        <f>permanent!T45</f>
        <v>0</v>
      </c>
      <c r="I110" s="109">
        <f>Rich!T45</f>
        <v>0</v>
      </c>
    </row>
    <row r="111" spans="1:9">
      <c r="A111" t="str">
        <f>seasonal!Q46</f>
        <v>Self - employment</v>
      </c>
      <c r="B111" s="109">
        <f>casual!R46</f>
        <v>4500</v>
      </c>
      <c r="C111" s="109">
        <f>seasonal!R46</f>
        <v>0</v>
      </c>
      <c r="D111" s="109">
        <f>permanent!R46</f>
        <v>0</v>
      </c>
      <c r="E111" s="109">
        <f>Rich!R46</f>
        <v>0</v>
      </c>
      <c r="F111" s="109">
        <f>casual!T46</f>
        <v>5097.6000000000004</v>
      </c>
      <c r="G111" s="109">
        <f>seasonal!T46</f>
        <v>0</v>
      </c>
      <c r="H111" s="109">
        <f>permanent!T46</f>
        <v>0</v>
      </c>
      <c r="I111" s="109">
        <f>Rich!T46</f>
        <v>0</v>
      </c>
    </row>
    <row r="112" spans="1:9">
      <c r="A112" t="str">
        <f>seasonal!Q47</f>
        <v>Small business/petty trading</v>
      </c>
      <c r="B112" s="109">
        <f>casual!R47</f>
        <v>0</v>
      </c>
      <c r="C112" s="109">
        <f>seasonal!R47</f>
        <v>4800</v>
      </c>
      <c r="D112" s="109">
        <f>permanent!R47</f>
        <v>27600</v>
      </c>
      <c r="E112" s="109">
        <f>Rich!R47</f>
        <v>0</v>
      </c>
      <c r="F112" s="109">
        <f>casual!T47</f>
        <v>0</v>
      </c>
      <c r="G112" s="109">
        <f>seasonal!T47</f>
        <v>5664.0000000000009</v>
      </c>
      <c r="H112" s="109">
        <f>permanent!T47</f>
        <v>32568</v>
      </c>
      <c r="I112" s="109">
        <f>Rich!T47</f>
        <v>0</v>
      </c>
    </row>
    <row r="113" spans="1:9">
      <c r="A113" t="str">
        <f>seasonal!Q48</f>
        <v>Food transfer - official</v>
      </c>
      <c r="B113" s="109">
        <f>casual!R48</f>
        <v>972.28855623071831</v>
      </c>
      <c r="C113" s="109">
        <f>seasonal!R48</f>
        <v>972.28855623071831</v>
      </c>
      <c r="D113" s="109">
        <f>permanent!R48</f>
        <v>0</v>
      </c>
      <c r="E113" s="109">
        <f>Rich!R48</f>
        <v>0</v>
      </c>
      <c r="F113" s="109">
        <f>casual!T48</f>
        <v>1604.2761177806851</v>
      </c>
      <c r="G113" s="109">
        <f>seasonal!T48</f>
        <v>1604.2761177806851</v>
      </c>
      <c r="H113" s="109">
        <f>permanent!T48</f>
        <v>0</v>
      </c>
      <c r="I113" s="109">
        <f>Rich!T48</f>
        <v>0</v>
      </c>
    </row>
    <row r="114" spans="1:9">
      <c r="A114" t="str">
        <f>seasonal!Q49</f>
        <v>Food transfer - gifts</v>
      </c>
      <c r="B114" s="109">
        <f>casual!R49</f>
        <v>0</v>
      </c>
      <c r="C114" s="109">
        <f>seasonal!R49</f>
        <v>0</v>
      </c>
      <c r="D114" s="109">
        <f>permanent!R49</f>
        <v>0</v>
      </c>
      <c r="E114" s="109">
        <f>Rich!R49</f>
        <v>0</v>
      </c>
      <c r="F114" s="109">
        <f>casual!T49</f>
        <v>0</v>
      </c>
      <c r="G114" s="109">
        <f>seasonal!T49</f>
        <v>0</v>
      </c>
      <c r="H114" s="109">
        <f>permanent!T49</f>
        <v>0</v>
      </c>
      <c r="I114" s="109">
        <f>Rich!T49</f>
        <v>0</v>
      </c>
    </row>
    <row r="115" spans="1:9">
      <c r="A115" t="str">
        <f>seasonal!Q50</f>
        <v>Cash transfer - official</v>
      </c>
      <c r="B115" s="109">
        <f>casual!R50</f>
        <v>5400</v>
      </c>
      <c r="C115" s="109">
        <f>seasonal!R50</f>
        <v>5400</v>
      </c>
      <c r="D115" s="109">
        <f>permanent!R50</f>
        <v>0</v>
      </c>
      <c r="E115" s="109">
        <f>Rich!R50</f>
        <v>0</v>
      </c>
      <c r="F115" s="109">
        <f>casual!T50</f>
        <v>6372</v>
      </c>
      <c r="G115" s="109">
        <f>seasonal!T50</f>
        <v>6372</v>
      </c>
      <c r="H115" s="109">
        <f>permanent!T50</f>
        <v>0</v>
      </c>
      <c r="I115" s="109">
        <f>Rich!T50</f>
        <v>0</v>
      </c>
    </row>
    <row r="116" spans="1:9">
      <c r="A116" t="str">
        <f>seasonal!Q51</f>
        <v>Cash transfer - gifts</v>
      </c>
      <c r="B116" s="109">
        <f>casual!R51</f>
        <v>0</v>
      </c>
      <c r="C116" s="109">
        <f>seasonal!R51</f>
        <v>0</v>
      </c>
      <c r="D116" s="109">
        <f>permanent!R51</f>
        <v>0</v>
      </c>
      <c r="E116" s="109">
        <f>Rich!R51</f>
        <v>0</v>
      </c>
      <c r="F116" s="109">
        <f>casual!T51</f>
        <v>0</v>
      </c>
      <c r="G116" s="109">
        <f>seasonal!T51</f>
        <v>0</v>
      </c>
      <c r="H116" s="109">
        <f>permanent!T51</f>
        <v>0</v>
      </c>
      <c r="I116" s="109">
        <f>Rich!T51</f>
        <v>0</v>
      </c>
    </row>
    <row r="117" spans="1:9">
      <c r="A117" t="str">
        <f>seasonal!Q52</f>
        <v>Other</v>
      </c>
      <c r="B117" s="109">
        <f>casual!R52</f>
        <v>0</v>
      </c>
      <c r="C117" s="109">
        <f>seasonal!R52</f>
        <v>0</v>
      </c>
      <c r="D117" s="109">
        <f>permanent!R52</f>
        <v>0</v>
      </c>
      <c r="E117" s="109">
        <f>Rich!R52</f>
        <v>0</v>
      </c>
      <c r="F117" s="109">
        <f>casual!T52</f>
        <v>0</v>
      </c>
      <c r="G117" s="109">
        <f>seasonal!T52</f>
        <v>0</v>
      </c>
      <c r="H117" s="109">
        <f>permanent!T52</f>
        <v>0</v>
      </c>
      <c r="I117" s="109">
        <f>Rich!T52</f>
        <v>0</v>
      </c>
    </row>
    <row r="118" spans="1:9">
      <c r="A118" t="str">
        <f>casual!Q53</f>
        <v>TOTAL</v>
      </c>
      <c r="B118" s="109">
        <f>casual!R53</f>
        <v>26988.28855623072</v>
      </c>
      <c r="C118" s="109">
        <f>seasonal!R53</f>
        <v>32958.28855623072</v>
      </c>
      <c r="D118" s="109">
        <f>permanent!R53</f>
        <v>57600</v>
      </c>
      <c r="E118" s="109">
        <f>Rich!R53</f>
        <v>0</v>
      </c>
      <c r="F118" s="109">
        <f>casual!T53</f>
        <v>23233.126117780685</v>
      </c>
      <c r="G118" s="109">
        <f>seasonal!T53</f>
        <v>27221.776117780686</v>
      </c>
      <c r="H118" s="109">
        <f>permanent!T53</f>
        <v>53808</v>
      </c>
      <c r="I118" s="109">
        <f>Rich!T53</f>
        <v>0</v>
      </c>
    </row>
    <row r="119" spans="1:9">
      <c r="A119" t="str">
        <f>seasonal!Q54</f>
        <v>Food Poverty line</v>
      </c>
      <c r="B119" s="109">
        <f>casual!R54</f>
        <v>17800.515655036419</v>
      </c>
      <c r="C119" s="109">
        <f>seasonal!R54</f>
        <v>17800.515655036419</v>
      </c>
      <c r="D119" s="109">
        <f>permanent!R54</f>
        <v>17800.515655036419</v>
      </c>
      <c r="E119" s="109">
        <f>Rich!R54</f>
        <v>0</v>
      </c>
      <c r="F119" s="109"/>
      <c r="G119" s="109"/>
      <c r="H119" s="109"/>
      <c r="I119" s="109"/>
    </row>
    <row r="120" spans="1:9">
      <c r="A120" t="str">
        <f>seasonal!Q55</f>
        <v>Lower Bound Poverty line</v>
      </c>
      <c r="B120" s="109">
        <f>casual!R55</f>
        <v>26991.928988369749</v>
      </c>
      <c r="C120" s="109">
        <f>seasonal!R55</f>
        <v>26991.928988369749</v>
      </c>
      <c r="D120" s="109">
        <f>permanent!R55</f>
        <v>26991.928988369753</v>
      </c>
      <c r="E120" s="109">
        <f>Rich!R55</f>
        <v>0</v>
      </c>
      <c r="F120" s="109"/>
      <c r="G120" s="109"/>
      <c r="H120" s="109"/>
      <c r="I120" s="109"/>
    </row>
    <row r="121" spans="1:9">
      <c r="A121" t="str">
        <f>seasonal!Q56</f>
        <v>Upper Bound Poverty line</v>
      </c>
      <c r="B121" s="109">
        <f>casual!R56</f>
        <v>43360.888988369748</v>
      </c>
      <c r="C121" s="109">
        <f>seasonal!R56</f>
        <v>43360.888988369748</v>
      </c>
      <c r="D121" s="109">
        <f>permanent!R56</f>
        <v>43360.888988369756</v>
      </c>
      <c r="E121" s="109">
        <f>Rich!R56</f>
        <v>0</v>
      </c>
      <c r="F121" s="109"/>
      <c r="G121" s="109"/>
      <c r="H121" s="109"/>
      <c r="I121" s="109"/>
    </row>
    <row r="122" spans="1:9">
      <c r="A122">
        <f>seasonal!Q57</f>
        <v>0</v>
      </c>
      <c r="B122" s="109">
        <f>casual!R57</f>
        <v>0</v>
      </c>
      <c r="C122" s="109">
        <f>seasonal!R57</f>
        <v>0</v>
      </c>
      <c r="D122" s="109">
        <f>permanent!R57</f>
        <v>0</v>
      </c>
      <c r="E122" s="109">
        <f>Rich!R57</f>
        <v>0</v>
      </c>
      <c r="F122" s="109"/>
      <c r="G122" s="109"/>
      <c r="H122" s="109"/>
      <c r="I122" s="109"/>
    </row>
    <row r="123" spans="1:9">
      <c r="A123" t="str">
        <f>seasonal!Q54</f>
        <v>Food Poverty line</v>
      </c>
      <c r="F123" s="109">
        <f>casual!T54</f>
        <v>27031.576933582299</v>
      </c>
      <c r="G123" s="109">
        <f>seasonal!T54</f>
        <v>27031.576933582299</v>
      </c>
      <c r="H123" s="109">
        <f>permanent!T54</f>
        <v>27031.576933582302</v>
      </c>
      <c r="I123" s="109">
        <f>Rich!T54</f>
        <v>0</v>
      </c>
    </row>
    <row r="124" spans="1:9">
      <c r="A124" t="str">
        <f>seasonal!Q55</f>
        <v>Lower Bound Poverty line</v>
      </c>
      <c r="F124" s="109">
        <f>casual!T55</f>
        <v>36222.990266915629</v>
      </c>
      <c r="G124" s="109">
        <f>seasonal!T55</f>
        <v>36222.990266915636</v>
      </c>
      <c r="H124" s="109">
        <f>permanent!T55</f>
        <v>36222.990266915636</v>
      </c>
      <c r="I124" s="109">
        <f>Rich!T55</f>
        <v>0</v>
      </c>
    </row>
    <row r="125" spans="1:9">
      <c r="A125" t="str">
        <f>seasonal!Q56</f>
        <v>Upper Bound Poverty line</v>
      </c>
      <c r="F125" s="109">
        <f>casual!T56</f>
        <v>52591.950266915635</v>
      </c>
      <c r="G125" s="109">
        <f>seasonal!T56</f>
        <v>52591.950266915635</v>
      </c>
      <c r="H125" s="109">
        <f>permanent!T56</f>
        <v>52591.950266915635</v>
      </c>
      <c r="I125" s="109">
        <f>Rich!T56</f>
        <v>0</v>
      </c>
    </row>
    <row r="126" spans="1:9">
      <c r="A126">
        <f>[2]V.Poor!Q57</f>
        <v>0</v>
      </c>
      <c r="F126" s="109">
        <f>[2]V.Poor!T57</f>
        <v>0</v>
      </c>
      <c r="G126" s="109">
        <f>[2]Poor!T57</f>
        <v>0</v>
      </c>
      <c r="H126" s="109">
        <f>[2]Middle!T57</f>
        <v>0</v>
      </c>
      <c r="I126" s="109">
        <f>[2]Rich!T57</f>
        <v>0</v>
      </c>
    </row>
    <row r="128" spans="1:9">
      <c r="A128" t="s">
        <v>133</v>
      </c>
      <c r="B128" s="239">
        <f>IF(B119&gt;B$88,B119-B$88,0)</f>
        <v>0</v>
      </c>
      <c r="C128" s="239">
        <f t="shared" ref="C128:I131" si="1">IF(C119&gt;C$88,C119-C$88,0)</f>
        <v>0</v>
      </c>
      <c r="D128" s="239">
        <f t="shared" si="1"/>
        <v>0</v>
      </c>
      <c r="E128" s="239">
        <f t="shared" si="1"/>
        <v>0</v>
      </c>
      <c r="F128" s="239">
        <f t="shared" si="1"/>
        <v>0</v>
      </c>
      <c r="G128" s="239">
        <f t="shared" si="1"/>
        <v>0</v>
      </c>
      <c r="H128" s="239">
        <f t="shared" si="1"/>
        <v>0</v>
      </c>
      <c r="I128" s="239">
        <f t="shared" si="1"/>
        <v>0</v>
      </c>
    </row>
    <row r="129" spans="1:9">
      <c r="A129" t="s">
        <v>134</v>
      </c>
      <c r="B129" s="239">
        <f>IF(B120&gt;B$88,B120-B$88,0)</f>
        <v>0</v>
      </c>
      <c r="C129" s="239">
        <f t="shared" si="1"/>
        <v>0</v>
      </c>
      <c r="D129" s="239">
        <f t="shared" si="1"/>
        <v>0</v>
      </c>
      <c r="E129" s="239">
        <f t="shared" si="1"/>
        <v>0</v>
      </c>
      <c r="F129" s="239">
        <f t="shared" si="1"/>
        <v>0</v>
      </c>
      <c r="G129" s="239">
        <f t="shared" si="1"/>
        <v>0</v>
      </c>
      <c r="H129" s="239">
        <f t="shared" si="1"/>
        <v>0</v>
      </c>
      <c r="I129" s="239">
        <f t="shared" si="1"/>
        <v>0</v>
      </c>
    </row>
    <row r="130" spans="1:9">
      <c r="A130" t="s">
        <v>135</v>
      </c>
      <c r="B130" s="239">
        <f>IF(B121&gt;B$88,B121-B$88,0)</f>
        <v>2376.9078188659914</v>
      </c>
      <c r="C130" s="239">
        <f t="shared" si="1"/>
        <v>0</v>
      </c>
      <c r="D130" s="239">
        <f t="shared" si="1"/>
        <v>0</v>
      </c>
      <c r="E130" s="239">
        <f t="shared" si="1"/>
        <v>0</v>
      </c>
      <c r="F130" s="239">
        <f t="shared" si="1"/>
        <v>0</v>
      </c>
      <c r="G130" s="239">
        <f t="shared" si="1"/>
        <v>0</v>
      </c>
      <c r="H130" s="239">
        <f t="shared" si="1"/>
        <v>0</v>
      </c>
      <c r="I130" s="239">
        <f t="shared" si="1"/>
        <v>0</v>
      </c>
    </row>
    <row r="131" spans="1:9">
      <c r="A131" t="s">
        <v>136</v>
      </c>
      <c r="B131" s="239">
        <f>IF(B122&gt;B$88,B122-B$88,0)</f>
        <v>0</v>
      </c>
      <c r="C131" s="239">
        <f t="shared" si="1"/>
        <v>0</v>
      </c>
      <c r="D131" s="239">
        <f t="shared" si="1"/>
        <v>0</v>
      </c>
      <c r="E131" s="239">
        <f t="shared" si="1"/>
        <v>0</v>
      </c>
      <c r="F131" s="239">
        <f t="shared" si="1"/>
        <v>0</v>
      </c>
      <c r="G131" s="239">
        <f t="shared" si="1"/>
        <v>0</v>
      </c>
      <c r="H131" s="239">
        <f t="shared" si="1"/>
        <v>0</v>
      </c>
      <c r="I131" s="239">
        <f t="shared" si="1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casual!A67</f>
        <v>Expenditure : Very Poor HHs</v>
      </c>
      <c r="C3" s="266"/>
      <c r="D3" s="266"/>
      <c r="E3" s="266"/>
      <c r="F3" s="250"/>
      <c r="G3" s="264" t="str">
        <f>seasonal!A67</f>
        <v>Expenditure : Poor HHs</v>
      </c>
      <c r="H3" s="264"/>
      <c r="I3" s="264"/>
      <c r="J3" s="264"/>
      <c r="K3" s="246"/>
      <c r="L3" s="264" t="str">
        <f>permanent!A67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2016-10-18T12:32:10Z</dcterms:modified>
  <cp:category/>
</cp:coreProperties>
</file>