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760" yWindow="1760" windowWidth="23840" windowHeight="143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H91" i="8"/>
  <c r="B83" i="8"/>
  <c r="B91" i="8"/>
  <c r="C91" i="8"/>
  <c r="D91" i="8"/>
  <c r="I91" i="8"/>
  <c r="G38" i="8"/>
  <c r="H92" i="8"/>
  <c r="B92" i="8"/>
  <c r="C92" i="8"/>
  <c r="D92" i="8"/>
  <c r="I92" i="8"/>
  <c r="G39" i="8"/>
  <c r="H93" i="8"/>
  <c r="B93" i="8"/>
  <c r="C93" i="8"/>
  <c r="D93" i="8"/>
  <c r="I93" i="8"/>
  <c r="G40" i="8"/>
  <c r="H94" i="8"/>
  <c r="B94" i="8"/>
  <c r="C94" i="8"/>
  <c r="D94" i="8"/>
  <c r="I94" i="8"/>
  <c r="G41" i="8"/>
  <c r="H95" i="8"/>
  <c r="B95" i="8"/>
  <c r="C95" i="8"/>
  <c r="D95" i="8"/>
  <c r="I95" i="8"/>
  <c r="G42" i="8"/>
  <c r="H96" i="8"/>
  <c r="B96" i="8"/>
  <c r="C96" i="8"/>
  <c r="D96" i="8"/>
  <c r="I96" i="8"/>
  <c r="G43" i="8"/>
  <c r="H97" i="8"/>
  <c r="B97" i="8"/>
  <c r="C97" i="8"/>
  <c r="D97" i="8"/>
  <c r="I97" i="8"/>
  <c r="G44" i="8"/>
  <c r="H98" i="8"/>
  <c r="B98" i="8"/>
  <c r="C98" i="8"/>
  <c r="D98" i="8"/>
  <c r="I98" i="8"/>
  <c r="G45" i="8"/>
  <c r="H99" i="8"/>
  <c r="B99" i="8"/>
  <c r="C99" i="8"/>
  <c r="D99" i="8"/>
  <c r="I99" i="8"/>
  <c r="G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H124" i="8"/>
  <c r="B124" i="8"/>
  <c r="I124" i="8"/>
  <c r="I30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H125" i="8"/>
  <c r="I128" i="8"/>
  <c r="B125" i="8"/>
  <c r="I131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H95" i="12"/>
  <c r="L95" i="12"/>
  <c r="G42" i="12"/>
  <c r="H96" i="12"/>
  <c r="L96" i="12"/>
  <c r="G43" i="12"/>
  <c r="H97" i="12"/>
  <c r="L97" i="12"/>
  <c r="G44" i="12"/>
  <c r="H98" i="12"/>
  <c r="L98" i="12"/>
  <c r="H91" i="12"/>
  <c r="L91" i="12"/>
  <c r="G38" i="12"/>
  <c r="H92" i="12"/>
  <c r="L92" i="12"/>
  <c r="G39" i="12"/>
  <c r="H93" i="12"/>
  <c r="L93" i="12"/>
  <c r="G40" i="12"/>
  <c r="H94" i="12"/>
  <c r="L94" i="12"/>
  <c r="G45" i="12"/>
  <c r="H99" i="12"/>
  <c r="L99" i="12"/>
  <c r="G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H125" i="12"/>
  <c r="I128" i="12"/>
  <c r="B125" i="12"/>
  <c r="I131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<sst xmlns="http://schemas.openxmlformats.org/spreadsheetml/2006/main" count="790" uniqueCount="145">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</sst>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0.0208557907845579</c:v>
                </c:pt>
                <c:pt idx="2" formatCode="0.0%">
                  <c:v>0.0208557907845579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0.00393761674968867</c:v>
                </c:pt>
                <c:pt idx="2" formatCode="0.0%">
                  <c:v>0.00393761674968867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0.248412020547945</c:v>
                </c:pt>
                <c:pt idx="2" formatCode="0.0%">
                  <c:v>0.248412020547945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0.0184660647571606</c:v>
                </c:pt>
                <c:pt idx="2" formatCode="0.0%">
                  <c:v>0.0184660647571606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0.0736470112079701</c:v>
                </c:pt>
                <c:pt idx="2" formatCode="0.0%">
                  <c:v>0.0736470112079701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0.000224383946928628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0.00256932184057396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0.139465996905734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0.719676855541719</c:v>
                </c:pt>
                <c:pt idx="2" formatCode="0.0%">
                  <c:v>0.407047996584274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101704"/>
        <c:axId val="1855098344"/>
      </c:barChart>
      <c:catAx>
        <c:axId val="185510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09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09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10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0.0661264365909096</c:v>
                </c:pt>
                <c:pt idx="2">
                  <c:v>0.0661264365909096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0.011755810949495</c:v>
                </c:pt>
                <c:pt idx="2">
                  <c:v>0.0116193566650571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0.0055105363825758</c:v>
                </c:pt>
                <c:pt idx="2">
                  <c:v>0.0055105363825758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0.586321071106065</c:v>
                </c:pt>
                <c:pt idx="1">
                  <c:v>0.586321071106065</c:v>
                </c:pt>
                <c:pt idx="2">
                  <c:v>0.586321071106065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0.224242093861618</c:v>
                </c:pt>
                <c:pt idx="1">
                  <c:v>0.224242093861618</c:v>
                </c:pt>
                <c:pt idx="2">
                  <c:v>0.222159801481094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0.0449659768818185</c:v>
                </c:pt>
                <c:pt idx="2">
                  <c:v>0.0449659768818185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0.0610780742275176</c:v>
                </c:pt>
                <c:pt idx="1">
                  <c:v>0.0610780742275176</c:v>
                </c:pt>
                <c:pt idx="2">
                  <c:v>0.0610780742275176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127800"/>
        <c:axId val="1860130824"/>
      </c:barChart>
      <c:catAx>
        <c:axId val="186012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30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130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12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0.0352616662085178</c:v>
                </c:pt>
                <c:pt idx="2">
                  <c:v>0.0352616662085178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0.00940311098893807</c:v>
                </c:pt>
                <c:pt idx="2">
                  <c:v>0.00934553980142377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0.00705233324170355</c:v>
                </c:pt>
                <c:pt idx="2">
                  <c:v>0.00705233324170355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0.0105784998625553</c:v>
                </c:pt>
                <c:pt idx="2">
                  <c:v>0.0107512134250982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0.775756656587391</c:v>
                </c:pt>
                <c:pt idx="1">
                  <c:v>0.775756656587391</c:v>
                </c:pt>
                <c:pt idx="2">
                  <c:v>0.775756656587391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0.137520498213219</c:v>
                </c:pt>
                <c:pt idx="1">
                  <c:v>0.137520498213219</c:v>
                </c:pt>
                <c:pt idx="2">
                  <c:v>0.137520498213219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0.0244272348976748</c:v>
                </c:pt>
                <c:pt idx="2">
                  <c:v>0.0244272348976748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319064"/>
        <c:axId val="1859315928"/>
      </c:barChart>
      <c:catAx>
        <c:axId val="185931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1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31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319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-0.00156103144802657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0.114520076235781</c:v>
                </c:pt>
                <c:pt idx="1">
                  <c:v>0.114520076235781</c:v>
                </c:pt>
                <c:pt idx="2">
                  <c:v>0.114520076235781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0.134370222783316</c:v>
                </c:pt>
                <c:pt idx="1">
                  <c:v>0.134370222783316</c:v>
                </c:pt>
                <c:pt idx="2">
                  <c:v>0.134370222783316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0.171016647178766</c:v>
                </c:pt>
                <c:pt idx="1">
                  <c:v>0.171016647178766</c:v>
                </c:pt>
                <c:pt idx="2">
                  <c:v>0.168918620912618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0.580093053802137</c:v>
                </c:pt>
                <c:pt idx="1">
                  <c:v>0.580093053802137</c:v>
                </c:pt>
                <c:pt idx="2">
                  <c:v>0.580093053802137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176968"/>
        <c:axId val="1859173832"/>
      </c:barChart>
      <c:catAx>
        <c:axId val="185917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17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17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17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376.325793168743</c:v>
                </c:pt>
                <c:pt idx="1">
                  <c:v>2893.893564924405</c:v>
                </c:pt>
                <c:pt idx="2">
                  <c:v>4476.59780922673</c:v>
                </c:pt>
                <c:pt idx="3">
                  <c:v>4301.531043522256</c:v>
                </c:pt>
                <c:pt idx="4">
                  <c:v>376.325793168743</c:v>
                </c:pt>
                <c:pt idx="5">
                  <c:v>2893.893564924405</c:v>
                </c:pt>
                <c:pt idx="6">
                  <c:v>4476.59780922673</c:v>
                </c:pt>
                <c:pt idx="7">
                  <c:v>4177.664554977762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4320.0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4390.531984674535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207.0490083617592</c:v>
                </c:pt>
                <c:pt idx="2">
                  <c:v>536.0142783831917</c:v>
                </c:pt>
                <c:pt idx="3">
                  <c:v>1652.074199293628</c:v>
                </c:pt>
                <c:pt idx="4">
                  <c:v>0.0</c:v>
                </c:pt>
                <c:pt idx="5">
                  <c:v>207.0490083617592</c:v>
                </c:pt>
                <c:pt idx="6">
                  <c:v>536.0142783831917</c:v>
                </c:pt>
                <c:pt idx="7">
                  <c:v>1652.074199293628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3630.0</c:v>
                </c:pt>
                <c:pt idx="2">
                  <c:v>10600.0</c:v>
                </c:pt>
                <c:pt idx="3">
                  <c:v>21120.0</c:v>
                </c:pt>
                <c:pt idx="4">
                  <c:v>0.0</c:v>
                </c:pt>
                <c:pt idx="5">
                  <c:v>3630.0</c:v>
                </c:pt>
                <c:pt idx="6">
                  <c:v>10581.42817573039</c:v>
                </c:pt>
                <c:pt idx="7">
                  <c:v>21096.48933844182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-70.57325489732858</c:v>
                </c:pt>
                <c:pt idx="5">
                  <c:v>5.23958286611454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8801.999999999998</c:v>
                </c:pt>
                <c:pt idx="1">
                  <c:v>12915.0</c:v>
                </c:pt>
                <c:pt idx="2">
                  <c:v>750.0</c:v>
                </c:pt>
                <c:pt idx="3">
                  <c:v>0.0</c:v>
                </c:pt>
                <c:pt idx="4">
                  <c:v>8801.999999999998</c:v>
                </c:pt>
                <c:pt idx="5">
                  <c:v>12915.0</c:v>
                </c:pt>
                <c:pt idx="6">
                  <c:v>750.0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79800.0</c:v>
                </c:pt>
                <c:pt idx="3">
                  <c:v>316800.0</c:v>
                </c:pt>
                <c:pt idx="4">
                  <c:v>0.0</c:v>
                </c:pt>
                <c:pt idx="5">
                  <c:v>0.0</c:v>
                </c:pt>
                <c:pt idx="6">
                  <c:v>79800.0</c:v>
                </c:pt>
                <c:pt idx="7">
                  <c:v>316800.0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6048.0</c:v>
                </c:pt>
                <c:pt idx="1">
                  <c:v>5040.0</c:v>
                </c:pt>
                <c:pt idx="2">
                  <c:v>30520.0</c:v>
                </c:pt>
                <c:pt idx="3">
                  <c:v>0.0</c:v>
                </c:pt>
                <c:pt idx="4">
                  <c:v>5973.803346826244</c:v>
                </c:pt>
                <c:pt idx="5">
                  <c:v>5044.523580370081</c:v>
                </c:pt>
                <c:pt idx="6">
                  <c:v>30236.59396164576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3600.0</c:v>
                </c:pt>
                <c:pt idx="2">
                  <c:v>6120.0</c:v>
                </c:pt>
                <c:pt idx="3">
                  <c:v>56160.0</c:v>
                </c:pt>
                <c:pt idx="4">
                  <c:v>0.0</c:v>
                </c:pt>
                <c:pt idx="5">
                  <c:v>3600.0</c:v>
                </c:pt>
                <c:pt idx="6">
                  <c:v>6120.0</c:v>
                </c:pt>
                <c:pt idx="7">
                  <c:v>56160.0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795.3304986445715</c:v>
                </c:pt>
                <c:pt idx="1">
                  <c:v>662.775415537143</c:v>
                </c:pt>
                <c:pt idx="2">
                  <c:v>662.775415537143</c:v>
                </c:pt>
                <c:pt idx="3">
                  <c:v>0.0</c:v>
                </c:pt>
                <c:pt idx="4">
                  <c:v>795.3304986445715</c:v>
                </c:pt>
                <c:pt idx="5">
                  <c:v>662.775415537143</c:v>
                </c:pt>
                <c:pt idx="6">
                  <c:v>662.775415537143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20514.97820401046</c:v>
                </c:pt>
                <c:pt idx="1">
                  <c:v>18586.66085440279</c:v>
                </c:pt>
                <c:pt idx="2">
                  <c:v>8312.903225806452</c:v>
                </c:pt>
                <c:pt idx="3">
                  <c:v>9975.483870967742</c:v>
                </c:pt>
                <c:pt idx="4">
                  <c:v>20514.97820401046</c:v>
                </c:pt>
                <c:pt idx="5">
                  <c:v>18586.66085440279</c:v>
                </c:pt>
                <c:pt idx="6">
                  <c:v>8312.903225806452</c:v>
                </c:pt>
                <c:pt idx="7">
                  <c:v>9975.483870967742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554344"/>
        <c:axId val="18605577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22315.2201957979</c:v>
                </c:pt>
                <c:pt idx="1">
                  <c:v>21651.22019579788</c:v>
                </c:pt>
                <c:pt idx="2">
                  <c:v>21691.22019579788</c:v>
                </c:pt>
                <c:pt idx="3">
                  <c:v>22027.22019579788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22315.2201957979</c:v>
                </c:pt>
                <c:pt idx="5" formatCode="#,##0">
                  <c:v>21651.22019579788</c:v>
                </c:pt>
                <c:pt idx="6" formatCode="#,##0">
                  <c:v>21691.22019579788</c:v>
                </c:pt>
                <c:pt idx="7" formatCode="#,##0">
                  <c:v>22027.22019579788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33999.22019579789</c:v>
                </c:pt>
                <c:pt idx="1">
                  <c:v>33335.22019579788</c:v>
                </c:pt>
                <c:pt idx="2">
                  <c:v>33375.22019579788</c:v>
                </c:pt>
                <c:pt idx="3">
                  <c:v>33711.22019579789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33999.22019579789</c:v>
                </c:pt>
                <c:pt idx="5" formatCode="#,##0">
                  <c:v>33335.22019579788</c:v>
                </c:pt>
                <c:pt idx="6" formatCode="#,##0">
                  <c:v>33375.22019579788</c:v>
                </c:pt>
                <c:pt idx="7" formatCode="#,##0">
                  <c:v>33711.22019579789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54807.22019579789</c:v>
                </c:pt>
                <c:pt idx="1">
                  <c:v>54143.22019579788</c:v>
                </c:pt>
                <c:pt idx="2">
                  <c:v>54183.22019579788</c:v>
                </c:pt>
                <c:pt idx="3">
                  <c:v>54519.22019579789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54807.22019579789</c:v>
                </c:pt>
                <c:pt idx="5" formatCode="#,##0">
                  <c:v>54143.22019579788</c:v>
                </c:pt>
                <c:pt idx="6" formatCode="#,##0">
                  <c:v>54183.22019579788</c:v>
                </c:pt>
                <c:pt idx="7" formatCode="#,##0">
                  <c:v>54519.22019579789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554344"/>
        <c:axId val="1860557720"/>
      </c:lineChart>
      <c:catAx>
        <c:axId val="186055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55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55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554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376.325793168743</c:v>
                </c:pt>
                <c:pt idx="1">
                  <c:v>2893.893564924405</c:v>
                </c:pt>
                <c:pt idx="2">
                  <c:v>4476.59780922673</c:v>
                </c:pt>
                <c:pt idx="3">
                  <c:v>4301.531043522256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4320.0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207.0490083617592</c:v>
                </c:pt>
                <c:pt idx="2">
                  <c:v>536.0142783831917</c:v>
                </c:pt>
                <c:pt idx="3">
                  <c:v>1652.074199293628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3630.0</c:v>
                </c:pt>
                <c:pt idx="2">
                  <c:v>10600.0</c:v>
                </c:pt>
                <c:pt idx="3">
                  <c:v>21120.0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8801.999999999998</c:v>
                </c:pt>
                <c:pt idx="1">
                  <c:v>12915.0</c:v>
                </c:pt>
                <c:pt idx="2">
                  <c:v>750.0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79800.0</c:v>
                </c:pt>
                <c:pt idx="3">
                  <c:v>316800.0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6048.0</c:v>
                </c:pt>
                <c:pt idx="1">
                  <c:v>5040.0</c:v>
                </c:pt>
                <c:pt idx="2">
                  <c:v>30520.0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3600.0</c:v>
                </c:pt>
                <c:pt idx="2">
                  <c:v>6120.0</c:v>
                </c:pt>
                <c:pt idx="3">
                  <c:v>56160.0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795.3304986445715</c:v>
                </c:pt>
                <c:pt idx="1">
                  <c:v>662.775415537143</c:v>
                </c:pt>
                <c:pt idx="2">
                  <c:v>662.775415537143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20514.97820401046</c:v>
                </c:pt>
                <c:pt idx="1">
                  <c:v>18586.66085440279</c:v>
                </c:pt>
                <c:pt idx="2">
                  <c:v>8312.903225806452</c:v>
                </c:pt>
                <c:pt idx="3">
                  <c:v>9975.483870967742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671000"/>
        <c:axId val="18606742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22315.2201957979</c:v>
                </c:pt>
                <c:pt idx="1">
                  <c:v>21651.22019579788</c:v>
                </c:pt>
                <c:pt idx="2">
                  <c:v>21691.22019579788</c:v>
                </c:pt>
                <c:pt idx="3">
                  <c:v>22027.22019579788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33999.22019579789</c:v>
                </c:pt>
                <c:pt idx="1">
                  <c:v>33335.22019579788</c:v>
                </c:pt>
                <c:pt idx="2">
                  <c:v>33375.22019579788</c:v>
                </c:pt>
                <c:pt idx="3">
                  <c:v>33711.22019579789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54807.22019579789</c:v>
                </c:pt>
                <c:pt idx="1">
                  <c:v>54143.22019579788</c:v>
                </c:pt>
                <c:pt idx="2">
                  <c:v>54183.22019579788</c:v>
                </c:pt>
                <c:pt idx="3">
                  <c:v>54519.22019579789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671000"/>
        <c:axId val="1860674232"/>
      </c:lineChart>
      <c:catAx>
        <c:axId val="186067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67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67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671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376.325793168743</c:v>
                </c:pt>
                <c:pt idx="1">
                  <c:v>376.325793168743</c:v>
                </c:pt>
                <c:pt idx="2">
                  <c:v>376.325793168743</c:v>
                </c:pt>
                <c:pt idx="3">
                  <c:v>376.325793168743</c:v>
                </c:pt>
                <c:pt idx="4">
                  <c:v>376.325793168743</c:v>
                </c:pt>
                <c:pt idx="5">
                  <c:v>376.325793168743</c:v>
                </c:pt>
                <c:pt idx="6">
                  <c:v>376.325793168743</c:v>
                </c:pt>
                <c:pt idx="7">
                  <c:v>376.325793168743</c:v>
                </c:pt>
                <c:pt idx="8">
                  <c:v>376.325793168743</c:v>
                </c:pt>
                <c:pt idx="9">
                  <c:v>376.325793168743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8801.999999999998</c:v>
                </c:pt>
                <c:pt idx="1">
                  <c:v>8801.999999999998</c:v>
                </c:pt>
                <c:pt idx="2">
                  <c:v>8801.999999999998</c:v>
                </c:pt>
                <c:pt idx="3">
                  <c:v>8801.999999999998</c:v>
                </c:pt>
                <c:pt idx="4">
                  <c:v>8801.999999999998</c:v>
                </c:pt>
                <c:pt idx="5">
                  <c:v>8801.999999999998</c:v>
                </c:pt>
                <c:pt idx="6">
                  <c:v>8801.999999999998</c:v>
                </c:pt>
                <c:pt idx="7">
                  <c:v>8801.999999999998</c:v>
                </c:pt>
                <c:pt idx="8">
                  <c:v>8801.999999999998</c:v>
                </c:pt>
                <c:pt idx="9">
                  <c:v>8801.999999999998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6048.0</c:v>
                </c:pt>
                <c:pt idx="1">
                  <c:v>6048.0</c:v>
                </c:pt>
                <c:pt idx="2">
                  <c:v>6048.0</c:v>
                </c:pt>
                <c:pt idx="3">
                  <c:v>6048.0</c:v>
                </c:pt>
                <c:pt idx="4">
                  <c:v>6048.0</c:v>
                </c:pt>
                <c:pt idx="5">
                  <c:v>6048.0</c:v>
                </c:pt>
                <c:pt idx="6">
                  <c:v>6048.0</c:v>
                </c:pt>
                <c:pt idx="7">
                  <c:v>6048.0</c:v>
                </c:pt>
                <c:pt idx="8">
                  <c:v>6048.0</c:v>
                </c:pt>
                <c:pt idx="9">
                  <c:v>6048.0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795.3304986445715</c:v>
                </c:pt>
                <c:pt idx="1">
                  <c:v>795.3304986445715</c:v>
                </c:pt>
                <c:pt idx="2">
                  <c:v>795.3304986445715</c:v>
                </c:pt>
                <c:pt idx="3">
                  <c:v>795.3304986445715</c:v>
                </c:pt>
                <c:pt idx="4">
                  <c:v>795.3304986445715</c:v>
                </c:pt>
                <c:pt idx="5">
                  <c:v>795.3304986445715</c:v>
                </c:pt>
                <c:pt idx="6">
                  <c:v>795.3304986445715</c:v>
                </c:pt>
                <c:pt idx="7">
                  <c:v>795.3304986445715</c:v>
                </c:pt>
                <c:pt idx="8">
                  <c:v>795.3304986445715</c:v>
                </c:pt>
                <c:pt idx="9">
                  <c:v>795.3304986445715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765192"/>
        <c:axId val="18607684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22315.2201957979</c:v>
                </c:pt>
                <c:pt idx="1">
                  <c:v>21651.22019579788</c:v>
                </c:pt>
                <c:pt idx="2">
                  <c:v>21691.22019579788</c:v>
                </c:pt>
                <c:pt idx="3">
                  <c:v>22027.22019579788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33999.22019579789</c:v>
                </c:pt>
                <c:pt idx="1">
                  <c:v>33335.22019579788</c:v>
                </c:pt>
                <c:pt idx="2">
                  <c:v>33375.22019579788</c:v>
                </c:pt>
                <c:pt idx="3">
                  <c:v>33711.22019579789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765192"/>
        <c:axId val="1860768472"/>
      </c:lineChart>
      <c:catAx>
        <c:axId val="18607651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768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768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76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0.346712568745308</c:v>
                </c:pt>
                <c:pt idx="2">
                  <c:v>0.346712568745308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0.266930698354453</c:v>
                </c:pt>
                <c:pt idx="2">
                  <c:v>0.266930698354453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0.249053283986317</c:v>
                </c:pt>
                <c:pt idx="2">
                  <c:v>0.308878375939764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0.137303448913922</c:v>
                </c:pt>
                <c:pt idx="2">
                  <c:v>0.0776585954851278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-0.0178774143681356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839800"/>
        <c:axId val="1860843176"/>
      </c:barChart>
      <c:catAx>
        <c:axId val="18608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84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84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839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0.111799121197536</c:v>
                </c:pt>
                <c:pt idx="2">
                  <c:v>0.111799121197536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0.040587766814047</c:v>
                </c:pt>
                <c:pt idx="2">
                  <c:v>0.00694953237799006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0.170900101678284</c:v>
                </c:pt>
                <c:pt idx="2">
                  <c:v>0.170900101678284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0.152884321398183</c:v>
                </c:pt>
                <c:pt idx="2">
                  <c:v>0.152884321398183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0.437981879453262</c:v>
                </c:pt>
                <c:pt idx="2">
                  <c:v>0.469401367224357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0.040587766814047</c:v>
                </c:pt>
                <c:pt idx="2">
                  <c:v>0.00694953237799006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901768"/>
        <c:axId val="1860905176"/>
      </c:barChart>
      <c:catAx>
        <c:axId val="186090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05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905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0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0.0380830524537374</c:v>
                </c:pt>
                <c:pt idx="2">
                  <c:v>0.0380830524537374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0.0122060055950243</c:v>
                </c:pt>
                <c:pt idx="2">
                  <c:v>-0.0007724057552606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0.147746381413689</c:v>
                </c:pt>
                <c:pt idx="2">
                  <c:v>0.147746381413689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0.72240052870094</c:v>
                </c:pt>
                <c:pt idx="2">
                  <c:v>0.735494082426254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0.0122060055950243</c:v>
                </c:pt>
                <c:pt idx="2">
                  <c:v>-0.0007724057552606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0957016"/>
        <c:axId val="1860960520"/>
      </c:barChart>
      <c:catAx>
        <c:axId val="186095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6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096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6095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0.447905973013781</c:v>
                </c:pt>
                <c:pt idx="2">
                  <c:v>0.447905973013781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0.330383350799719</c:v>
                </c:pt>
                <c:pt idx="2">
                  <c:v>0.330383350799719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0.00241344683125913</c:v>
                </c:pt>
                <c:pt idx="2">
                  <c:v>0.0411503565911221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0.219297229355241</c:v>
                </c:pt>
                <c:pt idx="2">
                  <c:v>0.176901261881204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-0.32796990396846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6134024"/>
        <c:axId val="1858450792"/>
      </c:barChart>
      <c:catAx>
        <c:axId val="185613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8450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8450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13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0.00787523349937733</c:v>
                </c:pt>
                <c:pt idx="2" formatCode="0.0%">
                  <c:v>0.00787523349937733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0.276013356164384</c:v>
                </c:pt>
                <c:pt idx="2" formatCode="0.0%">
                  <c:v>0.276013356164384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0.0308491905354919</c:v>
                </c:pt>
                <c:pt idx="2" formatCode="0.0%">
                  <c:v>0.0308491905354919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0.1034099626401</c:v>
                </c:pt>
                <c:pt idx="2" formatCode="0.0%">
                  <c:v>0.1034099626401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0.0957411145703611</c:v>
                </c:pt>
                <c:pt idx="2" formatCode="0.0%">
                  <c:v>0.0957411145703611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0.0300435865504359</c:v>
                </c:pt>
                <c:pt idx="2" formatCode="0.0%">
                  <c:v>0.0300435865504359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0.00943893016489402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0.00270073435353904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0.194989705013522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0.661493544209215</c:v>
                </c:pt>
                <c:pt idx="2" formatCode="0.0%">
                  <c:v>0.11326247202451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6185832"/>
        <c:axId val="1856182456"/>
      </c:barChart>
      <c:catAx>
        <c:axId val="185618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182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618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618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376.325793168743</c:v>
                </c:pt>
                <c:pt idx="1">
                  <c:v>376.325793168743</c:v>
                </c:pt>
                <c:pt idx="2">
                  <c:v>376.325793168743</c:v>
                </c:pt>
                <c:pt idx="3">
                  <c:v>376.325793168743</c:v>
                </c:pt>
                <c:pt idx="4">
                  <c:v>376.325793168743</c:v>
                </c:pt>
                <c:pt idx="5">
                  <c:v>376.325793168743</c:v>
                </c:pt>
                <c:pt idx="6">
                  <c:v>376.325793168743</c:v>
                </c:pt>
                <c:pt idx="7">
                  <c:v>376.325793168743</c:v>
                </c:pt>
                <c:pt idx="8">
                  <c:v>376.325793168743</c:v>
                </c:pt>
                <c:pt idx="9">
                  <c:v>376.325793168743</c:v>
                </c:pt>
                <c:pt idx="10">
                  <c:v>376.325793168743</c:v>
                </c:pt>
                <c:pt idx="11">
                  <c:v>376.325793168743</c:v>
                </c:pt>
                <c:pt idx="12">
                  <c:v>376.325793168743</c:v>
                </c:pt>
                <c:pt idx="13">
                  <c:v>376.325793168743</c:v>
                </c:pt>
                <c:pt idx="14">
                  <c:v>376.325793168743</c:v>
                </c:pt>
                <c:pt idx="15">
                  <c:v>376.325793168743</c:v>
                </c:pt>
                <c:pt idx="16">
                  <c:v>376.325793168743</c:v>
                </c:pt>
                <c:pt idx="17">
                  <c:v>376.325793168743</c:v>
                </c:pt>
                <c:pt idx="18">
                  <c:v>376.325793168743</c:v>
                </c:pt>
                <c:pt idx="19">
                  <c:v>376.325793168743</c:v>
                </c:pt>
                <c:pt idx="20">
                  <c:v>376.325793168743</c:v>
                </c:pt>
                <c:pt idx="21">
                  <c:v>376.325793168743</c:v>
                </c:pt>
                <c:pt idx="22">
                  <c:v>376.325793168743</c:v>
                </c:pt>
                <c:pt idx="23">
                  <c:v>376.325793168743</c:v>
                </c:pt>
                <c:pt idx="24">
                  <c:v>376.325793168743</c:v>
                </c:pt>
                <c:pt idx="25">
                  <c:v>376.325793168743</c:v>
                </c:pt>
                <c:pt idx="26">
                  <c:v>376.325793168743</c:v>
                </c:pt>
                <c:pt idx="27">
                  <c:v>376.325793168743</c:v>
                </c:pt>
                <c:pt idx="28">
                  <c:v>376.325793168743</c:v>
                </c:pt>
                <c:pt idx="29">
                  <c:v>376.325793168743</c:v>
                </c:pt>
                <c:pt idx="30">
                  <c:v>376.325793168743</c:v>
                </c:pt>
                <c:pt idx="31">
                  <c:v>376.325793168743</c:v>
                </c:pt>
                <c:pt idx="32">
                  <c:v>376.325793168743</c:v>
                </c:pt>
                <c:pt idx="33">
                  <c:v>376.325793168743</c:v>
                </c:pt>
                <c:pt idx="34">
                  <c:v>376.325793168743</c:v>
                </c:pt>
                <c:pt idx="35">
                  <c:v>376.325793168743</c:v>
                </c:pt>
                <c:pt idx="36">
                  <c:v>376.325793168743</c:v>
                </c:pt>
                <c:pt idx="37">
                  <c:v>376.325793168743</c:v>
                </c:pt>
                <c:pt idx="38">
                  <c:v>376.325793168743</c:v>
                </c:pt>
                <c:pt idx="39">
                  <c:v>376.325793168743</c:v>
                </c:pt>
                <c:pt idx="40">
                  <c:v>2893.893564924405</c:v>
                </c:pt>
                <c:pt idx="41">
                  <c:v>2893.893564924405</c:v>
                </c:pt>
                <c:pt idx="42">
                  <c:v>2893.893564924405</c:v>
                </c:pt>
                <c:pt idx="43">
                  <c:v>2893.893564924405</c:v>
                </c:pt>
                <c:pt idx="44">
                  <c:v>2893.893564924405</c:v>
                </c:pt>
                <c:pt idx="45">
                  <c:v>2893.893564924405</c:v>
                </c:pt>
                <c:pt idx="46">
                  <c:v>2893.893564924405</c:v>
                </c:pt>
                <c:pt idx="47">
                  <c:v>2893.893564924405</c:v>
                </c:pt>
                <c:pt idx="48">
                  <c:v>2893.893564924405</c:v>
                </c:pt>
                <c:pt idx="49">
                  <c:v>2893.893564924405</c:v>
                </c:pt>
                <c:pt idx="50">
                  <c:v>2893.893564924405</c:v>
                </c:pt>
                <c:pt idx="51">
                  <c:v>2893.893564924405</c:v>
                </c:pt>
                <c:pt idx="52">
                  <c:v>2893.893564924405</c:v>
                </c:pt>
                <c:pt idx="53">
                  <c:v>2893.893564924405</c:v>
                </c:pt>
                <c:pt idx="54">
                  <c:v>2893.893564924405</c:v>
                </c:pt>
                <c:pt idx="55">
                  <c:v>2893.893564924405</c:v>
                </c:pt>
                <c:pt idx="56">
                  <c:v>2893.893564924405</c:v>
                </c:pt>
                <c:pt idx="57">
                  <c:v>2893.893564924405</c:v>
                </c:pt>
                <c:pt idx="58">
                  <c:v>2893.893564924405</c:v>
                </c:pt>
                <c:pt idx="59">
                  <c:v>2893.893564924405</c:v>
                </c:pt>
                <c:pt idx="60">
                  <c:v>2893.893564924405</c:v>
                </c:pt>
                <c:pt idx="61">
                  <c:v>2893.893564924405</c:v>
                </c:pt>
                <c:pt idx="62">
                  <c:v>2893.893564924405</c:v>
                </c:pt>
                <c:pt idx="63">
                  <c:v>2893.893564924405</c:v>
                </c:pt>
                <c:pt idx="64">
                  <c:v>2893.893564924405</c:v>
                </c:pt>
                <c:pt idx="65">
                  <c:v>2893.893564924405</c:v>
                </c:pt>
                <c:pt idx="66">
                  <c:v>2893.893564924405</c:v>
                </c:pt>
                <c:pt idx="67">
                  <c:v>2893.893564924405</c:v>
                </c:pt>
                <c:pt idx="68">
                  <c:v>2893.893564924405</c:v>
                </c:pt>
                <c:pt idx="69">
                  <c:v>2893.893564924405</c:v>
                </c:pt>
                <c:pt idx="70">
                  <c:v>2893.893564924405</c:v>
                </c:pt>
                <c:pt idx="71">
                  <c:v>2893.893564924405</c:v>
                </c:pt>
                <c:pt idx="72">
                  <c:v>2893.893564924405</c:v>
                </c:pt>
                <c:pt idx="73">
                  <c:v>2893.893564924405</c:v>
                </c:pt>
                <c:pt idx="74">
                  <c:v>4476.59780922673</c:v>
                </c:pt>
                <c:pt idx="75">
                  <c:v>4476.59780922673</c:v>
                </c:pt>
                <c:pt idx="76">
                  <c:v>4476.59780922673</c:v>
                </c:pt>
                <c:pt idx="77">
                  <c:v>4476.59780922673</c:v>
                </c:pt>
                <c:pt idx="78">
                  <c:v>4476.59780922673</c:v>
                </c:pt>
                <c:pt idx="79">
                  <c:v>4476.59780922673</c:v>
                </c:pt>
                <c:pt idx="80">
                  <c:v>4476.59780922673</c:v>
                </c:pt>
                <c:pt idx="81">
                  <c:v>4476.59780922673</c:v>
                </c:pt>
                <c:pt idx="82">
                  <c:v>4476.59780922673</c:v>
                </c:pt>
                <c:pt idx="83">
                  <c:v>4476.59780922673</c:v>
                </c:pt>
                <c:pt idx="84">
                  <c:v>4476.59780922673</c:v>
                </c:pt>
                <c:pt idx="85">
                  <c:v>4476.59780922673</c:v>
                </c:pt>
                <c:pt idx="86">
                  <c:v>4476.59780922673</c:v>
                </c:pt>
                <c:pt idx="87">
                  <c:v>4476.59780922673</c:v>
                </c:pt>
                <c:pt idx="88">
                  <c:v>4476.59780922673</c:v>
                </c:pt>
                <c:pt idx="89">
                  <c:v>4476.59780922673</c:v>
                </c:pt>
                <c:pt idx="90">
                  <c:v>4476.59780922673</c:v>
                </c:pt>
                <c:pt idx="91">
                  <c:v>4476.59780922673</c:v>
                </c:pt>
                <c:pt idx="92">
                  <c:v>4301.531043522256</c:v>
                </c:pt>
                <c:pt idx="93">
                  <c:v>4301.531043522256</c:v>
                </c:pt>
                <c:pt idx="94">
                  <c:v>4301.531043522256</c:v>
                </c:pt>
                <c:pt idx="95">
                  <c:v>4301.531043522256</c:v>
                </c:pt>
                <c:pt idx="96">
                  <c:v>4301.531043522256</c:v>
                </c:pt>
                <c:pt idx="97">
                  <c:v>4301.531043522256</c:v>
                </c:pt>
                <c:pt idx="98">
                  <c:v>4301.531043522256</c:v>
                </c:pt>
                <c:pt idx="99">
                  <c:v>4301.531043522256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4320.0</c:v>
                </c:pt>
                <c:pt idx="93">
                  <c:v>4320.0</c:v>
                </c:pt>
                <c:pt idx="94">
                  <c:v>4320.0</c:v>
                </c:pt>
                <c:pt idx="95">
                  <c:v>4320.0</c:v>
                </c:pt>
                <c:pt idx="96">
                  <c:v>4320.0</c:v>
                </c:pt>
                <c:pt idx="97">
                  <c:v>4320.0</c:v>
                </c:pt>
                <c:pt idx="98">
                  <c:v>4320.0</c:v>
                </c:pt>
                <c:pt idx="99">
                  <c:v>4320.0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207.0490083617592</c:v>
                </c:pt>
                <c:pt idx="41">
                  <c:v>207.0490083617592</c:v>
                </c:pt>
                <c:pt idx="42">
                  <c:v>207.0490083617592</c:v>
                </c:pt>
                <c:pt idx="43">
                  <c:v>207.0490083617592</c:v>
                </c:pt>
                <c:pt idx="44">
                  <c:v>207.0490083617592</c:v>
                </c:pt>
                <c:pt idx="45">
                  <c:v>207.0490083617592</c:v>
                </c:pt>
                <c:pt idx="46">
                  <c:v>207.0490083617592</c:v>
                </c:pt>
                <c:pt idx="47">
                  <c:v>207.0490083617592</c:v>
                </c:pt>
                <c:pt idx="48">
                  <c:v>207.0490083617592</c:v>
                </c:pt>
                <c:pt idx="49">
                  <c:v>207.0490083617592</c:v>
                </c:pt>
                <c:pt idx="50">
                  <c:v>207.0490083617592</c:v>
                </c:pt>
                <c:pt idx="51">
                  <c:v>207.0490083617592</c:v>
                </c:pt>
                <c:pt idx="52">
                  <c:v>207.0490083617592</c:v>
                </c:pt>
                <c:pt idx="53">
                  <c:v>207.0490083617592</c:v>
                </c:pt>
                <c:pt idx="54">
                  <c:v>207.0490083617592</c:v>
                </c:pt>
                <c:pt idx="55">
                  <c:v>207.0490083617592</c:v>
                </c:pt>
                <c:pt idx="56">
                  <c:v>207.0490083617592</c:v>
                </c:pt>
                <c:pt idx="57">
                  <c:v>207.0490083617592</c:v>
                </c:pt>
                <c:pt idx="58">
                  <c:v>207.0490083617592</c:v>
                </c:pt>
                <c:pt idx="59">
                  <c:v>207.0490083617592</c:v>
                </c:pt>
                <c:pt idx="60">
                  <c:v>207.0490083617592</c:v>
                </c:pt>
                <c:pt idx="61">
                  <c:v>207.0490083617592</c:v>
                </c:pt>
                <c:pt idx="62">
                  <c:v>207.0490083617592</c:v>
                </c:pt>
                <c:pt idx="63">
                  <c:v>207.0490083617592</c:v>
                </c:pt>
                <c:pt idx="64">
                  <c:v>207.0490083617592</c:v>
                </c:pt>
                <c:pt idx="65">
                  <c:v>207.0490083617592</c:v>
                </c:pt>
                <c:pt idx="66">
                  <c:v>207.0490083617592</c:v>
                </c:pt>
                <c:pt idx="67">
                  <c:v>207.0490083617592</c:v>
                </c:pt>
                <c:pt idx="68">
                  <c:v>207.0490083617592</c:v>
                </c:pt>
                <c:pt idx="69">
                  <c:v>207.0490083617592</c:v>
                </c:pt>
                <c:pt idx="70">
                  <c:v>207.0490083617592</c:v>
                </c:pt>
                <c:pt idx="71">
                  <c:v>207.0490083617592</c:v>
                </c:pt>
                <c:pt idx="72">
                  <c:v>207.0490083617592</c:v>
                </c:pt>
                <c:pt idx="73">
                  <c:v>207.0490083617592</c:v>
                </c:pt>
                <c:pt idx="74">
                  <c:v>536.0142783831917</c:v>
                </c:pt>
                <c:pt idx="75">
                  <c:v>536.0142783831917</c:v>
                </c:pt>
                <c:pt idx="76">
                  <c:v>536.0142783831917</c:v>
                </c:pt>
                <c:pt idx="77">
                  <c:v>536.0142783831917</c:v>
                </c:pt>
                <c:pt idx="78">
                  <c:v>536.0142783831917</c:v>
                </c:pt>
                <c:pt idx="79">
                  <c:v>536.0142783831917</c:v>
                </c:pt>
                <c:pt idx="80">
                  <c:v>536.0142783831917</c:v>
                </c:pt>
                <c:pt idx="81">
                  <c:v>536.0142783831917</c:v>
                </c:pt>
                <c:pt idx="82">
                  <c:v>536.0142783831917</c:v>
                </c:pt>
                <c:pt idx="83">
                  <c:v>536.0142783831917</c:v>
                </c:pt>
                <c:pt idx="84">
                  <c:v>536.0142783831917</c:v>
                </c:pt>
                <c:pt idx="85">
                  <c:v>536.0142783831917</c:v>
                </c:pt>
                <c:pt idx="86">
                  <c:v>536.0142783831917</c:v>
                </c:pt>
                <c:pt idx="87">
                  <c:v>536.0142783831917</c:v>
                </c:pt>
                <c:pt idx="88">
                  <c:v>536.0142783831917</c:v>
                </c:pt>
                <c:pt idx="89">
                  <c:v>536.0142783831917</c:v>
                </c:pt>
                <c:pt idx="90">
                  <c:v>536.0142783831917</c:v>
                </c:pt>
                <c:pt idx="91">
                  <c:v>536.0142783831917</c:v>
                </c:pt>
                <c:pt idx="92">
                  <c:v>1652.074199293628</c:v>
                </c:pt>
                <c:pt idx="93">
                  <c:v>1652.074199293628</c:v>
                </c:pt>
                <c:pt idx="94">
                  <c:v>1652.074199293628</c:v>
                </c:pt>
                <c:pt idx="95">
                  <c:v>1652.074199293628</c:v>
                </c:pt>
                <c:pt idx="96">
                  <c:v>1652.074199293628</c:v>
                </c:pt>
                <c:pt idx="97">
                  <c:v>1652.074199293628</c:v>
                </c:pt>
                <c:pt idx="98">
                  <c:v>1652.074199293628</c:v>
                </c:pt>
                <c:pt idx="99">
                  <c:v>1652.074199293628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3630.0</c:v>
                </c:pt>
                <c:pt idx="41">
                  <c:v>3630.0</c:v>
                </c:pt>
                <c:pt idx="42">
                  <c:v>3630.0</c:v>
                </c:pt>
                <c:pt idx="43">
                  <c:v>3630.0</c:v>
                </c:pt>
                <c:pt idx="44">
                  <c:v>3630.0</c:v>
                </c:pt>
                <c:pt idx="45">
                  <c:v>3630.0</c:v>
                </c:pt>
                <c:pt idx="46">
                  <c:v>3630.0</c:v>
                </c:pt>
                <c:pt idx="47">
                  <c:v>3630.0</c:v>
                </c:pt>
                <c:pt idx="48">
                  <c:v>3630.0</c:v>
                </c:pt>
                <c:pt idx="49">
                  <c:v>3630.0</c:v>
                </c:pt>
                <c:pt idx="50">
                  <c:v>3630.0</c:v>
                </c:pt>
                <c:pt idx="51">
                  <c:v>3630.0</c:v>
                </c:pt>
                <c:pt idx="52">
                  <c:v>3630.0</c:v>
                </c:pt>
                <c:pt idx="53">
                  <c:v>3630.0</c:v>
                </c:pt>
                <c:pt idx="54">
                  <c:v>3630.0</c:v>
                </c:pt>
                <c:pt idx="55">
                  <c:v>3630.0</c:v>
                </c:pt>
                <c:pt idx="56">
                  <c:v>3630.0</c:v>
                </c:pt>
                <c:pt idx="57">
                  <c:v>3630.0</c:v>
                </c:pt>
                <c:pt idx="58">
                  <c:v>3630.0</c:v>
                </c:pt>
                <c:pt idx="59">
                  <c:v>3630.0</c:v>
                </c:pt>
                <c:pt idx="60">
                  <c:v>3630.0</c:v>
                </c:pt>
                <c:pt idx="61">
                  <c:v>3630.0</c:v>
                </c:pt>
                <c:pt idx="62">
                  <c:v>3630.0</c:v>
                </c:pt>
                <c:pt idx="63">
                  <c:v>3630.0</c:v>
                </c:pt>
                <c:pt idx="64">
                  <c:v>3630.0</c:v>
                </c:pt>
                <c:pt idx="65">
                  <c:v>3630.0</c:v>
                </c:pt>
                <c:pt idx="66">
                  <c:v>3630.0</c:v>
                </c:pt>
                <c:pt idx="67">
                  <c:v>3630.0</c:v>
                </c:pt>
                <c:pt idx="68">
                  <c:v>3630.0</c:v>
                </c:pt>
                <c:pt idx="69">
                  <c:v>3630.0</c:v>
                </c:pt>
                <c:pt idx="70">
                  <c:v>3630.0</c:v>
                </c:pt>
                <c:pt idx="71">
                  <c:v>3630.0</c:v>
                </c:pt>
                <c:pt idx="72">
                  <c:v>3630.0</c:v>
                </c:pt>
                <c:pt idx="73">
                  <c:v>3630.0</c:v>
                </c:pt>
                <c:pt idx="74">
                  <c:v>10600.0</c:v>
                </c:pt>
                <c:pt idx="75">
                  <c:v>10600.0</c:v>
                </c:pt>
                <c:pt idx="76">
                  <c:v>10600.0</c:v>
                </c:pt>
                <c:pt idx="77">
                  <c:v>10600.0</c:v>
                </c:pt>
                <c:pt idx="78">
                  <c:v>10600.0</c:v>
                </c:pt>
                <c:pt idx="79">
                  <c:v>10600.0</c:v>
                </c:pt>
                <c:pt idx="80">
                  <c:v>10600.0</c:v>
                </c:pt>
                <c:pt idx="81">
                  <c:v>10600.0</c:v>
                </c:pt>
                <c:pt idx="82">
                  <c:v>10600.0</c:v>
                </c:pt>
                <c:pt idx="83">
                  <c:v>10600.0</c:v>
                </c:pt>
                <c:pt idx="84">
                  <c:v>10600.0</c:v>
                </c:pt>
                <c:pt idx="85">
                  <c:v>10600.0</c:v>
                </c:pt>
                <c:pt idx="86">
                  <c:v>10600.0</c:v>
                </c:pt>
                <c:pt idx="87">
                  <c:v>10600.0</c:v>
                </c:pt>
                <c:pt idx="88">
                  <c:v>10600.0</c:v>
                </c:pt>
                <c:pt idx="89">
                  <c:v>10600.0</c:v>
                </c:pt>
                <c:pt idx="90">
                  <c:v>10600.0</c:v>
                </c:pt>
                <c:pt idx="91">
                  <c:v>10600.0</c:v>
                </c:pt>
                <c:pt idx="92">
                  <c:v>21120.0</c:v>
                </c:pt>
                <c:pt idx="93">
                  <c:v>21120.0</c:v>
                </c:pt>
                <c:pt idx="94">
                  <c:v>21120.0</c:v>
                </c:pt>
                <c:pt idx="95">
                  <c:v>21120.0</c:v>
                </c:pt>
                <c:pt idx="96">
                  <c:v>21120.0</c:v>
                </c:pt>
                <c:pt idx="97">
                  <c:v>21120.0</c:v>
                </c:pt>
                <c:pt idx="98">
                  <c:v>21120.0</c:v>
                </c:pt>
                <c:pt idx="99">
                  <c:v>21120.0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8801.999999999998</c:v>
                </c:pt>
                <c:pt idx="1">
                  <c:v>8801.999999999998</c:v>
                </c:pt>
                <c:pt idx="2">
                  <c:v>8801.999999999998</c:v>
                </c:pt>
                <c:pt idx="3">
                  <c:v>8801.999999999998</c:v>
                </c:pt>
                <c:pt idx="4">
                  <c:v>8801.999999999998</c:v>
                </c:pt>
                <c:pt idx="5">
                  <c:v>8801.999999999998</c:v>
                </c:pt>
                <c:pt idx="6">
                  <c:v>8801.999999999998</c:v>
                </c:pt>
                <c:pt idx="7">
                  <c:v>8801.999999999998</c:v>
                </c:pt>
                <c:pt idx="8">
                  <c:v>8801.999999999998</c:v>
                </c:pt>
                <c:pt idx="9">
                  <c:v>8801.999999999998</c:v>
                </c:pt>
                <c:pt idx="10">
                  <c:v>8801.999999999998</c:v>
                </c:pt>
                <c:pt idx="11">
                  <c:v>8801.999999999998</c:v>
                </c:pt>
                <c:pt idx="12">
                  <c:v>8801.999999999998</c:v>
                </c:pt>
                <c:pt idx="13">
                  <c:v>8801.999999999998</c:v>
                </c:pt>
                <c:pt idx="14">
                  <c:v>8801.999999999998</c:v>
                </c:pt>
                <c:pt idx="15">
                  <c:v>8801.999999999998</c:v>
                </c:pt>
                <c:pt idx="16">
                  <c:v>8801.999999999998</c:v>
                </c:pt>
                <c:pt idx="17">
                  <c:v>8801.999999999998</c:v>
                </c:pt>
                <c:pt idx="18">
                  <c:v>8801.999999999998</c:v>
                </c:pt>
                <c:pt idx="19">
                  <c:v>8801.999999999998</c:v>
                </c:pt>
                <c:pt idx="20">
                  <c:v>8801.999999999998</c:v>
                </c:pt>
                <c:pt idx="21">
                  <c:v>8801.999999999998</c:v>
                </c:pt>
                <c:pt idx="22">
                  <c:v>8801.999999999998</c:v>
                </c:pt>
                <c:pt idx="23">
                  <c:v>8801.999999999998</c:v>
                </c:pt>
                <c:pt idx="24">
                  <c:v>8801.999999999998</c:v>
                </c:pt>
                <c:pt idx="25">
                  <c:v>8801.999999999998</c:v>
                </c:pt>
                <c:pt idx="26">
                  <c:v>8801.999999999998</c:v>
                </c:pt>
                <c:pt idx="27">
                  <c:v>8801.999999999998</c:v>
                </c:pt>
                <c:pt idx="28">
                  <c:v>8801.999999999998</c:v>
                </c:pt>
                <c:pt idx="29">
                  <c:v>8801.999999999998</c:v>
                </c:pt>
                <c:pt idx="30">
                  <c:v>8801.999999999998</c:v>
                </c:pt>
                <c:pt idx="31">
                  <c:v>8801.999999999998</c:v>
                </c:pt>
                <c:pt idx="32">
                  <c:v>8801.999999999998</c:v>
                </c:pt>
                <c:pt idx="33">
                  <c:v>8801.999999999998</c:v>
                </c:pt>
                <c:pt idx="34">
                  <c:v>8801.999999999998</c:v>
                </c:pt>
                <c:pt idx="35">
                  <c:v>8801.999999999998</c:v>
                </c:pt>
                <c:pt idx="36">
                  <c:v>8801.999999999998</c:v>
                </c:pt>
                <c:pt idx="37">
                  <c:v>8801.999999999998</c:v>
                </c:pt>
                <c:pt idx="38">
                  <c:v>8801.999999999998</c:v>
                </c:pt>
                <c:pt idx="39">
                  <c:v>8801.999999999998</c:v>
                </c:pt>
                <c:pt idx="40">
                  <c:v>12915.0</c:v>
                </c:pt>
                <c:pt idx="41">
                  <c:v>12915.0</c:v>
                </c:pt>
                <c:pt idx="42">
                  <c:v>12915.0</c:v>
                </c:pt>
                <c:pt idx="43">
                  <c:v>12915.0</c:v>
                </c:pt>
                <c:pt idx="44">
                  <c:v>12915.0</c:v>
                </c:pt>
                <c:pt idx="45">
                  <c:v>12915.0</c:v>
                </c:pt>
                <c:pt idx="46">
                  <c:v>12915.0</c:v>
                </c:pt>
                <c:pt idx="47">
                  <c:v>12915.0</c:v>
                </c:pt>
                <c:pt idx="48">
                  <c:v>12915.0</c:v>
                </c:pt>
                <c:pt idx="49">
                  <c:v>12915.0</c:v>
                </c:pt>
                <c:pt idx="50">
                  <c:v>12915.0</c:v>
                </c:pt>
                <c:pt idx="51">
                  <c:v>12915.0</c:v>
                </c:pt>
                <c:pt idx="52">
                  <c:v>12915.0</c:v>
                </c:pt>
                <c:pt idx="53">
                  <c:v>12915.0</c:v>
                </c:pt>
                <c:pt idx="54">
                  <c:v>12915.0</c:v>
                </c:pt>
                <c:pt idx="55">
                  <c:v>12915.0</c:v>
                </c:pt>
                <c:pt idx="56">
                  <c:v>12915.0</c:v>
                </c:pt>
                <c:pt idx="57">
                  <c:v>12915.0</c:v>
                </c:pt>
                <c:pt idx="58">
                  <c:v>12915.0</c:v>
                </c:pt>
                <c:pt idx="59">
                  <c:v>12915.0</c:v>
                </c:pt>
                <c:pt idx="60">
                  <c:v>12915.0</c:v>
                </c:pt>
                <c:pt idx="61">
                  <c:v>12915.0</c:v>
                </c:pt>
                <c:pt idx="62">
                  <c:v>12915.0</c:v>
                </c:pt>
                <c:pt idx="63">
                  <c:v>12915.0</c:v>
                </c:pt>
                <c:pt idx="64">
                  <c:v>12915.0</c:v>
                </c:pt>
                <c:pt idx="65">
                  <c:v>12915.0</c:v>
                </c:pt>
                <c:pt idx="66">
                  <c:v>12915.0</c:v>
                </c:pt>
                <c:pt idx="67">
                  <c:v>12915.0</c:v>
                </c:pt>
                <c:pt idx="68">
                  <c:v>12915.0</c:v>
                </c:pt>
                <c:pt idx="69">
                  <c:v>12915.0</c:v>
                </c:pt>
                <c:pt idx="70">
                  <c:v>12915.0</c:v>
                </c:pt>
                <c:pt idx="71">
                  <c:v>12915.0</c:v>
                </c:pt>
                <c:pt idx="72">
                  <c:v>12915.0</c:v>
                </c:pt>
                <c:pt idx="73">
                  <c:v>12915.0</c:v>
                </c:pt>
                <c:pt idx="74">
                  <c:v>750.0</c:v>
                </c:pt>
                <c:pt idx="75">
                  <c:v>750.0</c:v>
                </c:pt>
                <c:pt idx="76">
                  <c:v>750.0</c:v>
                </c:pt>
                <c:pt idx="77">
                  <c:v>750.0</c:v>
                </c:pt>
                <c:pt idx="78">
                  <c:v>750.0</c:v>
                </c:pt>
                <c:pt idx="79">
                  <c:v>750.0</c:v>
                </c:pt>
                <c:pt idx="80">
                  <c:v>750.0</c:v>
                </c:pt>
                <c:pt idx="81">
                  <c:v>750.0</c:v>
                </c:pt>
                <c:pt idx="82">
                  <c:v>750.0</c:v>
                </c:pt>
                <c:pt idx="83">
                  <c:v>750.0</c:v>
                </c:pt>
                <c:pt idx="84">
                  <c:v>750.0</c:v>
                </c:pt>
                <c:pt idx="85">
                  <c:v>750.0</c:v>
                </c:pt>
                <c:pt idx="86">
                  <c:v>750.0</c:v>
                </c:pt>
                <c:pt idx="87">
                  <c:v>750.0</c:v>
                </c:pt>
                <c:pt idx="88">
                  <c:v>750.0</c:v>
                </c:pt>
                <c:pt idx="89">
                  <c:v>750.0</c:v>
                </c:pt>
                <c:pt idx="90">
                  <c:v>750.0</c:v>
                </c:pt>
                <c:pt idx="91">
                  <c:v>750.0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79800.0</c:v>
                </c:pt>
                <c:pt idx="75">
                  <c:v>79800.0</c:v>
                </c:pt>
                <c:pt idx="76">
                  <c:v>79800.0</c:v>
                </c:pt>
                <c:pt idx="77">
                  <c:v>79800.0</c:v>
                </c:pt>
                <c:pt idx="78">
                  <c:v>79800.0</c:v>
                </c:pt>
                <c:pt idx="79">
                  <c:v>79800.0</c:v>
                </c:pt>
                <c:pt idx="80">
                  <c:v>79800.0</c:v>
                </c:pt>
                <c:pt idx="81">
                  <c:v>79800.0</c:v>
                </c:pt>
                <c:pt idx="82">
                  <c:v>79800.0</c:v>
                </c:pt>
                <c:pt idx="83">
                  <c:v>79800.0</c:v>
                </c:pt>
                <c:pt idx="84">
                  <c:v>79800.0</c:v>
                </c:pt>
                <c:pt idx="85">
                  <c:v>79800.0</c:v>
                </c:pt>
                <c:pt idx="86">
                  <c:v>79800.0</c:v>
                </c:pt>
                <c:pt idx="87">
                  <c:v>79800.0</c:v>
                </c:pt>
                <c:pt idx="88">
                  <c:v>79800.0</c:v>
                </c:pt>
                <c:pt idx="89">
                  <c:v>79800.0</c:v>
                </c:pt>
                <c:pt idx="90">
                  <c:v>79800.0</c:v>
                </c:pt>
                <c:pt idx="91">
                  <c:v>79800.0</c:v>
                </c:pt>
                <c:pt idx="92">
                  <c:v>316800.0</c:v>
                </c:pt>
                <c:pt idx="93">
                  <c:v>316800.0</c:v>
                </c:pt>
                <c:pt idx="94">
                  <c:v>316800.0</c:v>
                </c:pt>
                <c:pt idx="95">
                  <c:v>316800.0</c:v>
                </c:pt>
                <c:pt idx="96">
                  <c:v>316800.0</c:v>
                </c:pt>
                <c:pt idx="97">
                  <c:v>316800.0</c:v>
                </c:pt>
                <c:pt idx="98">
                  <c:v>316800.0</c:v>
                </c:pt>
                <c:pt idx="99">
                  <c:v>316800.0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6048.0</c:v>
                </c:pt>
                <c:pt idx="1">
                  <c:v>6048.0</c:v>
                </c:pt>
                <c:pt idx="2">
                  <c:v>6048.0</c:v>
                </c:pt>
                <c:pt idx="3">
                  <c:v>6048.0</c:v>
                </c:pt>
                <c:pt idx="4">
                  <c:v>6048.0</c:v>
                </c:pt>
                <c:pt idx="5">
                  <c:v>6048.0</c:v>
                </c:pt>
                <c:pt idx="6">
                  <c:v>6048.0</c:v>
                </c:pt>
                <c:pt idx="7">
                  <c:v>6048.0</c:v>
                </c:pt>
                <c:pt idx="8">
                  <c:v>6048.0</c:v>
                </c:pt>
                <c:pt idx="9">
                  <c:v>6048.0</c:v>
                </c:pt>
                <c:pt idx="10">
                  <c:v>6048.0</c:v>
                </c:pt>
                <c:pt idx="11">
                  <c:v>6048.0</c:v>
                </c:pt>
                <c:pt idx="12">
                  <c:v>6048.0</c:v>
                </c:pt>
                <c:pt idx="13">
                  <c:v>6048.0</c:v>
                </c:pt>
                <c:pt idx="14">
                  <c:v>6048.0</c:v>
                </c:pt>
                <c:pt idx="15">
                  <c:v>6048.0</c:v>
                </c:pt>
                <c:pt idx="16">
                  <c:v>6048.0</c:v>
                </c:pt>
                <c:pt idx="17">
                  <c:v>6048.0</c:v>
                </c:pt>
                <c:pt idx="18">
                  <c:v>6048.0</c:v>
                </c:pt>
                <c:pt idx="19">
                  <c:v>6048.0</c:v>
                </c:pt>
                <c:pt idx="20">
                  <c:v>6048.0</c:v>
                </c:pt>
                <c:pt idx="21">
                  <c:v>6048.0</c:v>
                </c:pt>
                <c:pt idx="22">
                  <c:v>6048.0</c:v>
                </c:pt>
                <c:pt idx="23">
                  <c:v>6048.0</c:v>
                </c:pt>
                <c:pt idx="24">
                  <c:v>6048.0</c:v>
                </c:pt>
                <c:pt idx="25">
                  <c:v>6048.0</c:v>
                </c:pt>
                <c:pt idx="26">
                  <c:v>6048.0</c:v>
                </c:pt>
                <c:pt idx="27">
                  <c:v>6048.0</c:v>
                </c:pt>
                <c:pt idx="28">
                  <c:v>6048.0</c:v>
                </c:pt>
                <c:pt idx="29">
                  <c:v>6048.0</c:v>
                </c:pt>
                <c:pt idx="30">
                  <c:v>6048.0</c:v>
                </c:pt>
                <c:pt idx="31">
                  <c:v>6048.0</c:v>
                </c:pt>
                <c:pt idx="32">
                  <c:v>6048.0</c:v>
                </c:pt>
                <c:pt idx="33">
                  <c:v>6048.0</c:v>
                </c:pt>
                <c:pt idx="34">
                  <c:v>6048.0</c:v>
                </c:pt>
                <c:pt idx="35">
                  <c:v>6048.0</c:v>
                </c:pt>
                <c:pt idx="36">
                  <c:v>6048.0</c:v>
                </c:pt>
                <c:pt idx="37">
                  <c:v>6048.0</c:v>
                </c:pt>
                <c:pt idx="38">
                  <c:v>6048.0</c:v>
                </c:pt>
                <c:pt idx="39">
                  <c:v>6048.0</c:v>
                </c:pt>
                <c:pt idx="40">
                  <c:v>5040.0</c:v>
                </c:pt>
                <c:pt idx="41">
                  <c:v>5040.0</c:v>
                </c:pt>
                <c:pt idx="42">
                  <c:v>5040.0</c:v>
                </c:pt>
                <c:pt idx="43">
                  <c:v>5040.0</c:v>
                </c:pt>
                <c:pt idx="44">
                  <c:v>5040.0</c:v>
                </c:pt>
                <c:pt idx="45">
                  <c:v>5040.0</c:v>
                </c:pt>
                <c:pt idx="46">
                  <c:v>5040.0</c:v>
                </c:pt>
                <c:pt idx="47">
                  <c:v>5040.0</c:v>
                </c:pt>
                <c:pt idx="48">
                  <c:v>5040.0</c:v>
                </c:pt>
                <c:pt idx="49">
                  <c:v>5040.0</c:v>
                </c:pt>
                <c:pt idx="50">
                  <c:v>5040.0</c:v>
                </c:pt>
                <c:pt idx="51">
                  <c:v>5040.0</c:v>
                </c:pt>
                <c:pt idx="52">
                  <c:v>5040.0</c:v>
                </c:pt>
                <c:pt idx="53">
                  <c:v>5040.0</c:v>
                </c:pt>
                <c:pt idx="54">
                  <c:v>5040.0</c:v>
                </c:pt>
                <c:pt idx="55">
                  <c:v>5040.0</c:v>
                </c:pt>
                <c:pt idx="56">
                  <c:v>5040.0</c:v>
                </c:pt>
                <c:pt idx="57">
                  <c:v>5040.0</c:v>
                </c:pt>
                <c:pt idx="58">
                  <c:v>5040.0</c:v>
                </c:pt>
                <c:pt idx="59">
                  <c:v>5040.0</c:v>
                </c:pt>
                <c:pt idx="60">
                  <c:v>5040.0</c:v>
                </c:pt>
                <c:pt idx="61">
                  <c:v>5040.0</c:v>
                </c:pt>
                <c:pt idx="62">
                  <c:v>5040.0</c:v>
                </c:pt>
                <c:pt idx="63">
                  <c:v>5040.0</c:v>
                </c:pt>
                <c:pt idx="64">
                  <c:v>5040.0</c:v>
                </c:pt>
                <c:pt idx="65">
                  <c:v>5040.0</c:v>
                </c:pt>
                <c:pt idx="66">
                  <c:v>5040.0</c:v>
                </c:pt>
                <c:pt idx="67">
                  <c:v>5040.0</c:v>
                </c:pt>
                <c:pt idx="68">
                  <c:v>5040.0</c:v>
                </c:pt>
                <c:pt idx="69">
                  <c:v>5040.0</c:v>
                </c:pt>
                <c:pt idx="70">
                  <c:v>5040.0</c:v>
                </c:pt>
                <c:pt idx="71">
                  <c:v>5040.0</c:v>
                </c:pt>
                <c:pt idx="72">
                  <c:v>5040.0</c:v>
                </c:pt>
                <c:pt idx="73">
                  <c:v>5040.0</c:v>
                </c:pt>
                <c:pt idx="74">
                  <c:v>30520.0</c:v>
                </c:pt>
                <c:pt idx="75">
                  <c:v>30520.0</c:v>
                </c:pt>
                <c:pt idx="76">
                  <c:v>30520.0</c:v>
                </c:pt>
                <c:pt idx="77">
                  <c:v>30520.0</c:v>
                </c:pt>
                <c:pt idx="78">
                  <c:v>30520.0</c:v>
                </c:pt>
                <c:pt idx="79">
                  <c:v>30520.0</c:v>
                </c:pt>
                <c:pt idx="80">
                  <c:v>30520.0</c:v>
                </c:pt>
                <c:pt idx="81">
                  <c:v>30520.0</c:v>
                </c:pt>
                <c:pt idx="82">
                  <c:v>30520.0</c:v>
                </c:pt>
                <c:pt idx="83">
                  <c:v>30520.0</c:v>
                </c:pt>
                <c:pt idx="84">
                  <c:v>30520.0</c:v>
                </c:pt>
                <c:pt idx="85">
                  <c:v>30520.0</c:v>
                </c:pt>
                <c:pt idx="86">
                  <c:v>30520.0</c:v>
                </c:pt>
                <c:pt idx="87">
                  <c:v>30520.0</c:v>
                </c:pt>
                <c:pt idx="88">
                  <c:v>30520.0</c:v>
                </c:pt>
                <c:pt idx="89">
                  <c:v>30520.0</c:v>
                </c:pt>
                <c:pt idx="90">
                  <c:v>30520.0</c:v>
                </c:pt>
                <c:pt idx="91">
                  <c:v>30520.0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3600.0</c:v>
                </c:pt>
                <c:pt idx="41">
                  <c:v>3600.0</c:v>
                </c:pt>
                <c:pt idx="42">
                  <c:v>3600.0</c:v>
                </c:pt>
                <c:pt idx="43">
                  <c:v>3600.0</c:v>
                </c:pt>
                <c:pt idx="44">
                  <c:v>3600.0</c:v>
                </c:pt>
                <c:pt idx="45">
                  <c:v>3600.0</c:v>
                </c:pt>
                <c:pt idx="46">
                  <c:v>3600.0</c:v>
                </c:pt>
                <c:pt idx="47">
                  <c:v>3600.0</c:v>
                </c:pt>
                <c:pt idx="48">
                  <c:v>3600.0</c:v>
                </c:pt>
                <c:pt idx="49">
                  <c:v>3600.0</c:v>
                </c:pt>
                <c:pt idx="50">
                  <c:v>3600.0</c:v>
                </c:pt>
                <c:pt idx="51">
                  <c:v>3600.0</c:v>
                </c:pt>
                <c:pt idx="52">
                  <c:v>3600.0</c:v>
                </c:pt>
                <c:pt idx="53">
                  <c:v>3600.0</c:v>
                </c:pt>
                <c:pt idx="54">
                  <c:v>3600.0</c:v>
                </c:pt>
                <c:pt idx="55">
                  <c:v>3600.0</c:v>
                </c:pt>
                <c:pt idx="56">
                  <c:v>3600.0</c:v>
                </c:pt>
                <c:pt idx="57">
                  <c:v>3600.0</c:v>
                </c:pt>
                <c:pt idx="58">
                  <c:v>3600.0</c:v>
                </c:pt>
                <c:pt idx="59">
                  <c:v>3600.0</c:v>
                </c:pt>
                <c:pt idx="60">
                  <c:v>3600.0</c:v>
                </c:pt>
                <c:pt idx="61">
                  <c:v>3600.0</c:v>
                </c:pt>
                <c:pt idx="62">
                  <c:v>3600.0</c:v>
                </c:pt>
                <c:pt idx="63">
                  <c:v>3600.0</c:v>
                </c:pt>
                <c:pt idx="64">
                  <c:v>3600.0</c:v>
                </c:pt>
                <c:pt idx="65">
                  <c:v>3600.0</c:v>
                </c:pt>
                <c:pt idx="66">
                  <c:v>3600.0</c:v>
                </c:pt>
                <c:pt idx="67">
                  <c:v>3600.0</c:v>
                </c:pt>
                <c:pt idx="68">
                  <c:v>3600.0</c:v>
                </c:pt>
                <c:pt idx="69">
                  <c:v>3600.0</c:v>
                </c:pt>
                <c:pt idx="70">
                  <c:v>3600.0</c:v>
                </c:pt>
                <c:pt idx="71">
                  <c:v>3600.0</c:v>
                </c:pt>
                <c:pt idx="72">
                  <c:v>3600.0</c:v>
                </c:pt>
                <c:pt idx="73">
                  <c:v>3600.0</c:v>
                </c:pt>
                <c:pt idx="74">
                  <c:v>6120.0</c:v>
                </c:pt>
                <c:pt idx="75">
                  <c:v>6120.0</c:v>
                </c:pt>
                <c:pt idx="76">
                  <c:v>6120.0</c:v>
                </c:pt>
                <c:pt idx="77">
                  <c:v>6120.0</c:v>
                </c:pt>
                <c:pt idx="78">
                  <c:v>6120.0</c:v>
                </c:pt>
                <c:pt idx="79">
                  <c:v>6120.0</c:v>
                </c:pt>
                <c:pt idx="80">
                  <c:v>6120.0</c:v>
                </c:pt>
                <c:pt idx="81">
                  <c:v>6120.0</c:v>
                </c:pt>
                <c:pt idx="82">
                  <c:v>6120.0</c:v>
                </c:pt>
                <c:pt idx="83">
                  <c:v>6120.0</c:v>
                </c:pt>
                <c:pt idx="84">
                  <c:v>6120.0</c:v>
                </c:pt>
                <c:pt idx="85">
                  <c:v>6120.0</c:v>
                </c:pt>
                <c:pt idx="86">
                  <c:v>6120.0</c:v>
                </c:pt>
                <c:pt idx="87">
                  <c:v>6120.0</c:v>
                </c:pt>
                <c:pt idx="88">
                  <c:v>6120.0</c:v>
                </c:pt>
                <c:pt idx="89">
                  <c:v>6120.0</c:v>
                </c:pt>
                <c:pt idx="90">
                  <c:v>6120.0</c:v>
                </c:pt>
                <c:pt idx="91">
                  <c:v>6120.0</c:v>
                </c:pt>
                <c:pt idx="92">
                  <c:v>56160.0</c:v>
                </c:pt>
                <c:pt idx="93">
                  <c:v>56160.0</c:v>
                </c:pt>
                <c:pt idx="94">
                  <c:v>56160.0</c:v>
                </c:pt>
                <c:pt idx="95">
                  <c:v>56160.0</c:v>
                </c:pt>
                <c:pt idx="96">
                  <c:v>56160.0</c:v>
                </c:pt>
                <c:pt idx="97">
                  <c:v>56160.0</c:v>
                </c:pt>
                <c:pt idx="98">
                  <c:v>56160.0</c:v>
                </c:pt>
                <c:pt idx="99">
                  <c:v>56160.0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795.3304986445715</c:v>
                </c:pt>
                <c:pt idx="1">
                  <c:v>795.3304986445715</c:v>
                </c:pt>
                <c:pt idx="2">
                  <c:v>795.3304986445715</c:v>
                </c:pt>
                <c:pt idx="3">
                  <c:v>795.3304986445715</c:v>
                </c:pt>
                <c:pt idx="4">
                  <c:v>795.3304986445715</c:v>
                </c:pt>
                <c:pt idx="5">
                  <c:v>795.3304986445715</c:v>
                </c:pt>
                <c:pt idx="6">
                  <c:v>795.3304986445715</c:v>
                </c:pt>
                <c:pt idx="7">
                  <c:v>795.3304986445715</c:v>
                </c:pt>
                <c:pt idx="8">
                  <c:v>795.3304986445715</c:v>
                </c:pt>
                <c:pt idx="9">
                  <c:v>795.3304986445715</c:v>
                </c:pt>
                <c:pt idx="10">
                  <c:v>795.3304986445715</c:v>
                </c:pt>
                <c:pt idx="11">
                  <c:v>795.3304986445715</c:v>
                </c:pt>
                <c:pt idx="12">
                  <c:v>795.3304986445715</c:v>
                </c:pt>
                <c:pt idx="13">
                  <c:v>795.3304986445715</c:v>
                </c:pt>
                <c:pt idx="14">
                  <c:v>795.3304986445715</c:v>
                </c:pt>
                <c:pt idx="15">
                  <c:v>795.3304986445715</c:v>
                </c:pt>
                <c:pt idx="16">
                  <c:v>795.3304986445715</c:v>
                </c:pt>
                <c:pt idx="17">
                  <c:v>795.3304986445715</c:v>
                </c:pt>
                <c:pt idx="18">
                  <c:v>795.3304986445715</c:v>
                </c:pt>
                <c:pt idx="19">
                  <c:v>795.3304986445715</c:v>
                </c:pt>
                <c:pt idx="20">
                  <c:v>795.3304986445715</c:v>
                </c:pt>
                <c:pt idx="21">
                  <c:v>795.3304986445715</c:v>
                </c:pt>
                <c:pt idx="22">
                  <c:v>795.3304986445715</c:v>
                </c:pt>
                <c:pt idx="23">
                  <c:v>795.3304986445715</c:v>
                </c:pt>
                <c:pt idx="24">
                  <c:v>795.3304986445715</c:v>
                </c:pt>
                <c:pt idx="25">
                  <c:v>795.3304986445715</c:v>
                </c:pt>
                <c:pt idx="26">
                  <c:v>795.3304986445715</c:v>
                </c:pt>
                <c:pt idx="27">
                  <c:v>795.3304986445715</c:v>
                </c:pt>
                <c:pt idx="28">
                  <c:v>795.3304986445715</c:v>
                </c:pt>
                <c:pt idx="29">
                  <c:v>795.3304986445715</c:v>
                </c:pt>
                <c:pt idx="30">
                  <c:v>795.3304986445715</c:v>
                </c:pt>
                <c:pt idx="31">
                  <c:v>795.3304986445715</c:v>
                </c:pt>
                <c:pt idx="32">
                  <c:v>795.3304986445715</c:v>
                </c:pt>
                <c:pt idx="33">
                  <c:v>795.3304986445715</c:v>
                </c:pt>
                <c:pt idx="34">
                  <c:v>795.3304986445715</c:v>
                </c:pt>
                <c:pt idx="35">
                  <c:v>795.3304986445715</c:v>
                </c:pt>
                <c:pt idx="36">
                  <c:v>795.3304986445715</c:v>
                </c:pt>
                <c:pt idx="37">
                  <c:v>795.3304986445715</c:v>
                </c:pt>
                <c:pt idx="38">
                  <c:v>795.3304986445715</c:v>
                </c:pt>
                <c:pt idx="39">
                  <c:v>795.3304986445715</c:v>
                </c:pt>
                <c:pt idx="40">
                  <c:v>662.775415537143</c:v>
                </c:pt>
                <c:pt idx="41">
                  <c:v>662.775415537143</c:v>
                </c:pt>
                <c:pt idx="42">
                  <c:v>662.775415537143</c:v>
                </c:pt>
                <c:pt idx="43">
                  <c:v>662.775415537143</c:v>
                </c:pt>
                <c:pt idx="44">
                  <c:v>662.775415537143</c:v>
                </c:pt>
                <c:pt idx="45">
                  <c:v>662.775415537143</c:v>
                </c:pt>
                <c:pt idx="46">
                  <c:v>662.775415537143</c:v>
                </c:pt>
                <c:pt idx="47">
                  <c:v>662.775415537143</c:v>
                </c:pt>
                <c:pt idx="48">
                  <c:v>662.775415537143</c:v>
                </c:pt>
                <c:pt idx="49">
                  <c:v>662.775415537143</c:v>
                </c:pt>
                <c:pt idx="50">
                  <c:v>662.775415537143</c:v>
                </c:pt>
                <c:pt idx="51">
                  <c:v>662.775415537143</c:v>
                </c:pt>
                <c:pt idx="52">
                  <c:v>662.775415537143</c:v>
                </c:pt>
                <c:pt idx="53">
                  <c:v>662.775415537143</c:v>
                </c:pt>
                <c:pt idx="54">
                  <c:v>662.775415537143</c:v>
                </c:pt>
                <c:pt idx="55">
                  <c:v>662.775415537143</c:v>
                </c:pt>
                <c:pt idx="56">
                  <c:v>662.775415537143</c:v>
                </c:pt>
                <c:pt idx="57">
                  <c:v>662.775415537143</c:v>
                </c:pt>
                <c:pt idx="58">
                  <c:v>662.775415537143</c:v>
                </c:pt>
                <c:pt idx="59">
                  <c:v>662.775415537143</c:v>
                </c:pt>
                <c:pt idx="60">
                  <c:v>662.775415537143</c:v>
                </c:pt>
                <c:pt idx="61">
                  <c:v>662.775415537143</c:v>
                </c:pt>
                <c:pt idx="62">
                  <c:v>662.775415537143</c:v>
                </c:pt>
                <c:pt idx="63">
                  <c:v>662.775415537143</c:v>
                </c:pt>
                <c:pt idx="64">
                  <c:v>662.775415537143</c:v>
                </c:pt>
                <c:pt idx="65">
                  <c:v>662.775415537143</c:v>
                </c:pt>
                <c:pt idx="66">
                  <c:v>662.775415537143</c:v>
                </c:pt>
                <c:pt idx="67">
                  <c:v>662.775415537143</c:v>
                </c:pt>
                <c:pt idx="68">
                  <c:v>662.775415537143</c:v>
                </c:pt>
                <c:pt idx="69">
                  <c:v>662.775415537143</c:v>
                </c:pt>
                <c:pt idx="70">
                  <c:v>662.775415537143</c:v>
                </c:pt>
                <c:pt idx="71">
                  <c:v>662.775415537143</c:v>
                </c:pt>
                <c:pt idx="72">
                  <c:v>662.775415537143</c:v>
                </c:pt>
                <c:pt idx="73">
                  <c:v>662.775415537143</c:v>
                </c:pt>
                <c:pt idx="74">
                  <c:v>662.775415537143</c:v>
                </c:pt>
                <c:pt idx="75">
                  <c:v>662.775415537143</c:v>
                </c:pt>
                <c:pt idx="76">
                  <c:v>662.775415537143</c:v>
                </c:pt>
                <c:pt idx="77">
                  <c:v>662.775415537143</c:v>
                </c:pt>
                <c:pt idx="78">
                  <c:v>662.775415537143</c:v>
                </c:pt>
                <c:pt idx="79">
                  <c:v>662.775415537143</c:v>
                </c:pt>
                <c:pt idx="80">
                  <c:v>662.775415537143</c:v>
                </c:pt>
                <c:pt idx="81">
                  <c:v>662.775415537143</c:v>
                </c:pt>
                <c:pt idx="82">
                  <c:v>662.775415537143</c:v>
                </c:pt>
                <c:pt idx="83">
                  <c:v>662.775415537143</c:v>
                </c:pt>
                <c:pt idx="84">
                  <c:v>662.775415537143</c:v>
                </c:pt>
                <c:pt idx="85">
                  <c:v>662.775415537143</c:v>
                </c:pt>
                <c:pt idx="86">
                  <c:v>662.775415537143</c:v>
                </c:pt>
                <c:pt idx="87">
                  <c:v>662.775415537143</c:v>
                </c:pt>
                <c:pt idx="88">
                  <c:v>662.775415537143</c:v>
                </c:pt>
                <c:pt idx="89">
                  <c:v>662.775415537143</c:v>
                </c:pt>
                <c:pt idx="90">
                  <c:v>662.775415537143</c:v>
                </c:pt>
                <c:pt idx="91">
                  <c:v>662.775415537143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20514.97820401046</c:v>
                </c:pt>
                <c:pt idx="1">
                  <c:v>20514.97820401046</c:v>
                </c:pt>
                <c:pt idx="2">
                  <c:v>20514.97820401046</c:v>
                </c:pt>
                <c:pt idx="3">
                  <c:v>20514.97820401046</c:v>
                </c:pt>
                <c:pt idx="4">
                  <c:v>20514.97820401046</c:v>
                </c:pt>
                <c:pt idx="5">
                  <c:v>20514.97820401046</c:v>
                </c:pt>
                <c:pt idx="6">
                  <c:v>20514.97820401046</c:v>
                </c:pt>
                <c:pt idx="7">
                  <c:v>20514.97820401046</c:v>
                </c:pt>
                <c:pt idx="8">
                  <c:v>20514.97820401046</c:v>
                </c:pt>
                <c:pt idx="9">
                  <c:v>20514.97820401046</c:v>
                </c:pt>
                <c:pt idx="10">
                  <c:v>20514.97820401046</c:v>
                </c:pt>
                <c:pt idx="11">
                  <c:v>20514.97820401046</c:v>
                </c:pt>
                <c:pt idx="12">
                  <c:v>20514.97820401046</c:v>
                </c:pt>
                <c:pt idx="13">
                  <c:v>20514.97820401046</c:v>
                </c:pt>
                <c:pt idx="14">
                  <c:v>20514.97820401046</c:v>
                </c:pt>
                <c:pt idx="15">
                  <c:v>20514.97820401046</c:v>
                </c:pt>
                <c:pt idx="16">
                  <c:v>20514.97820401046</c:v>
                </c:pt>
                <c:pt idx="17">
                  <c:v>20514.97820401046</c:v>
                </c:pt>
                <c:pt idx="18">
                  <c:v>20514.97820401046</c:v>
                </c:pt>
                <c:pt idx="19">
                  <c:v>20514.97820401046</c:v>
                </c:pt>
                <c:pt idx="20">
                  <c:v>20514.97820401046</c:v>
                </c:pt>
                <c:pt idx="21">
                  <c:v>20514.97820401046</c:v>
                </c:pt>
                <c:pt idx="22">
                  <c:v>20514.97820401046</c:v>
                </c:pt>
                <c:pt idx="23">
                  <c:v>20514.97820401046</c:v>
                </c:pt>
                <c:pt idx="24">
                  <c:v>20514.97820401046</c:v>
                </c:pt>
                <c:pt idx="25">
                  <c:v>20514.97820401046</c:v>
                </c:pt>
                <c:pt idx="26">
                  <c:v>20514.97820401046</c:v>
                </c:pt>
                <c:pt idx="27">
                  <c:v>20514.97820401046</c:v>
                </c:pt>
                <c:pt idx="28">
                  <c:v>20514.97820401046</c:v>
                </c:pt>
                <c:pt idx="29">
                  <c:v>20514.97820401046</c:v>
                </c:pt>
                <c:pt idx="30">
                  <c:v>20514.97820401046</c:v>
                </c:pt>
                <c:pt idx="31">
                  <c:v>20514.97820401046</c:v>
                </c:pt>
                <c:pt idx="32">
                  <c:v>20514.97820401046</c:v>
                </c:pt>
                <c:pt idx="33">
                  <c:v>20514.97820401046</c:v>
                </c:pt>
                <c:pt idx="34">
                  <c:v>20514.97820401046</c:v>
                </c:pt>
                <c:pt idx="35">
                  <c:v>20514.97820401046</c:v>
                </c:pt>
                <c:pt idx="36">
                  <c:v>20514.97820401046</c:v>
                </c:pt>
                <c:pt idx="37">
                  <c:v>20514.97820401046</c:v>
                </c:pt>
                <c:pt idx="38">
                  <c:v>20514.97820401046</c:v>
                </c:pt>
                <c:pt idx="39">
                  <c:v>20514.97820401046</c:v>
                </c:pt>
                <c:pt idx="40">
                  <c:v>18586.66085440279</c:v>
                </c:pt>
                <c:pt idx="41">
                  <c:v>18586.66085440279</c:v>
                </c:pt>
                <c:pt idx="42">
                  <c:v>18586.66085440279</c:v>
                </c:pt>
                <c:pt idx="43">
                  <c:v>18586.66085440279</c:v>
                </c:pt>
                <c:pt idx="44">
                  <c:v>18586.66085440279</c:v>
                </c:pt>
                <c:pt idx="45">
                  <c:v>18586.66085440279</c:v>
                </c:pt>
                <c:pt idx="46">
                  <c:v>18586.66085440279</c:v>
                </c:pt>
                <c:pt idx="47">
                  <c:v>18586.66085440279</c:v>
                </c:pt>
                <c:pt idx="48">
                  <c:v>18586.66085440279</c:v>
                </c:pt>
                <c:pt idx="49">
                  <c:v>18586.66085440279</c:v>
                </c:pt>
                <c:pt idx="50">
                  <c:v>18586.66085440279</c:v>
                </c:pt>
                <c:pt idx="51">
                  <c:v>18586.66085440279</c:v>
                </c:pt>
                <c:pt idx="52">
                  <c:v>18586.66085440279</c:v>
                </c:pt>
                <c:pt idx="53">
                  <c:v>18586.66085440279</c:v>
                </c:pt>
                <c:pt idx="54">
                  <c:v>18586.66085440279</c:v>
                </c:pt>
                <c:pt idx="55">
                  <c:v>18586.66085440279</c:v>
                </c:pt>
                <c:pt idx="56">
                  <c:v>18586.66085440279</c:v>
                </c:pt>
                <c:pt idx="57">
                  <c:v>18586.66085440279</c:v>
                </c:pt>
                <c:pt idx="58">
                  <c:v>18586.66085440279</c:v>
                </c:pt>
                <c:pt idx="59">
                  <c:v>18586.66085440279</c:v>
                </c:pt>
                <c:pt idx="60">
                  <c:v>18586.66085440279</c:v>
                </c:pt>
                <c:pt idx="61">
                  <c:v>18586.66085440279</c:v>
                </c:pt>
                <c:pt idx="62">
                  <c:v>18586.66085440279</c:v>
                </c:pt>
                <c:pt idx="63">
                  <c:v>18586.66085440279</c:v>
                </c:pt>
                <c:pt idx="64">
                  <c:v>18586.66085440279</c:v>
                </c:pt>
                <c:pt idx="65">
                  <c:v>18586.66085440279</c:v>
                </c:pt>
                <c:pt idx="66">
                  <c:v>18586.66085440279</c:v>
                </c:pt>
                <c:pt idx="67">
                  <c:v>18586.66085440279</c:v>
                </c:pt>
                <c:pt idx="68">
                  <c:v>18586.66085440279</c:v>
                </c:pt>
                <c:pt idx="69">
                  <c:v>18586.66085440279</c:v>
                </c:pt>
                <c:pt idx="70">
                  <c:v>18586.66085440279</c:v>
                </c:pt>
                <c:pt idx="71">
                  <c:v>18586.66085440279</c:v>
                </c:pt>
                <c:pt idx="72">
                  <c:v>18586.66085440279</c:v>
                </c:pt>
                <c:pt idx="73">
                  <c:v>18586.66085440279</c:v>
                </c:pt>
                <c:pt idx="74">
                  <c:v>8312.903225806452</c:v>
                </c:pt>
                <c:pt idx="75">
                  <c:v>8312.903225806452</c:v>
                </c:pt>
                <c:pt idx="76">
                  <c:v>8312.903225806452</c:v>
                </c:pt>
                <c:pt idx="77">
                  <c:v>8312.903225806452</c:v>
                </c:pt>
                <c:pt idx="78">
                  <c:v>8312.903225806452</c:v>
                </c:pt>
                <c:pt idx="79">
                  <c:v>8312.903225806452</c:v>
                </c:pt>
                <c:pt idx="80">
                  <c:v>8312.903225806452</c:v>
                </c:pt>
                <c:pt idx="81">
                  <c:v>8312.903225806452</c:v>
                </c:pt>
                <c:pt idx="82">
                  <c:v>8312.903225806452</c:v>
                </c:pt>
                <c:pt idx="83">
                  <c:v>8312.903225806452</c:v>
                </c:pt>
                <c:pt idx="84">
                  <c:v>8312.903225806452</c:v>
                </c:pt>
                <c:pt idx="85">
                  <c:v>8312.903225806452</c:v>
                </c:pt>
                <c:pt idx="86">
                  <c:v>8312.903225806452</c:v>
                </c:pt>
                <c:pt idx="87">
                  <c:v>8312.903225806452</c:v>
                </c:pt>
                <c:pt idx="88">
                  <c:v>8312.903225806452</c:v>
                </c:pt>
                <c:pt idx="89">
                  <c:v>8312.903225806452</c:v>
                </c:pt>
                <c:pt idx="90">
                  <c:v>8312.903225806452</c:v>
                </c:pt>
                <c:pt idx="91">
                  <c:v>8312.903225806452</c:v>
                </c:pt>
                <c:pt idx="92">
                  <c:v>9975.483870967742</c:v>
                </c:pt>
                <c:pt idx="93">
                  <c:v>9975.483870967742</c:v>
                </c:pt>
                <c:pt idx="94">
                  <c:v>9975.483870967742</c:v>
                </c:pt>
                <c:pt idx="95">
                  <c:v>9975.483870967742</c:v>
                </c:pt>
                <c:pt idx="96">
                  <c:v>9975.483870967742</c:v>
                </c:pt>
                <c:pt idx="97">
                  <c:v>9975.483870967742</c:v>
                </c:pt>
                <c:pt idx="98">
                  <c:v>9975.483870967742</c:v>
                </c:pt>
                <c:pt idx="99">
                  <c:v>9975.483870967742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121656"/>
        <c:axId val="186112508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22315.2201957979</c:v>
                </c:pt>
                <c:pt idx="1">
                  <c:v>22315.2201957979</c:v>
                </c:pt>
                <c:pt idx="2">
                  <c:v>22315.2201957979</c:v>
                </c:pt>
                <c:pt idx="3">
                  <c:v>22315.2201957979</c:v>
                </c:pt>
                <c:pt idx="4">
                  <c:v>22315.2201957979</c:v>
                </c:pt>
                <c:pt idx="5">
                  <c:v>22315.2201957979</c:v>
                </c:pt>
                <c:pt idx="6">
                  <c:v>22315.2201957979</c:v>
                </c:pt>
                <c:pt idx="7">
                  <c:v>22315.2201957979</c:v>
                </c:pt>
                <c:pt idx="8">
                  <c:v>22315.2201957979</c:v>
                </c:pt>
                <c:pt idx="9">
                  <c:v>22315.2201957979</c:v>
                </c:pt>
                <c:pt idx="10">
                  <c:v>22315.2201957979</c:v>
                </c:pt>
                <c:pt idx="11">
                  <c:v>22315.2201957979</c:v>
                </c:pt>
                <c:pt idx="12">
                  <c:v>22315.2201957979</c:v>
                </c:pt>
                <c:pt idx="13">
                  <c:v>22315.2201957979</c:v>
                </c:pt>
                <c:pt idx="14">
                  <c:v>22315.2201957979</c:v>
                </c:pt>
                <c:pt idx="15">
                  <c:v>22315.2201957979</c:v>
                </c:pt>
                <c:pt idx="16">
                  <c:v>22315.2201957979</c:v>
                </c:pt>
                <c:pt idx="17">
                  <c:v>22315.2201957979</c:v>
                </c:pt>
                <c:pt idx="18">
                  <c:v>22315.2201957979</c:v>
                </c:pt>
                <c:pt idx="19">
                  <c:v>22315.2201957979</c:v>
                </c:pt>
                <c:pt idx="20">
                  <c:v>22315.2201957979</c:v>
                </c:pt>
                <c:pt idx="21">
                  <c:v>22315.2201957979</c:v>
                </c:pt>
                <c:pt idx="22">
                  <c:v>22315.2201957979</c:v>
                </c:pt>
                <c:pt idx="23">
                  <c:v>22315.2201957979</c:v>
                </c:pt>
                <c:pt idx="24">
                  <c:v>22315.2201957979</c:v>
                </c:pt>
                <c:pt idx="25">
                  <c:v>22315.2201957979</c:v>
                </c:pt>
                <c:pt idx="26">
                  <c:v>22315.2201957979</c:v>
                </c:pt>
                <c:pt idx="27">
                  <c:v>22315.2201957979</c:v>
                </c:pt>
                <c:pt idx="28">
                  <c:v>22315.2201957979</c:v>
                </c:pt>
                <c:pt idx="29">
                  <c:v>22315.2201957979</c:v>
                </c:pt>
                <c:pt idx="30">
                  <c:v>22315.2201957979</c:v>
                </c:pt>
                <c:pt idx="31">
                  <c:v>22315.2201957979</c:v>
                </c:pt>
                <c:pt idx="32">
                  <c:v>22315.2201957979</c:v>
                </c:pt>
                <c:pt idx="33">
                  <c:v>22315.2201957979</c:v>
                </c:pt>
                <c:pt idx="34">
                  <c:v>22315.2201957979</c:v>
                </c:pt>
                <c:pt idx="35">
                  <c:v>22315.2201957979</c:v>
                </c:pt>
                <c:pt idx="36">
                  <c:v>22315.2201957979</c:v>
                </c:pt>
                <c:pt idx="37">
                  <c:v>22315.2201957979</c:v>
                </c:pt>
                <c:pt idx="38">
                  <c:v>22315.2201957979</c:v>
                </c:pt>
                <c:pt idx="39">
                  <c:v>22315.2201957979</c:v>
                </c:pt>
                <c:pt idx="40">
                  <c:v>21651.22019579788</c:v>
                </c:pt>
                <c:pt idx="41">
                  <c:v>21651.22019579788</c:v>
                </c:pt>
                <c:pt idx="42">
                  <c:v>21651.22019579788</c:v>
                </c:pt>
                <c:pt idx="43">
                  <c:v>21651.22019579788</c:v>
                </c:pt>
                <c:pt idx="44">
                  <c:v>21651.22019579788</c:v>
                </c:pt>
                <c:pt idx="45">
                  <c:v>21651.22019579788</c:v>
                </c:pt>
                <c:pt idx="46">
                  <c:v>21651.22019579788</c:v>
                </c:pt>
                <c:pt idx="47">
                  <c:v>21651.22019579788</c:v>
                </c:pt>
                <c:pt idx="48">
                  <c:v>21651.22019579788</c:v>
                </c:pt>
                <c:pt idx="49">
                  <c:v>21651.22019579788</c:v>
                </c:pt>
                <c:pt idx="50">
                  <c:v>21651.22019579788</c:v>
                </c:pt>
                <c:pt idx="51">
                  <c:v>21651.22019579788</c:v>
                </c:pt>
                <c:pt idx="52">
                  <c:v>21651.22019579788</c:v>
                </c:pt>
                <c:pt idx="53">
                  <c:v>21651.22019579788</c:v>
                </c:pt>
                <c:pt idx="54">
                  <c:v>21651.22019579788</c:v>
                </c:pt>
                <c:pt idx="55">
                  <c:v>21651.22019579788</c:v>
                </c:pt>
                <c:pt idx="56">
                  <c:v>21651.22019579788</c:v>
                </c:pt>
                <c:pt idx="57">
                  <c:v>21651.22019579788</c:v>
                </c:pt>
                <c:pt idx="58">
                  <c:v>21651.22019579788</c:v>
                </c:pt>
                <c:pt idx="59">
                  <c:v>21651.22019579788</c:v>
                </c:pt>
                <c:pt idx="60">
                  <c:v>21651.22019579788</c:v>
                </c:pt>
                <c:pt idx="61">
                  <c:v>21651.22019579788</c:v>
                </c:pt>
                <c:pt idx="62">
                  <c:v>21651.22019579788</c:v>
                </c:pt>
                <c:pt idx="63">
                  <c:v>21651.22019579788</c:v>
                </c:pt>
                <c:pt idx="64">
                  <c:v>21651.22019579788</c:v>
                </c:pt>
                <c:pt idx="65">
                  <c:v>21651.22019579788</c:v>
                </c:pt>
                <c:pt idx="66">
                  <c:v>21651.22019579788</c:v>
                </c:pt>
                <c:pt idx="67">
                  <c:v>21651.22019579788</c:v>
                </c:pt>
                <c:pt idx="68">
                  <c:v>21651.22019579788</c:v>
                </c:pt>
                <c:pt idx="69">
                  <c:v>21651.22019579788</c:v>
                </c:pt>
                <c:pt idx="70">
                  <c:v>21651.22019579788</c:v>
                </c:pt>
                <c:pt idx="71">
                  <c:v>21651.22019579788</c:v>
                </c:pt>
                <c:pt idx="72">
                  <c:v>21651.22019579788</c:v>
                </c:pt>
                <c:pt idx="73">
                  <c:v>21651.22019579788</c:v>
                </c:pt>
                <c:pt idx="74">
                  <c:v>21691.22019579788</c:v>
                </c:pt>
                <c:pt idx="75">
                  <c:v>21691.22019579788</c:v>
                </c:pt>
                <c:pt idx="76">
                  <c:v>21691.22019579788</c:v>
                </c:pt>
                <c:pt idx="77">
                  <c:v>21691.22019579788</c:v>
                </c:pt>
                <c:pt idx="78">
                  <c:v>21691.22019579788</c:v>
                </c:pt>
                <c:pt idx="79">
                  <c:v>21691.22019579788</c:v>
                </c:pt>
                <c:pt idx="80">
                  <c:v>21691.22019579788</c:v>
                </c:pt>
                <c:pt idx="81">
                  <c:v>21691.22019579788</c:v>
                </c:pt>
                <c:pt idx="82">
                  <c:v>21691.22019579788</c:v>
                </c:pt>
                <c:pt idx="83">
                  <c:v>21691.22019579788</c:v>
                </c:pt>
                <c:pt idx="84">
                  <c:v>21691.22019579788</c:v>
                </c:pt>
                <c:pt idx="85">
                  <c:v>21691.22019579788</c:v>
                </c:pt>
                <c:pt idx="86">
                  <c:v>21691.22019579788</c:v>
                </c:pt>
                <c:pt idx="87">
                  <c:v>21691.22019579788</c:v>
                </c:pt>
                <c:pt idx="88">
                  <c:v>21691.22019579788</c:v>
                </c:pt>
                <c:pt idx="89">
                  <c:v>21691.22019579788</c:v>
                </c:pt>
                <c:pt idx="90">
                  <c:v>21691.22019579788</c:v>
                </c:pt>
                <c:pt idx="91">
                  <c:v>21691.22019579788</c:v>
                </c:pt>
                <c:pt idx="92">
                  <c:v>22027.22019579788</c:v>
                </c:pt>
                <c:pt idx="93">
                  <c:v>22027.22019579788</c:v>
                </c:pt>
                <c:pt idx="94">
                  <c:v>22027.22019579788</c:v>
                </c:pt>
                <c:pt idx="95">
                  <c:v>22027.22019579788</c:v>
                </c:pt>
                <c:pt idx="96">
                  <c:v>22027.22019579788</c:v>
                </c:pt>
                <c:pt idx="97">
                  <c:v>22027.22019579788</c:v>
                </c:pt>
                <c:pt idx="98">
                  <c:v>22027.22019579788</c:v>
                </c:pt>
                <c:pt idx="99">
                  <c:v>22027.22019579788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121656"/>
        <c:axId val="186112508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36536.63449582378</c:v>
                </c:pt>
                <c:pt idx="8">
                  <c:v>36833.89785656438</c:v>
                </c:pt>
                <c:pt idx="9">
                  <c:v>37131.16121730497</c:v>
                </c:pt>
                <c:pt idx="10">
                  <c:v>37428.42457804558</c:v>
                </c:pt>
                <c:pt idx="11">
                  <c:v>37725.68793878618</c:v>
                </c:pt>
                <c:pt idx="12">
                  <c:v>38022.9512995268</c:v>
                </c:pt>
                <c:pt idx="13">
                  <c:v>38320.2146602674</c:v>
                </c:pt>
                <c:pt idx="14">
                  <c:v>38617.478021008</c:v>
                </c:pt>
                <c:pt idx="15">
                  <c:v>38914.7413817486</c:v>
                </c:pt>
                <c:pt idx="16">
                  <c:v>39212.0047424892</c:v>
                </c:pt>
                <c:pt idx="17">
                  <c:v>39509.26810322981</c:v>
                </c:pt>
                <c:pt idx="18">
                  <c:v>39806.53146397041</c:v>
                </c:pt>
                <c:pt idx="19">
                  <c:v>40103.79482471101</c:v>
                </c:pt>
                <c:pt idx="20">
                  <c:v>40401.05818545161</c:v>
                </c:pt>
                <c:pt idx="21">
                  <c:v>40698.32154619222</c:v>
                </c:pt>
                <c:pt idx="22">
                  <c:v>40995.58490693282</c:v>
                </c:pt>
                <c:pt idx="23">
                  <c:v>41292.84826767342</c:v>
                </c:pt>
                <c:pt idx="24">
                  <c:v>41590.11162841403</c:v>
                </c:pt>
                <c:pt idx="25">
                  <c:v>41887.37498915463</c:v>
                </c:pt>
                <c:pt idx="26">
                  <c:v>42184.63834989523</c:v>
                </c:pt>
                <c:pt idx="27">
                  <c:v>42481.90171063584</c:v>
                </c:pt>
                <c:pt idx="28">
                  <c:v>42779.16507137644</c:v>
                </c:pt>
                <c:pt idx="29">
                  <c:v>43076.42843211704</c:v>
                </c:pt>
                <c:pt idx="30">
                  <c:v>43373.69179285764</c:v>
                </c:pt>
                <c:pt idx="31">
                  <c:v>43670.95515359825</c:v>
                </c:pt>
                <c:pt idx="32">
                  <c:v>43968.21851433885</c:v>
                </c:pt>
                <c:pt idx="33">
                  <c:v>44265.48187507945</c:v>
                </c:pt>
                <c:pt idx="34">
                  <c:v>44562.74523582006</c:v>
                </c:pt>
                <c:pt idx="35">
                  <c:v>44860.00859656066</c:v>
                </c:pt>
                <c:pt idx="36">
                  <c:v>45157.27195730127</c:v>
                </c:pt>
                <c:pt idx="37">
                  <c:v>45454.53531804187</c:v>
                </c:pt>
                <c:pt idx="38">
                  <c:v>45751.79867878248</c:v>
                </c:pt>
                <c:pt idx="39">
                  <c:v>46049.06203952308</c:v>
                </c:pt>
                <c:pt idx="40">
                  <c:v>46346.32540026368</c:v>
                </c:pt>
                <c:pt idx="41">
                  <c:v>46643.58876100428</c:v>
                </c:pt>
                <c:pt idx="42">
                  <c:v>46940.85212174488</c:v>
                </c:pt>
                <c:pt idx="43">
                  <c:v>47238.11548248549</c:v>
                </c:pt>
                <c:pt idx="44">
                  <c:v>47535.3788432261</c:v>
                </c:pt>
                <c:pt idx="45">
                  <c:v>51160.10622344637</c:v>
                </c:pt>
                <c:pt idx="46">
                  <c:v>54784.83360366667</c:v>
                </c:pt>
                <c:pt idx="47">
                  <c:v>58409.56098388695</c:v>
                </c:pt>
                <c:pt idx="48">
                  <c:v>62034.28836410723</c:v>
                </c:pt>
                <c:pt idx="49">
                  <c:v>65659.01574432752</c:v>
                </c:pt>
                <c:pt idx="50">
                  <c:v>69283.7431245478</c:v>
                </c:pt>
                <c:pt idx="51">
                  <c:v>72908.4705047681</c:v>
                </c:pt>
                <c:pt idx="52">
                  <c:v>76533.19788498837</c:v>
                </c:pt>
                <c:pt idx="53">
                  <c:v>80157.92526520867</c:v>
                </c:pt>
                <c:pt idx="54">
                  <c:v>83782.65264542896</c:v>
                </c:pt>
                <c:pt idx="55">
                  <c:v>87407.38002564923</c:v>
                </c:pt>
                <c:pt idx="56">
                  <c:v>91032.10740586952</c:v>
                </c:pt>
                <c:pt idx="57">
                  <c:v>94656.8347860898</c:v>
                </c:pt>
                <c:pt idx="58">
                  <c:v>98281.5621663101</c:v>
                </c:pt>
                <c:pt idx="59">
                  <c:v>101906.2895465304</c:v>
                </c:pt>
                <c:pt idx="60">
                  <c:v>105531.0169267507</c:v>
                </c:pt>
                <c:pt idx="61">
                  <c:v>109155.7443069709</c:v>
                </c:pt>
                <c:pt idx="62">
                  <c:v>112780.4716871912</c:v>
                </c:pt>
                <c:pt idx="63">
                  <c:v>116405.1990674115</c:v>
                </c:pt>
                <c:pt idx="64">
                  <c:v>120029.9264476318</c:v>
                </c:pt>
                <c:pt idx="65">
                  <c:v>123654.6538278521</c:v>
                </c:pt>
                <c:pt idx="66">
                  <c:v>127279.3812080724</c:v>
                </c:pt>
                <c:pt idx="67">
                  <c:v>130904.1085882927</c:v>
                </c:pt>
                <c:pt idx="68">
                  <c:v>134528.835968513</c:v>
                </c:pt>
                <c:pt idx="69">
                  <c:v>138153.5633487332</c:v>
                </c:pt>
                <c:pt idx="70">
                  <c:v>141778.2907289535</c:v>
                </c:pt>
                <c:pt idx="71">
                  <c:v>162743.7367585558</c:v>
                </c:pt>
                <c:pt idx="72">
                  <c:v>183709.1827881582</c:v>
                </c:pt>
                <c:pt idx="73">
                  <c:v>204674.6288177605</c:v>
                </c:pt>
                <c:pt idx="74">
                  <c:v>225640.0748473628</c:v>
                </c:pt>
                <c:pt idx="75">
                  <c:v>246605.5208769651</c:v>
                </c:pt>
                <c:pt idx="76">
                  <c:v>267570.9669065675</c:v>
                </c:pt>
                <c:pt idx="77">
                  <c:v>288536.4129361698</c:v>
                </c:pt>
                <c:pt idx="78">
                  <c:v>309501.8589657721</c:v>
                </c:pt>
                <c:pt idx="79">
                  <c:v>330467.3049953744</c:v>
                </c:pt>
                <c:pt idx="80">
                  <c:v>351432.7510249767</c:v>
                </c:pt>
                <c:pt idx="81">
                  <c:v>372398.197054579</c:v>
                </c:pt>
                <c:pt idx="82">
                  <c:v>393363.6430841814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121656"/>
        <c:axId val="1861125080"/>
      </c:scatterChart>
      <c:catAx>
        <c:axId val="18611216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1125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11250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11216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376.325793168743</c:v>
                </c:pt>
                <c:pt idx="1">
                  <c:v>376.325793168743</c:v>
                </c:pt>
                <c:pt idx="2">
                  <c:v>376.325793168743</c:v>
                </c:pt>
                <c:pt idx="3">
                  <c:v>376.325793168743</c:v>
                </c:pt>
                <c:pt idx="4">
                  <c:v>376.325793168743</c:v>
                </c:pt>
                <c:pt idx="5">
                  <c:v>376.325793168743</c:v>
                </c:pt>
                <c:pt idx="6">
                  <c:v>376.325793168743</c:v>
                </c:pt>
                <c:pt idx="7">
                  <c:v>376.325793168743</c:v>
                </c:pt>
                <c:pt idx="8">
                  <c:v>376.325793168743</c:v>
                </c:pt>
                <c:pt idx="9">
                  <c:v>376.325793168743</c:v>
                </c:pt>
                <c:pt idx="10">
                  <c:v>376.325793168743</c:v>
                </c:pt>
                <c:pt idx="11">
                  <c:v>376.325793168743</c:v>
                </c:pt>
                <c:pt idx="12">
                  <c:v>376.325793168743</c:v>
                </c:pt>
                <c:pt idx="13">
                  <c:v>376.325793168743</c:v>
                </c:pt>
                <c:pt idx="14">
                  <c:v>376.325793168743</c:v>
                </c:pt>
                <c:pt idx="15">
                  <c:v>376.325793168743</c:v>
                </c:pt>
                <c:pt idx="16">
                  <c:v>376.325793168743</c:v>
                </c:pt>
                <c:pt idx="17">
                  <c:v>376.325793168743</c:v>
                </c:pt>
                <c:pt idx="18">
                  <c:v>376.325793168743</c:v>
                </c:pt>
                <c:pt idx="19">
                  <c:v>376.325793168743</c:v>
                </c:pt>
                <c:pt idx="20">
                  <c:v>376.325793168743</c:v>
                </c:pt>
                <c:pt idx="21">
                  <c:v>444.3681653783554</c:v>
                </c:pt>
                <c:pt idx="22">
                  <c:v>512.4105375879678</c:v>
                </c:pt>
                <c:pt idx="23">
                  <c:v>580.4529097975803</c:v>
                </c:pt>
                <c:pt idx="24">
                  <c:v>648.4952820071928</c:v>
                </c:pt>
                <c:pt idx="25">
                  <c:v>716.5376542168053</c:v>
                </c:pt>
                <c:pt idx="26">
                  <c:v>784.5800264264178</c:v>
                </c:pt>
                <c:pt idx="27">
                  <c:v>852.6223986360303</c:v>
                </c:pt>
                <c:pt idx="28">
                  <c:v>920.6647708456428</c:v>
                </c:pt>
                <c:pt idx="29">
                  <c:v>988.7071430552553</c:v>
                </c:pt>
                <c:pt idx="30">
                  <c:v>1056.749515264868</c:v>
                </c:pt>
                <c:pt idx="31">
                  <c:v>1124.79188747448</c:v>
                </c:pt>
                <c:pt idx="32">
                  <c:v>1192.834259684093</c:v>
                </c:pt>
                <c:pt idx="33">
                  <c:v>1260.876631893705</c:v>
                </c:pt>
                <c:pt idx="34">
                  <c:v>1328.919004103318</c:v>
                </c:pt>
                <c:pt idx="35">
                  <c:v>1396.96137631293</c:v>
                </c:pt>
                <c:pt idx="36">
                  <c:v>1465.003748522543</c:v>
                </c:pt>
                <c:pt idx="37">
                  <c:v>1533.046120732155</c:v>
                </c:pt>
                <c:pt idx="38">
                  <c:v>1601.088492941768</c:v>
                </c:pt>
                <c:pt idx="39">
                  <c:v>1669.13086515138</c:v>
                </c:pt>
                <c:pt idx="40">
                  <c:v>1737.173237360992</c:v>
                </c:pt>
                <c:pt idx="41">
                  <c:v>1805.215609570605</c:v>
                </c:pt>
                <c:pt idx="42">
                  <c:v>1873.257981780217</c:v>
                </c:pt>
                <c:pt idx="43">
                  <c:v>1941.30035398983</c:v>
                </c:pt>
                <c:pt idx="44">
                  <c:v>2009.342726199442</c:v>
                </c:pt>
                <c:pt idx="45">
                  <c:v>2077.385098409055</c:v>
                </c:pt>
                <c:pt idx="46">
                  <c:v>2145.427470618667</c:v>
                </c:pt>
                <c:pt idx="47">
                  <c:v>2213.46984282828</c:v>
                </c:pt>
                <c:pt idx="48">
                  <c:v>2281.512215037892</c:v>
                </c:pt>
                <c:pt idx="49">
                  <c:v>2349.554587247505</c:v>
                </c:pt>
                <c:pt idx="50">
                  <c:v>2417.596959457117</c:v>
                </c:pt>
                <c:pt idx="51">
                  <c:v>2485.63933166673</c:v>
                </c:pt>
                <c:pt idx="52">
                  <c:v>2553.681703876342</c:v>
                </c:pt>
                <c:pt idx="53">
                  <c:v>2621.724076085955</c:v>
                </c:pt>
                <c:pt idx="54">
                  <c:v>2689.766448295567</c:v>
                </c:pt>
                <c:pt idx="55">
                  <c:v>2757.80882050518</c:v>
                </c:pt>
                <c:pt idx="56">
                  <c:v>2825.851192714792</c:v>
                </c:pt>
                <c:pt idx="57">
                  <c:v>2893.893564924405</c:v>
                </c:pt>
                <c:pt idx="58">
                  <c:v>2954.766805089879</c:v>
                </c:pt>
                <c:pt idx="59">
                  <c:v>3015.640045255353</c:v>
                </c:pt>
                <c:pt idx="60">
                  <c:v>3076.513285420827</c:v>
                </c:pt>
                <c:pt idx="61">
                  <c:v>3137.386525586301</c:v>
                </c:pt>
                <c:pt idx="62">
                  <c:v>3198.259765751775</c:v>
                </c:pt>
                <c:pt idx="63">
                  <c:v>3259.13300591725</c:v>
                </c:pt>
                <c:pt idx="64">
                  <c:v>3320.006246082723</c:v>
                </c:pt>
                <c:pt idx="65">
                  <c:v>3380.879486248197</c:v>
                </c:pt>
                <c:pt idx="66">
                  <c:v>3441.752726413671</c:v>
                </c:pt>
                <c:pt idx="67">
                  <c:v>3502.625966579145</c:v>
                </c:pt>
                <c:pt idx="68">
                  <c:v>3563.49920674462</c:v>
                </c:pt>
                <c:pt idx="69">
                  <c:v>3624.372446910093</c:v>
                </c:pt>
                <c:pt idx="70">
                  <c:v>3685.245687075567</c:v>
                </c:pt>
                <c:pt idx="71">
                  <c:v>3746.118927241041</c:v>
                </c:pt>
                <c:pt idx="72">
                  <c:v>3806.992167406515</c:v>
                </c:pt>
                <c:pt idx="73">
                  <c:v>3867.86540757199</c:v>
                </c:pt>
                <c:pt idx="74">
                  <c:v>3928.738647737463</c:v>
                </c:pt>
                <c:pt idx="75">
                  <c:v>3989.611887902937</c:v>
                </c:pt>
                <c:pt idx="76">
                  <c:v>4050.485128068412</c:v>
                </c:pt>
                <c:pt idx="77">
                  <c:v>4111.358368233885</c:v>
                </c:pt>
                <c:pt idx="78">
                  <c:v>4172.23160839936</c:v>
                </c:pt>
                <c:pt idx="79">
                  <c:v>4233.104848564833</c:v>
                </c:pt>
                <c:pt idx="80">
                  <c:v>4293.978088730308</c:v>
                </c:pt>
                <c:pt idx="81">
                  <c:v>4354.851328895781</c:v>
                </c:pt>
                <c:pt idx="82">
                  <c:v>4415.724569061255</c:v>
                </c:pt>
                <c:pt idx="83">
                  <c:v>4476.59780922673</c:v>
                </c:pt>
                <c:pt idx="84">
                  <c:v>4463.13113494177</c:v>
                </c:pt>
                <c:pt idx="85">
                  <c:v>4449.66446065681</c:v>
                </c:pt>
                <c:pt idx="86">
                  <c:v>4436.197786371851</c:v>
                </c:pt>
                <c:pt idx="87">
                  <c:v>4422.731112086892</c:v>
                </c:pt>
                <c:pt idx="88">
                  <c:v>4409.264437801932</c:v>
                </c:pt>
                <c:pt idx="89">
                  <c:v>4395.797763516973</c:v>
                </c:pt>
                <c:pt idx="90">
                  <c:v>4382.331089232013</c:v>
                </c:pt>
                <c:pt idx="91">
                  <c:v>4368.864414947054</c:v>
                </c:pt>
                <c:pt idx="92">
                  <c:v>4355.397740662094</c:v>
                </c:pt>
                <c:pt idx="93">
                  <c:v>4341.931066377135</c:v>
                </c:pt>
                <c:pt idx="94">
                  <c:v>4328.464392092175</c:v>
                </c:pt>
                <c:pt idx="95">
                  <c:v>4314.997717807216</c:v>
                </c:pt>
                <c:pt idx="96">
                  <c:v>4301.531043522256</c:v>
                </c:pt>
                <c:pt idx="97">
                  <c:v>4301.531043522256</c:v>
                </c:pt>
                <c:pt idx="98">
                  <c:v>4301.531043522256</c:v>
                </c:pt>
                <c:pt idx="99">
                  <c:v>4301.531043522256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332.3076923076923</c:v>
                </c:pt>
                <c:pt idx="85">
                  <c:v>664.6153846153846</c:v>
                </c:pt>
                <c:pt idx="86">
                  <c:v>996.923076923077</c:v>
                </c:pt>
                <c:pt idx="87">
                  <c:v>1329.23076923077</c:v>
                </c:pt>
                <c:pt idx="88">
                  <c:v>1661.538461538461</c:v>
                </c:pt>
                <c:pt idx="89">
                  <c:v>1993.846153846154</c:v>
                </c:pt>
                <c:pt idx="90">
                  <c:v>2326.153846153846</c:v>
                </c:pt>
                <c:pt idx="91">
                  <c:v>2658.461538461538</c:v>
                </c:pt>
                <c:pt idx="92">
                  <c:v>2990.769230769231</c:v>
                </c:pt>
                <c:pt idx="93">
                  <c:v>3323.076923076923</c:v>
                </c:pt>
                <c:pt idx="94">
                  <c:v>3655.384615384615</c:v>
                </c:pt>
                <c:pt idx="95">
                  <c:v>3987.692307692308</c:v>
                </c:pt>
                <c:pt idx="96">
                  <c:v>4320.0</c:v>
                </c:pt>
                <c:pt idx="97">
                  <c:v>4320.0</c:v>
                </c:pt>
                <c:pt idx="98">
                  <c:v>4320.0</c:v>
                </c:pt>
                <c:pt idx="99">
                  <c:v>4320.0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5.59591914491241</c:v>
                </c:pt>
                <c:pt idx="22">
                  <c:v>11.19183828982482</c:v>
                </c:pt>
                <c:pt idx="23">
                  <c:v>16.78775743473723</c:v>
                </c:pt>
                <c:pt idx="24">
                  <c:v>22.38367657964964</c:v>
                </c:pt>
                <c:pt idx="25">
                  <c:v>27.97959572456205</c:v>
                </c:pt>
                <c:pt idx="26">
                  <c:v>33.57551486947446</c:v>
                </c:pt>
                <c:pt idx="27">
                  <c:v>39.17143401438687</c:v>
                </c:pt>
                <c:pt idx="28">
                  <c:v>44.76735315929928</c:v>
                </c:pt>
                <c:pt idx="29">
                  <c:v>50.3632723042117</c:v>
                </c:pt>
                <c:pt idx="30">
                  <c:v>55.9591914491241</c:v>
                </c:pt>
                <c:pt idx="31">
                  <c:v>61.55511059403651</c:v>
                </c:pt>
                <c:pt idx="32">
                  <c:v>67.15102973894892</c:v>
                </c:pt>
                <c:pt idx="33">
                  <c:v>72.74694888386134</c:v>
                </c:pt>
                <c:pt idx="34">
                  <c:v>78.34286802877374</c:v>
                </c:pt>
                <c:pt idx="35">
                  <c:v>83.93878717368615</c:v>
                </c:pt>
                <c:pt idx="36">
                  <c:v>89.53470631859857</c:v>
                </c:pt>
                <c:pt idx="37">
                  <c:v>95.13062546351098</c:v>
                </c:pt>
                <c:pt idx="38">
                  <c:v>100.7265446084234</c:v>
                </c:pt>
                <c:pt idx="39">
                  <c:v>106.3224637533358</c:v>
                </c:pt>
                <c:pt idx="40">
                  <c:v>111.9183828982482</c:v>
                </c:pt>
                <c:pt idx="41">
                  <c:v>117.5143020431606</c:v>
                </c:pt>
                <c:pt idx="42">
                  <c:v>123.110221188073</c:v>
                </c:pt>
                <c:pt idx="43">
                  <c:v>128.7061403329854</c:v>
                </c:pt>
                <c:pt idx="44">
                  <c:v>134.3020594778978</c:v>
                </c:pt>
                <c:pt idx="45">
                  <c:v>139.8979786228103</c:v>
                </c:pt>
                <c:pt idx="46">
                  <c:v>145.4938977677227</c:v>
                </c:pt>
                <c:pt idx="47">
                  <c:v>151.0898169126351</c:v>
                </c:pt>
                <c:pt idx="48">
                  <c:v>156.6857360575475</c:v>
                </c:pt>
                <c:pt idx="49">
                  <c:v>162.2816552024599</c:v>
                </c:pt>
                <c:pt idx="50">
                  <c:v>167.8775743473723</c:v>
                </c:pt>
                <c:pt idx="51">
                  <c:v>173.4734934922847</c:v>
                </c:pt>
                <c:pt idx="52">
                  <c:v>179.0694126371971</c:v>
                </c:pt>
                <c:pt idx="53">
                  <c:v>184.6653317821095</c:v>
                </c:pt>
                <c:pt idx="54">
                  <c:v>190.261250927022</c:v>
                </c:pt>
                <c:pt idx="55">
                  <c:v>195.8571700719343</c:v>
                </c:pt>
                <c:pt idx="56">
                  <c:v>201.4530892168468</c:v>
                </c:pt>
                <c:pt idx="57">
                  <c:v>207.0490083617592</c:v>
                </c:pt>
                <c:pt idx="58">
                  <c:v>219.7015187471989</c:v>
                </c:pt>
                <c:pt idx="59">
                  <c:v>232.3540291326386</c:v>
                </c:pt>
                <c:pt idx="60">
                  <c:v>245.0065395180783</c:v>
                </c:pt>
                <c:pt idx="61">
                  <c:v>257.659049903518</c:v>
                </c:pt>
                <c:pt idx="62">
                  <c:v>270.3115602889577</c:v>
                </c:pt>
                <c:pt idx="63">
                  <c:v>282.9640706743975</c:v>
                </c:pt>
                <c:pt idx="64">
                  <c:v>295.6165810598371</c:v>
                </c:pt>
                <c:pt idx="65">
                  <c:v>308.2690914452769</c:v>
                </c:pt>
                <c:pt idx="66">
                  <c:v>320.9216018307165</c:v>
                </c:pt>
                <c:pt idx="67">
                  <c:v>333.5741122161563</c:v>
                </c:pt>
                <c:pt idx="68">
                  <c:v>346.226622601596</c:v>
                </c:pt>
                <c:pt idx="69">
                  <c:v>358.8791329870357</c:v>
                </c:pt>
                <c:pt idx="70">
                  <c:v>371.5316433724754</c:v>
                </c:pt>
                <c:pt idx="71">
                  <c:v>384.1841537579152</c:v>
                </c:pt>
                <c:pt idx="72">
                  <c:v>396.8366641433548</c:v>
                </c:pt>
                <c:pt idx="73">
                  <c:v>409.4891745287946</c:v>
                </c:pt>
                <c:pt idx="74">
                  <c:v>422.1416849142342</c:v>
                </c:pt>
                <c:pt idx="75">
                  <c:v>434.794195299674</c:v>
                </c:pt>
                <c:pt idx="76">
                  <c:v>447.4467056851137</c:v>
                </c:pt>
                <c:pt idx="77">
                  <c:v>460.0992160705534</c:v>
                </c:pt>
                <c:pt idx="78">
                  <c:v>472.7517264559931</c:v>
                </c:pt>
                <c:pt idx="79">
                  <c:v>485.4042368414329</c:v>
                </c:pt>
                <c:pt idx="80">
                  <c:v>498.0567472268725</c:v>
                </c:pt>
                <c:pt idx="81">
                  <c:v>510.7092576123123</c:v>
                </c:pt>
                <c:pt idx="82">
                  <c:v>523.3617679977519</c:v>
                </c:pt>
                <c:pt idx="83">
                  <c:v>536.0142783831917</c:v>
                </c:pt>
                <c:pt idx="84">
                  <c:v>621.8650415301483</c:v>
                </c:pt>
                <c:pt idx="85">
                  <c:v>707.715804677105</c:v>
                </c:pt>
                <c:pt idx="86">
                  <c:v>793.5665678240616</c:v>
                </c:pt>
                <c:pt idx="87">
                  <c:v>879.4173309710181</c:v>
                </c:pt>
                <c:pt idx="88">
                  <c:v>965.2680941179749</c:v>
                </c:pt>
                <c:pt idx="89">
                  <c:v>1051.118857264932</c:v>
                </c:pt>
                <c:pt idx="90">
                  <c:v>1136.969620411888</c:v>
                </c:pt>
                <c:pt idx="91">
                  <c:v>1222.820383558845</c:v>
                </c:pt>
                <c:pt idx="92">
                  <c:v>1308.671146705801</c:v>
                </c:pt>
                <c:pt idx="93">
                  <c:v>1394.521909852758</c:v>
                </c:pt>
                <c:pt idx="94">
                  <c:v>1480.372672999715</c:v>
                </c:pt>
                <c:pt idx="95">
                  <c:v>1566.223436146671</c:v>
                </c:pt>
                <c:pt idx="96">
                  <c:v>1652.074199293628</c:v>
                </c:pt>
                <c:pt idx="97">
                  <c:v>1652.074199293628</c:v>
                </c:pt>
                <c:pt idx="98">
                  <c:v>1652.074199293628</c:v>
                </c:pt>
                <c:pt idx="99">
                  <c:v>1652.074199293628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98.10810810810813</c:v>
                </c:pt>
                <c:pt idx="22">
                  <c:v>196.2162162162163</c:v>
                </c:pt>
                <c:pt idx="23">
                  <c:v>294.3243243243244</c:v>
                </c:pt>
                <c:pt idx="24">
                  <c:v>392.4324324324325</c:v>
                </c:pt>
                <c:pt idx="25">
                  <c:v>490.5405405405406</c:v>
                </c:pt>
                <c:pt idx="26">
                  <c:v>588.6486486486487</c:v>
                </c:pt>
                <c:pt idx="27">
                  <c:v>686.7567567567568</c:v>
                </c:pt>
                <c:pt idx="28">
                  <c:v>784.864864864865</c:v>
                </c:pt>
                <c:pt idx="29">
                  <c:v>882.972972972973</c:v>
                </c:pt>
                <c:pt idx="30">
                  <c:v>981.0810810810812</c:v>
                </c:pt>
                <c:pt idx="31">
                  <c:v>1079.189189189189</c:v>
                </c:pt>
                <c:pt idx="32">
                  <c:v>1177.297297297298</c:v>
                </c:pt>
                <c:pt idx="33">
                  <c:v>1275.405405405406</c:v>
                </c:pt>
                <c:pt idx="34">
                  <c:v>1373.513513513514</c:v>
                </c:pt>
                <c:pt idx="35">
                  <c:v>1471.621621621622</c:v>
                </c:pt>
                <c:pt idx="36">
                  <c:v>1569.72972972973</c:v>
                </c:pt>
                <c:pt idx="37">
                  <c:v>1667.837837837838</c:v>
                </c:pt>
                <c:pt idx="38">
                  <c:v>1765.945945945946</c:v>
                </c:pt>
                <c:pt idx="39">
                  <c:v>1864.054054054054</c:v>
                </c:pt>
                <c:pt idx="40">
                  <c:v>1962.162162162163</c:v>
                </c:pt>
                <c:pt idx="41">
                  <c:v>2060.270270270271</c:v>
                </c:pt>
                <c:pt idx="42">
                  <c:v>2158.378378378378</c:v>
                </c:pt>
                <c:pt idx="43">
                  <c:v>2256.486486486487</c:v>
                </c:pt>
                <c:pt idx="44">
                  <c:v>2354.594594594595</c:v>
                </c:pt>
                <c:pt idx="45">
                  <c:v>2452.702702702703</c:v>
                </c:pt>
                <c:pt idx="46">
                  <c:v>2550.810810810811</c:v>
                </c:pt>
                <c:pt idx="47">
                  <c:v>2648.91891891892</c:v>
                </c:pt>
                <c:pt idx="48">
                  <c:v>2747.027027027028</c:v>
                </c:pt>
                <c:pt idx="49">
                  <c:v>2845.135135135135</c:v>
                </c:pt>
                <c:pt idx="50">
                  <c:v>2943.243243243244</c:v>
                </c:pt>
                <c:pt idx="51">
                  <c:v>3041.351351351351</c:v>
                </c:pt>
                <c:pt idx="52">
                  <c:v>3139.45945945946</c:v>
                </c:pt>
                <c:pt idx="53">
                  <c:v>3237.567567567568</c:v>
                </c:pt>
                <c:pt idx="54">
                  <c:v>3335.675675675676</c:v>
                </c:pt>
                <c:pt idx="55">
                  <c:v>3433.783783783784</c:v>
                </c:pt>
                <c:pt idx="56">
                  <c:v>3531.891891891892</c:v>
                </c:pt>
                <c:pt idx="57">
                  <c:v>3630.000000000001</c:v>
                </c:pt>
                <c:pt idx="58">
                  <c:v>3898.076923076924</c:v>
                </c:pt>
                <c:pt idx="59">
                  <c:v>4166.153846153846</c:v>
                </c:pt>
                <c:pt idx="60">
                  <c:v>4434.23076923077</c:v>
                </c:pt>
                <c:pt idx="61">
                  <c:v>4702.307692307693</c:v>
                </c:pt>
                <c:pt idx="62">
                  <c:v>4970.384615384616</c:v>
                </c:pt>
                <c:pt idx="63">
                  <c:v>5238.46153846154</c:v>
                </c:pt>
                <c:pt idx="64">
                  <c:v>5506.538461538462</c:v>
                </c:pt>
                <c:pt idx="65">
                  <c:v>5774.615384615384</c:v>
                </c:pt>
                <c:pt idx="66">
                  <c:v>6042.692307692308</c:v>
                </c:pt>
                <c:pt idx="67">
                  <c:v>6310.76923076923</c:v>
                </c:pt>
                <c:pt idx="68">
                  <c:v>6578.846153846154</c:v>
                </c:pt>
                <c:pt idx="69">
                  <c:v>6846.923076923078</c:v>
                </c:pt>
                <c:pt idx="70">
                  <c:v>7115.0</c:v>
                </c:pt>
                <c:pt idx="71">
                  <c:v>7383.076923076923</c:v>
                </c:pt>
                <c:pt idx="72">
                  <c:v>7651.153846153846</c:v>
                </c:pt>
                <c:pt idx="73">
                  <c:v>7919.23076923077</c:v>
                </c:pt>
                <c:pt idx="74">
                  <c:v>8187.307692307693</c:v>
                </c:pt>
                <c:pt idx="75">
                  <c:v>8455.384615384615</c:v>
                </c:pt>
                <c:pt idx="76">
                  <c:v>8723.461538461539</c:v>
                </c:pt>
                <c:pt idx="77">
                  <c:v>8991.53846153846</c:v>
                </c:pt>
                <c:pt idx="78">
                  <c:v>9259.615384615385</c:v>
                </c:pt>
                <c:pt idx="79">
                  <c:v>9527.692307692308</c:v>
                </c:pt>
                <c:pt idx="80">
                  <c:v>9795.76923076923</c:v>
                </c:pt>
                <c:pt idx="81">
                  <c:v>10063.84615384615</c:v>
                </c:pt>
                <c:pt idx="82">
                  <c:v>10331.92307692308</c:v>
                </c:pt>
                <c:pt idx="83">
                  <c:v>10600.0</c:v>
                </c:pt>
                <c:pt idx="84">
                  <c:v>11409.23076923077</c:v>
                </c:pt>
                <c:pt idx="85">
                  <c:v>12218.46153846154</c:v>
                </c:pt>
                <c:pt idx="86">
                  <c:v>13027.69230769231</c:v>
                </c:pt>
                <c:pt idx="87">
                  <c:v>13836.92307692308</c:v>
                </c:pt>
                <c:pt idx="88">
                  <c:v>14646.15384615385</c:v>
                </c:pt>
                <c:pt idx="89">
                  <c:v>15455.38461538462</c:v>
                </c:pt>
                <c:pt idx="90">
                  <c:v>16264.61538461538</c:v>
                </c:pt>
                <c:pt idx="91">
                  <c:v>17073.84615384616</c:v>
                </c:pt>
                <c:pt idx="92">
                  <c:v>17883.07692307692</c:v>
                </c:pt>
                <c:pt idx="93">
                  <c:v>18692.3076923077</c:v>
                </c:pt>
                <c:pt idx="94">
                  <c:v>19501.53846153846</c:v>
                </c:pt>
                <c:pt idx="95">
                  <c:v>20310.76923076923</c:v>
                </c:pt>
                <c:pt idx="96">
                  <c:v>21120.0</c:v>
                </c:pt>
                <c:pt idx="97">
                  <c:v>21120.0</c:v>
                </c:pt>
                <c:pt idx="98">
                  <c:v>21120.0</c:v>
                </c:pt>
                <c:pt idx="99">
                  <c:v>21120.0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8801.999999999998</c:v>
                </c:pt>
                <c:pt idx="1">
                  <c:v>8801.999999999998</c:v>
                </c:pt>
                <c:pt idx="2">
                  <c:v>8801.999999999998</c:v>
                </c:pt>
                <c:pt idx="3">
                  <c:v>8801.999999999998</c:v>
                </c:pt>
                <c:pt idx="4">
                  <c:v>8801.999999999998</c:v>
                </c:pt>
                <c:pt idx="5">
                  <c:v>8801.999999999998</c:v>
                </c:pt>
                <c:pt idx="6">
                  <c:v>8801.999999999998</c:v>
                </c:pt>
                <c:pt idx="7">
                  <c:v>8801.999999999998</c:v>
                </c:pt>
                <c:pt idx="8">
                  <c:v>8801.999999999998</c:v>
                </c:pt>
                <c:pt idx="9">
                  <c:v>8801.999999999998</c:v>
                </c:pt>
                <c:pt idx="10">
                  <c:v>8801.999999999998</c:v>
                </c:pt>
                <c:pt idx="11">
                  <c:v>8801.999999999998</c:v>
                </c:pt>
                <c:pt idx="12">
                  <c:v>8801.999999999998</c:v>
                </c:pt>
                <c:pt idx="13">
                  <c:v>8801.999999999998</c:v>
                </c:pt>
                <c:pt idx="14">
                  <c:v>8801.999999999998</c:v>
                </c:pt>
                <c:pt idx="15">
                  <c:v>8801.999999999998</c:v>
                </c:pt>
                <c:pt idx="16">
                  <c:v>8801.999999999998</c:v>
                </c:pt>
                <c:pt idx="17">
                  <c:v>8801.999999999998</c:v>
                </c:pt>
                <c:pt idx="18">
                  <c:v>8801.999999999998</c:v>
                </c:pt>
                <c:pt idx="19">
                  <c:v>8801.999999999998</c:v>
                </c:pt>
                <c:pt idx="20">
                  <c:v>8801.999999999998</c:v>
                </c:pt>
                <c:pt idx="21">
                  <c:v>8913.16216216216</c:v>
                </c:pt>
                <c:pt idx="22">
                  <c:v>9024.324324324323</c:v>
                </c:pt>
                <c:pt idx="23">
                  <c:v>9135.486486486485</c:v>
                </c:pt>
                <c:pt idx="24">
                  <c:v>9246.648648648646</c:v>
                </c:pt>
                <c:pt idx="25">
                  <c:v>9357.81081081081</c:v>
                </c:pt>
                <c:pt idx="26">
                  <c:v>9468.972972972971</c:v>
                </c:pt>
                <c:pt idx="27">
                  <c:v>9580.135135135133</c:v>
                </c:pt>
                <c:pt idx="28">
                  <c:v>9691.297297297297</c:v>
                </c:pt>
                <c:pt idx="29">
                  <c:v>9802.459459459458</c:v>
                </c:pt>
                <c:pt idx="30">
                  <c:v>9913.62162162162</c:v>
                </c:pt>
                <c:pt idx="31">
                  <c:v>10024.78378378378</c:v>
                </c:pt>
                <c:pt idx="32">
                  <c:v>10135.94594594594</c:v>
                </c:pt>
                <c:pt idx="33">
                  <c:v>10247.10810810811</c:v>
                </c:pt>
                <c:pt idx="34">
                  <c:v>10358.27027027027</c:v>
                </c:pt>
                <c:pt idx="35">
                  <c:v>10469.43243243243</c:v>
                </c:pt>
                <c:pt idx="36">
                  <c:v>10580.59459459459</c:v>
                </c:pt>
                <c:pt idx="37">
                  <c:v>10691.75675675676</c:v>
                </c:pt>
                <c:pt idx="38">
                  <c:v>10802.91891891892</c:v>
                </c:pt>
                <c:pt idx="39">
                  <c:v>10914.08108108108</c:v>
                </c:pt>
                <c:pt idx="40">
                  <c:v>11025.24324324324</c:v>
                </c:pt>
                <c:pt idx="41">
                  <c:v>11136.4054054054</c:v>
                </c:pt>
                <c:pt idx="42">
                  <c:v>11247.56756756757</c:v>
                </c:pt>
                <c:pt idx="43">
                  <c:v>11358.72972972973</c:v>
                </c:pt>
                <c:pt idx="44">
                  <c:v>11469.89189189189</c:v>
                </c:pt>
                <c:pt idx="45">
                  <c:v>11581.05405405405</c:v>
                </c:pt>
                <c:pt idx="46">
                  <c:v>11692.21621621622</c:v>
                </c:pt>
                <c:pt idx="47">
                  <c:v>11803.37837837838</c:v>
                </c:pt>
                <c:pt idx="48">
                  <c:v>11914.54054054054</c:v>
                </c:pt>
                <c:pt idx="49">
                  <c:v>12025.7027027027</c:v>
                </c:pt>
                <c:pt idx="50">
                  <c:v>12136.86486486487</c:v>
                </c:pt>
                <c:pt idx="51">
                  <c:v>12248.02702702703</c:v>
                </c:pt>
                <c:pt idx="52">
                  <c:v>12359.18918918919</c:v>
                </c:pt>
                <c:pt idx="53">
                  <c:v>12470.35135135135</c:v>
                </c:pt>
                <c:pt idx="54">
                  <c:v>12581.51351351351</c:v>
                </c:pt>
                <c:pt idx="55">
                  <c:v>12692.67567567567</c:v>
                </c:pt>
                <c:pt idx="56">
                  <c:v>12803.83783783784</c:v>
                </c:pt>
                <c:pt idx="57">
                  <c:v>12915.0</c:v>
                </c:pt>
                <c:pt idx="58">
                  <c:v>12447.11538461538</c:v>
                </c:pt>
                <c:pt idx="59">
                  <c:v>11979.23076923077</c:v>
                </c:pt>
                <c:pt idx="60">
                  <c:v>11511.34615384615</c:v>
                </c:pt>
                <c:pt idx="61">
                  <c:v>11043.46153846154</c:v>
                </c:pt>
                <c:pt idx="62">
                  <c:v>10575.57692307692</c:v>
                </c:pt>
                <c:pt idx="63">
                  <c:v>10107.69230769231</c:v>
                </c:pt>
                <c:pt idx="64">
                  <c:v>9639.807692307691</c:v>
                </c:pt>
                <c:pt idx="65">
                  <c:v>9171.923076923078</c:v>
                </c:pt>
                <c:pt idx="66">
                  <c:v>8704.03846153846</c:v>
                </c:pt>
                <c:pt idx="67">
                  <c:v>8236.153846153845</c:v>
                </c:pt>
                <c:pt idx="68">
                  <c:v>7768.26923076923</c:v>
                </c:pt>
                <c:pt idx="69">
                  <c:v>7300.384615384615</c:v>
                </c:pt>
                <c:pt idx="70">
                  <c:v>6832.5</c:v>
                </c:pt>
                <c:pt idx="71">
                  <c:v>6364.615384615384</c:v>
                </c:pt>
                <c:pt idx="72">
                  <c:v>5896.73076923077</c:v>
                </c:pt>
                <c:pt idx="73">
                  <c:v>5428.846153846154</c:v>
                </c:pt>
                <c:pt idx="74">
                  <c:v>4960.961538461538</c:v>
                </c:pt>
                <c:pt idx="75">
                  <c:v>4493.076923076923</c:v>
                </c:pt>
                <c:pt idx="76">
                  <c:v>4025.192307692308</c:v>
                </c:pt>
                <c:pt idx="77">
                  <c:v>3557.307692307691</c:v>
                </c:pt>
                <c:pt idx="78">
                  <c:v>3089.423076923076</c:v>
                </c:pt>
                <c:pt idx="79">
                  <c:v>2621.538461538461</c:v>
                </c:pt>
                <c:pt idx="80">
                  <c:v>2153.653846153846</c:v>
                </c:pt>
                <c:pt idx="81">
                  <c:v>1685.76923076923</c:v>
                </c:pt>
                <c:pt idx="82">
                  <c:v>1217.884615384615</c:v>
                </c:pt>
                <c:pt idx="83">
                  <c:v>750.0</c:v>
                </c:pt>
                <c:pt idx="84">
                  <c:v>692.3076923076922</c:v>
                </c:pt>
                <c:pt idx="85">
                  <c:v>634.6153846153846</c:v>
                </c:pt>
                <c:pt idx="86">
                  <c:v>576.923076923077</c:v>
                </c:pt>
                <c:pt idx="87">
                  <c:v>519.2307692307692</c:v>
                </c:pt>
                <c:pt idx="88">
                  <c:v>461.5384615384615</c:v>
                </c:pt>
                <c:pt idx="89">
                  <c:v>403.8461538461539</c:v>
                </c:pt>
                <c:pt idx="90">
                  <c:v>346.153846153846</c:v>
                </c:pt>
                <c:pt idx="91">
                  <c:v>288.4615384615385</c:v>
                </c:pt>
                <c:pt idx="92">
                  <c:v>230.7692307692307</c:v>
                </c:pt>
                <c:pt idx="93">
                  <c:v>173.0769230769231</c:v>
                </c:pt>
                <c:pt idx="94">
                  <c:v>115.3846153846154</c:v>
                </c:pt>
                <c:pt idx="95">
                  <c:v>57.69230769230773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3069.23076923077</c:v>
                </c:pt>
                <c:pt idx="59">
                  <c:v>6138.461538461538</c:v>
                </c:pt>
                <c:pt idx="60">
                  <c:v>9207.692307692308</c:v>
                </c:pt>
                <c:pt idx="61">
                  <c:v>12276.92307692308</c:v>
                </c:pt>
                <c:pt idx="62">
                  <c:v>15346.15384615385</c:v>
                </c:pt>
                <c:pt idx="63">
                  <c:v>18415.38461538462</c:v>
                </c:pt>
                <c:pt idx="64">
                  <c:v>21484.61538461538</c:v>
                </c:pt>
                <c:pt idx="65">
                  <c:v>24553.84615384615</c:v>
                </c:pt>
                <c:pt idx="66">
                  <c:v>27623.07692307692</c:v>
                </c:pt>
                <c:pt idx="67">
                  <c:v>30692.3076923077</c:v>
                </c:pt>
                <c:pt idx="68">
                  <c:v>33761.53846153846</c:v>
                </c:pt>
                <c:pt idx="69">
                  <c:v>36830.76923076923</c:v>
                </c:pt>
                <c:pt idx="70">
                  <c:v>39900.0</c:v>
                </c:pt>
                <c:pt idx="71">
                  <c:v>42969.23076923077</c:v>
                </c:pt>
                <c:pt idx="72">
                  <c:v>46038.46153846154</c:v>
                </c:pt>
                <c:pt idx="73">
                  <c:v>49107.6923076923</c:v>
                </c:pt>
                <c:pt idx="74">
                  <c:v>52176.92307692308</c:v>
                </c:pt>
                <c:pt idx="75">
                  <c:v>55246.15384615384</c:v>
                </c:pt>
                <c:pt idx="76">
                  <c:v>58315.38461538461</c:v>
                </c:pt>
                <c:pt idx="77">
                  <c:v>61384.61538461538</c:v>
                </c:pt>
                <c:pt idx="78">
                  <c:v>64453.84615384615</c:v>
                </c:pt>
                <c:pt idx="79">
                  <c:v>67523.07692307692</c:v>
                </c:pt>
                <c:pt idx="80">
                  <c:v>70592.30769230769</c:v>
                </c:pt>
                <c:pt idx="81">
                  <c:v>73661.53846153846</c:v>
                </c:pt>
                <c:pt idx="82">
                  <c:v>76730.76923076923</c:v>
                </c:pt>
                <c:pt idx="83">
                  <c:v>79800.0</c:v>
                </c:pt>
                <c:pt idx="84">
                  <c:v>98030.76923076923</c:v>
                </c:pt>
                <c:pt idx="85">
                  <c:v>116261.5384615385</c:v>
                </c:pt>
                <c:pt idx="86">
                  <c:v>134492.3076923077</c:v>
                </c:pt>
                <c:pt idx="87">
                  <c:v>152723.0769230769</c:v>
                </c:pt>
                <c:pt idx="88">
                  <c:v>170953.8461538462</c:v>
                </c:pt>
                <c:pt idx="89">
                  <c:v>189184.6153846154</c:v>
                </c:pt>
                <c:pt idx="90">
                  <c:v>207415.3846153846</c:v>
                </c:pt>
                <c:pt idx="91">
                  <c:v>225646.1538461538</c:v>
                </c:pt>
                <c:pt idx="92">
                  <c:v>243876.9230769231</c:v>
                </c:pt>
                <c:pt idx="93">
                  <c:v>262107.6923076923</c:v>
                </c:pt>
                <c:pt idx="94">
                  <c:v>280338.4615384615</c:v>
                </c:pt>
                <c:pt idx="95">
                  <c:v>298569.2307692308</c:v>
                </c:pt>
                <c:pt idx="96">
                  <c:v>316800.0</c:v>
                </c:pt>
                <c:pt idx="97">
                  <c:v>316800.0</c:v>
                </c:pt>
                <c:pt idx="98">
                  <c:v>316800.0</c:v>
                </c:pt>
                <c:pt idx="99">
                  <c:v>316800.0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6048.0</c:v>
                </c:pt>
                <c:pt idx="1">
                  <c:v>6048.0</c:v>
                </c:pt>
                <c:pt idx="2">
                  <c:v>6048.0</c:v>
                </c:pt>
                <c:pt idx="3">
                  <c:v>6048.0</c:v>
                </c:pt>
                <c:pt idx="4">
                  <c:v>6048.0</c:v>
                </c:pt>
                <c:pt idx="5">
                  <c:v>6048.0</c:v>
                </c:pt>
                <c:pt idx="6">
                  <c:v>6048.0</c:v>
                </c:pt>
                <c:pt idx="7">
                  <c:v>6048.0</c:v>
                </c:pt>
                <c:pt idx="8">
                  <c:v>6048.0</c:v>
                </c:pt>
                <c:pt idx="9">
                  <c:v>6048.0</c:v>
                </c:pt>
                <c:pt idx="10">
                  <c:v>6048.0</c:v>
                </c:pt>
                <c:pt idx="11">
                  <c:v>6048.0</c:v>
                </c:pt>
                <c:pt idx="12">
                  <c:v>6048.0</c:v>
                </c:pt>
                <c:pt idx="13">
                  <c:v>6048.0</c:v>
                </c:pt>
                <c:pt idx="14">
                  <c:v>6048.0</c:v>
                </c:pt>
                <c:pt idx="15">
                  <c:v>6048.0</c:v>
                </c:pt>
                <c:pt idx="16">
                  <c:v>6048.0</c:v>
                </c:pt>
                <c:pt idx="17">
                  <c:v>6048.0</c:v>
                </c:pt>
                <c:pt idx="18">
                  <c:v>6048.0</c:v>
                </c:pt>
                <c:pt idx="19">
                  <c:v>6048.0</c:v>
                </c:pt>
                <c:pt idx="20">
                  <c:v>6048.0</c:v>
                </c:pt>
                <c:pt idx="21">
                  <c:v>6020.756756756756</c:v>
                </c:pt>
                <c:pt idx="22">
                  <c:v>5993.513513513513</c:v>
                </c:pt>
                <c:pt idx="23">
                  <c:v>5966.27027027027</c:v>
                </c:pt>
                <c:pt idx="24">
                  <c:v>5939.027027027026</c:v>
                </c:pt>
                <c:pt idx="25">
                  <c:v>5911.783783783784</c:v>
                </c:pt>
                <c:pt idx="26">
                  <c:v>5884.540540540541</c:v>
                </c:pt>
                <c:pt idx="27">
                  <c:v>5857.297297297298</c:v>
                </c:pt>
                <c:pt idx="28">
                  <c:v>5830.054054054054</c:v>
                </c:pt>
                <c:pt idx="29">
                  <c:v>5802.810810810811</c:v>
                </c:pt>
                <c:pt idx="30">
                  <c:v>5775.567567567567</c:v>
                </c:pt>
                <c:pt idx="31">
                  <c:v>5748.324324324324</c:v>
                </c:pt>
                <c:pt idx="32">
                  <c:v>5721.08108108108</c:v>
                </c:pt>
                <c:pt idx="33">
                  <c:v>5693.837837837837</c:v>
                </c:pt>
                <c:pt idx="34">
                  <c:v>5666.594594594595</c:v>
                </c:pt>
                <c:pt idx="35">
                  <c:v>5639.351351351351</c:v>
                </c:pt>
                <c:pt idx="36">
                  <c:v>5612.108108108108</c:v>
                </c:pt>
                <c:pt idx="37">
                  <c:v>5584.864864864865</c:v>
                </c:pt>
                <c:pt idx="38">
                  <c:v>5557.62162162162</c:v>
                </c:pt>
                <c:pt idx="39">
                  <c:v>5530.378378378378</c:v>
                </c:pt>
                <c:pt idx="40">
                  <c:v>5503.135135135135</c:v>
                </c:pt>
                <c:pt idx="41">
                  <c:v>5475.891891891891</c:v>
                </c:pt>
                <c:pt idx="42">
                  <c:v>5448.648648648648</c:v>
                </c:pt>
                <c:pt idx="43">
                  <c:v>5421.405405405405</c:v>
                </c:pt>
                <c:pt idx="44">
                  <c:v>5394.162162162162</c:v>
                </c:pt>
                <c:pt idx="45">
                  <c:v>5366.918918918919</c:v>
                </c:pt>
                <c:pt idx="46">
                  <c:v>5339.675675675675</c:v>
                </c:pt>
                <c:pt idx="47">
                  <c:v>5312.432432432433</c:v>
                </c:pt>
                <c:pt idx="48">
                  <c:v>5285.18918918919</c:v>
                </c:pt>
                <c:pt idx="49">
                  <c:v>5257.945945945946</c:v>
                </c:pt>
                <c:pt idx="50">
                  <c:v>5230.702702702702</c:v>
                </c:pt>
                <c:pt idx="51">
                  <c:v>5203.45945945946</c:v>
                </c:pt>
                <c:pt idx="52">
                  <c:v>5176.216216216216</c:v>
                </c:pt>
                <c:pt idx="53">
                  <c:v>5148.972972972973</c:v>
                </c:pt>
                <c:pt idx="54">
                  <c:v>5121.72972972973</c:v>
                </c:pt>
                <c:pt idx="55">
                  <c:v>5094.486486486486</c:v>
                </c:pt>
                <c:pt idx="56">
                  <c:v>5067.243243243243</c:v>
                </c:pt>
                <c:pt idx="57">
                  <c:v>5040.0</c:v>
                </c:pt>
                <c:pt idx="58">
                  <c:v>6020.0</c:v>
                </c:pt>
                <c:pt idx="59">
                  <c:v>7000.0</c:v>
                </c:pt>
                <c:pt idx="60">
                  <c:v>7980.0</c:v>
                </c:pt>
                <c:pt idx="61">
                  <c:v>8960.0</c:v>
                </c:pt>
                <c:pt idx="62">
                  <c:v>9940.0</c:v>
                </c:pt>
                <c:pt idx="63">
                  <c:v>10920.0</c:v>
                </c:pt>
                <c:pt idx="64">
                  <c:v>11900.0</c:v>
                </c:pt>
                <c:pt idx="65">
                  <c:v>12880.0</c:v>
                </c:pt>
                <c:pt idx="66">
                  <c:v>13860.0</c:v>
                </c:pt>
                <c:pt idx="67">
                  <c:v>14840.0</c:v>
                </c:pt>
                <c:pt idx="68">
                  <c:v>15820.0</c:v>
                </c:pt>
                <c:pt idx="69">
                  <c:v>16800.0</c:v>
                </c:pt>
                <c:pt idx="70">
                  <c:v>17780.0</c:v>
                </c:pt>
                <c:pt idx="71">
                  <c:v>18760.0</c:v>
                </c:pt>
                <c:pt idx="72">
                  <c:v>19740.0</c:v>
                </c:pt>
                <c:pt idx="73">
                  <c:v>20720.0</c:v>
                </c:pt>
                <c:pt idx="74">
                  <c:v>21700.0</c:v>
                </c:pt>
                <c:pt idx="75">
                  <c:v>22680.0</c:v>
                </c:pt>
                <c:pt idx="76">
                  <c:v>23660.0</c:v>
                </c:pt>
                <c:pt idx="77">
                  <c:v>24640.0</c:v>
                </c:pt>
                <c:pt idx="78">
                  <c:v>25620.0</c:v>
                </c:pt>
                <c:pt idx="79">
                  <c:v>26600.0</c:v>
                </c:pt>
                <c:pt idx="80">
                  <c:v>27580.0</c:v>
                </c:pt>
                <c:pt idx="81">
                  <c:v>28560.0</c:v>
                </c:pt>
                <c:pt idx="82">
                  <c:v>29540.0</c:v>
                </c:pt>
                <c:pt idx="83">
                  <c:v>30520.0</c:v>
                </c:pt>
                <c:pt idx="84">
                  <c:v>28172.3076923077</c:v>
                </c:pt>
                <c:pt idx="85">
                  <c:v>25824.61538461538</c:v>
                </c:pt>
                <c:pt idx="86">
                  <c:v>23476.92307692308</c:v>
                </c:pt>
                <c:pt idx="87">
                  <c:v>21129.23076923077</c:v>
                </c:pt>
                <c:pt idx="88">
                  <c:v>18781.53846153846</c:v>
                </c:pt>
                <c:pt idx="89">
                  <c:v>16433.84615384616</c:v>
                </c:pt>
                <c:pt idx="90">
                  <c:v>14086.15384615385</c:v>
                </c:pt>
                <c:pt idx="91">
                  <c:v>11738.46153846154</c:v>
                </c:pt>
                <c:pt idx="92">
                  <c:v>9390.76923076923</c:v>
                </c:pt>
                <c:pt idx="93">
                  <c:v>7043.076923076921</c:v>
                </c:pt>
                <c:pt idx="94">
                  <c:v>4695.384615384617</c:v>
                </c:pt>
                <c:pt idx="95">
                  <c:v>2347.692307692308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97.2972972972973</c:v>
                </c:pt>
                <c:pt idx="22">
                  <c:v>194.5945945945946</c:v>
                </c:pt>
                <c:pt idx="23">
                  <c:v>291.8918918918919</c:v>
                </c:pt>
                <c:pt idx="24">
                  <c:v>389.1891891891892</c:v>
                </c:pt>
                <c:pt idx="25">
                  <c:v>486.4864864864865</c:v>
                </c:pt>
                <c:pt idx="26">
                  <c:v>583.7837837837837</c:v>
                </c:pt>
                <c:pt idx="27">
                  <c:v>681.081081081081</c:v>
                </c:pt>
                <c:pt idx="28">
                  <c:v>778.3783783783783</c:v>
                </c:pt>
                <c:pt idx="29">
                  <c:v>875.6756756756756</c:v>
                </c:pt>
                <c:pt idx="30">
                  <c:v>972.972972972973</c:v>
                </c:pt>
                <c:pt idx="31">
                  <c:v>1070.27027027027</c:v>
                </c:pt>
                <c:pt idx="32">
                  <c:v>1167.567567567567</c:v>
                </c:pt>
                <c:pt idx="33">
                  <c:v>1264.864864864865</c:v>
                </c:pt>
                <c:pt idx="34">
                  <c:v>1362.162162162162</c:v>
                </c:pt>
                <c:pt idx="35">
                  <c:v>1459.459459459459</c:v>
                </c:pt>
                <c:pt idx="36">
                  <c:v>1556.756756756757</c:v>
                </c:pt>
                <c:pt idx="37">
                  <c:v>1654.054054054054</c:v>
                </c:pt>
                <c:pt idx="38">
                  <c:v>1751.351351351351</c:v>
                </c:pt>
                <c:pt idx="39">
                  <c:v>1848.648648648649</c:v>
                </c:pt>
                <c:pt idx="40">
                  <c:v>1945.945945945946</c:v>
                </c:pt>
                <c:pt idx="41">
                  <c:v>2043.243243243243</c:v>
                </c:pt>
                <c:pt idx="42">
                  <c:v>2140.54054054054</c:v>
                </c:pt>
                <c:pt idx="43">
                  <c:v>2237.837837837838</c:v>
                </c:pt>
                <c:pt idx="44">
                  <c:v>2335.135135135135</c:v>
                </c:pt>
                <c:pt idx="45">
                  <c:v>2432.432432432432</c:v>
                </c:pt>
                <c:pt idx="46">
                  <c:v>2529.72972972973</c:v>
                </c:pt>
                <c:pt idx="47">
                  <c:v>2627.027027027027</c:v>
                </c:pt>
                <c:pt idx="48">
                  <c:v>2724.324324324324</c:v>
                </c:pt>
                <c:pt idx="49">
                  <c:v>2821.621621621622</c:v>
                </c:pt>
                <c:pt idx="50">
                  <c:v>2918.918918918919</c:v>
                </c:pt>
                <c:pt idx="51">
                  <c:v>3016.216216216216</c:v>
                </c:pt>
                <c:pt idx="52">
                  <c:v>3113.513513513513</c:v>
                </c:pt>
                <c:pt idx="53">
                  <c:v>3210.810810810811</c:v>
                </c:pt>
                <c:pt idx="54">
                  <c:v>3308.108108108108</c:v>
                </c:pt>
                <c:pt idx="55">
                  <c:v>3405.405405405405</c:v>
                </c:pt>
                <c:pt idx="56">
                  <c:v>3502.702702702702</c:v>
                </c:pt>
                <c:pt idx="57">
                  <c:v>3600.0</c:v>
                </c:pt>
                <c:pt idx="58">
                  <c:v>3696.923076923077</c:v>
                </c:pt>
                <c:pt idx="59">
                  <c:v>3793.846153846153</c:v>
                </c:pt>
                <c:pt idx="60">
                  <c:v>3890.769230769231</c:v>
                </c:pt>
                <c:pt idx="61">
                  <c:v>3987.692307692308</c:v>
                </c:pt>
                <c:pt idx="62">
                  <c:v>4084.615384615385</c:v>
                </c:pt>
                <c:pt idx="63">
                  <c:v>4181.538461538462</c:v>
                </c:pt>
                <c:pt idx="64">
                  <c:v>4278.461538461538</c:v>
                </c:pt>
                <c:pt idx="65">
                  <c:v>4375.384615384615</c:v>
                </c:pt>
                <c:pt idx="66">
                  <c:v>4472.307692307692</c:v>
                </c:pt>
                <c:pt idx="67">
                  <c:v>4569.23076923077</c:v>
                </c:pt>
                <c:pt idx="68">
                  <c:v>4666.153846153845</c:v>
                </c:pt>
                <c:pt idx="69">
                  <c:v>4763.076923076922</c:v>
                </c:pt>
                <c:pt idx="70">
                  <c:v>4860.0</c:v>
                </c:pt>
                <c:pt idx="71">
                  <c:v>4956.923076923077</c:v>
                </c:pt>
                <c:pt idx="72">
                  <c:v>5053.846153846154</c:v>
                </c:pt>
                <c:pt idx="73">
                  <c:v>5150.76923076923</c:v>
                </c:pt>
                <c:pt idx="74">
                  <c:v>5247.692307692307</c:v>
                </c:pt>
                <c:pt idx="75">
                  <c:v>5344.615384615384</c:v>
                </c:pt>
                <c:pt idx="76">
                  <c:v>5441.538461538461</c:v>
                </c:pt>
                <c:pt idx="77">
                  <c:v>5538.46153846154</c:v>
                </c:pt>
                <c:pt idx="78">
                  <c:v>5635.384615384615</c:v>
                </c:pt>
                <c:pt idx="79">
                  <c:v>5732.307692307692</c:v>
                </c:pt>
                <c:pt idx="80">
                  <c:v>5829.23076923077</c:v>
                </c:pt>
                <c:pt idx="81">
                  <c:v>5926.153846153845</c:v>
                </c:pt>
                <c:pt idx="82">
                  <c:v>6023.076923076922</c:v>
                </c:pt>
                <c:pt idx="83">
                  <c:v>6120.0</c:v>
                </c:pt>
                <c:pt idx="84">
                  <c:v>9969.23076923077</c:v>
                </c:pt>
                <c:pt idx="85">
                  <c:v>13818.46153846154</c:v>
                </c:pt>
                <c:pt idx="86">
                  <c:v>17667.69230769231</c:v>
                </c:pt>
                <c:pt idx="87">
                  <c:v>21516.92307692308</c:v>
                </c:pt>
                <c:pt idx="88">
                  <c:v>25366.15384615385</c:v>
                </c:pt>
                <c:pt idx="89">
                  <c:v>29215.38461538462</c:v>
                </c:pt>
                <c:pt idx="90">
                  <c:v>33064.61538461538</c:v>
                </c:pt>
                <c:pt idx="91">
                  <c:v>36913.84615384615</c:v>
                </c:pt>
                <c:pt idx="92">
                  <c:v>40763.07692307692</c:v>
                </c:pt>
                <c:pt idx="93">
                  <c:v>44612.3076923077</c:v>
                </c:pt>
                <c:pt idx="94">
                  <c:v>48461.53846153846</c:v>
                </c:pt>
                <c:pt idx="95">
                  <c:v>52310.76923076923</c:v>
                </c:pt>
                <c:pt idx="96">
                  <c:v>56160.0</c:v>
                </c:pt>
                <c:pt idx="97">
                  <c:v>56160.0</c:v>
                </c:pt>
                <c:pt idx="98">
                  <c:v>56160.0</c:v>
                </c:pt>
                <c:pt idx="99">
                  <c:v>56160.0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795.3304986445715</c:v>
                </c:pt>
                <c:pt idx="1">
                  <c:v>795.3304986445715</c:v>
                </c:pt>
                <c:pt idx="2">
                  <c:v>795.3304986445715</c:v>
                </c:pt>
                <c:pt idx="3">
                  <c:v>795.3304986445715</c:v>
                </c:pt>
                <c:pt idx="4">
                  <c:v>795.3304986445715</c:v>
                </c:pt>
                <c:pt idx="5">
                  <c:v>795.3304986445715</c:v>
                </c:pt>
                <c:pt idx="6">
                  <c:v>795.3304986445715</c:v>
                </c:pt>
                <c:pt idx="7">
                  <c:v>795.3304986445715</c:v>
                </c:pt>
                <c:pt idx="8">
                  <c:v>795.3304986445715</c:v>
                </c:pt>
                <c:pt idx="9">
                  <c:v>795.3304986445715</c:v>
                </c:pt>
                <c:pt idx="10">
                  <c:v>795.3304986445715</c:v>
                </c:pt>
                <c:pt idx="11">
                  <c:v>795.3304986445715</c:v>
                </c:pt>
                <c:pt idx="12">
                  <c:v>795.3304986445715</c:v>
                </c:pt>
                <c:pt idx="13">
                  <c:v>795.3304986445715</c:v>
                </c:pt>
                <c:pt idx="14">
                  <c:v>795.3304986445715</c:v>
                </c:pt>
                <c:pt idx="15">
                  <c:v>795.3304986445715</c:v>
                </c:pt>
                <c:pt idx="16">
                  <c:v>795.3304986445715</c:v>
                </c:pt>
                <c:pt idx="17">
                  <c:v>795.3304986445715</c:v>
                </c:pt>
                <c:pt idx="18">
                  <c:v>795.3304986445715</c:v>
                </c:pt>
                <c:pt idx="19">
                  <c:v>795.3304986445715</c:v>
                </c:pt>
                <c:pt idx="20">
                  <c:v>795.3304986445715</c:v>
                </c:pt>
                <c:pt idx="21">
                  <c:v>791.7479288308573</c:v>
                </c:pt>
                <c:pt idx="22">
                  <c:v>788.165359017143</c:v>
                </c:pt>
                <c:pt idx="23">
                  <c:v>784.5827892034287</c:v>
                </c:pt>
                <c:pt idx="24">
                  <c:v>781.0002193897144</c:v>
                </c:pt>
                <c:pt idx="25">
                  <c:v>777.4176495760001</c:v>
                </c:pt>
                <c:pt idx="26">
                  <c:v>773.8350797622859</c:v>
                </c:pt>
                <c:pt idx="27">
                  <c:v>770.2525099485715</c:v>
                </c:pt>
                <c:pt idx="28">
                  <c:v>766.6699401348572</c:v>
                </c:pt>
                <c:pt idx="29">
                  <c:v>763.087370321143</c:v>
                </c:pt>
                <c:pt idx="30">
                  <c:v>759.5048005074287</c:v>
                </c:pt>
                <c:pt idx="31">
                  <c:v>755.9222306937144</c:v>
                </c:pt>
                <c:pt idx="32">
                  <c:v>752.3396608800001</c:v>
                </c:pt>
                <c:pt idx="33">
                  <c:v>748.7570910662858</c:v>
                </c:pt>
                <c:pt idx="34">
                  <c:v>745.1745212525715</c:v>
                </c:pt>
                <c:pt idx="35">
                  <c:v>741.5919514388572</c:v>
                </c:pt>
                <c:pt idx="36">
                  <c:v>738.009381625143</c:v>
                </c:pt>
                <c:pt idx="37">
                  <c:v>734.4268118114287</c:v>
                </c:pt>
                <c:pt idx="38">
                  <c:v>730.8442419977144</c:v>
                </c:pt>
                <c:pt idx="39">
                  <c:v>727.2616721840001</c:v>
                </c:pt>
                <c:pt idx="40">
                  <c:v>723.6791023702858</c:v>
                </c:pt>
                <c:pt idx="41">
                  <c:v>720.0965325565715</c:v>
                </c:pt>
                <c:pt idx="42">
                  <c:v>716.5139627428573</c:v>
                </c:pt>
                <c:pt idx="43">
                  <c:v>712.931392929143</c:v>
                </c:pt>
                <c:pt idx="44">
                  <c:v>709.3488231154287</c:v>
                </c:pt>
                <c:pt idx="45">
                  <c:v>705.7662533017144</c:v>
                </c:pt>
                <c:pt idx="46">
                  <c:v>702.1836834880001</c:v>
                </c:pt>
                <c:pt idx="47">
                  <c:v>698.6011136742859</c:v>
                </c:pt>
                <c:pt idx="48">
                  <c:v>695.0185438605715</c:v>
                </c:pt>
                <c:pt idx="49">
                  <c:v>691.4359740468572</c:v>
                </c:pt>
                <c:pt idx="50">
                  <c:v>687.853404233143</c:v>
                </c:pt>
                <c:pt idx="51">
                  <c:v>684.2708344194286</c:v>
                </c:pt>
                <c:pt idx="52">
                  <c:v>680.6882646057144</c:v>
                </c:pt>
                <c:pt idx="53">
                  <c:v>677.1056947920001</c:v>
                </c:pt>
                <c:pt idx="54">
                  <c:v>673.5231249782858</c:v>
                </c:pt>
                <c:pt idx="55">
                  <c:v>669.9405551645716</c:v>
                </c:pt>
                <c:pt idx="56">
                  <c:v>666.3579853508572</c:v>
                </c:pt>
                <c:pt idx="57">
                  <c:v>662.775415537143</c:v>
                </c:pt>
                <c:pt idx="58">
                  <c:v>662.775415537143</c:v>
                </c:pt>
                <c:pt idx="59">
                  <c:v>662.775415537143</c:v>
                </c:pt>
                <c:pt idx="60">
                  <c:v>662.775415537143</c:v>
                </c:pt>
                <c:pt idx="61">
                  <c:v>662.775415537143</c:v>
                </c:pt>
                <c:pt idx="62">
                  <c:v>662.775415537143</c:v>
                </c:pt>
                <c:pt idx="63">
                  <c:v>662.775415537143</c:v>
                </c:pt>
                <c:pt idx="64">
                  <c:v>662.775415537143</c:v>
                </c:pt>
                <c:pt idx="65">
                  <c:v>662.775415537143</c:v>
                </c:pt>
                <c:pt idx="66">
                  <c:v>662.775415537143</c:v>
                </c:pt>
                <c:pt idx="67">
                  <c:v>662.775415537143</c:v>
                </c:pt>
                <c:pt idx="68">
                  <c:v>662.775415537143</c:v>
                </c:pt>
                <c:pt idx="69">
                  <c:v>662.775415537143</c:v>
                </c:pt>
                <c:pt idx="70">
                  <c:v>662.775415537143</c:v>
                </c:pt>
                <c:pt idx="71">
                  <c:v>662.775415537143</c:v>
                </c:pt>
                <c:pt idx="72">
                  <c:v>662.775415537143</c:v>
                </c:pt>
                <c:pt idx="73">
                  <c:v>662.775415537143</c:v>
                </c:pt>
                <c:pt idx="74">
                  <c:v>662.775415537143</c:v>
                </c:pt>
                <c:pt idx="75">
                  <c:v>662.775415537143</c:v>
                </c:pt>
                <c:pt idx="76">
                  <c:v>662.775415537143</c:v>
                </c:pt>
                <c:pt idx="77">
                  <c:v>662.775415537143</c:v>
                </c:pt>
                <c:pt idx="78">
                  <c:v>662.775415537143</c:v>
                </c:pt>
                <c:pt idx="79">
                  <c:v>662.775415537143</c:v>
                </c:pt>
                <c:pt idx="80">
                  <c:v>662.775415537143</c:v>
                </c:pt>
                <c:pt idx="81">
                  <c:v>662.775415537143</c:v>
                </c:pt>
                <c:pt idx="82">
                  <c:v>662.775415537143</c:v>
                </c:pt>
                <c:pt idx="83">
                  <c:v>662.775415537143</c:v>
                </c:pt>
                <c:pt idx="84">
                  <c:v>611.792691265055</c:v>
                </c:pt>
                <c:pt idx="85">
                  <c:v>560.8099669929671</c:v>
                </c:pt>
                <c:pt idx="86">
                  <c:v>509.8272427208792</c:v>
                </c:pt>
                <c:pt idx="87">
                  <c:v>458.8445184487913</c:v>
                </c:pt>
                <c:pt idx="88">
                  <c:v>407.8617941767034</c:v>
                </c:pt>
                <c:pt idx="89">
                  <c:v>356.8790699046154</c:v>
                </c:pt>
                <c:pt idx="90">
                  <c:v>305.8963456325275</c:v>
                </c:pt>
                <c:pt idx="91">
                  <c:v>254.9136213604396</c:v>
                </c:pt>
                <c:pt idx="92">
                  <c:v>203.9308970883517</c:v>
                </c:pt>
                <c:pt idx="93">
                  <c:v>152.9481728162638</c:v>
                </c:pt>
                <c:pt idx="94">
                  <c:v>101.9654485441758</c:v>
                </c:pt>
                <c:pt idx="95">
                  <c:v>50.98272427208792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20514.97820401046</c:v>
                </c:pt>
                <c:pt idx="1">
                  <c:v>20514.97820401046</c:v>
                </c:pt>
                <c:pt idx="2">
                  <c:v>20514.97820401046</c:v>
                </c:pt>
                <c:pt idx="3">
                  <c:v>20514.97820401046</c:v>
                </c:pt>
                <c:pt idx="4">
                  <c:v>20514.97820401046</c:v>
                </c:pt>
                <c:pt idx="5">
                  <c:v>20514.97820401046</c:v>
                </c:pt>
                <c:pt idx="6">
                  <c:v>20514.97820401046</c:v>
                </c:pt>
                <c:pt idx="7">
                  <c:v>20514.97820401046</c:v>
                </c:pt>
                <c:pt idx="8">
                  <c:v>20514.97820401046</c:v>
                </c:pt>
                <c:pt idx="9">
                  <c:v>20514.97820401046</c:v>
                </c:pt>
                <c:pt idx="10">
                  <c:v>20514.97820401046</c:v>
                </c:pt>
                <c:pt idx="11">
                  <c:v>20514.97820401046</c:v>
                </c:pt>
                <c:pt idx="12">
                  <c:v>20514.97820401046</c:v>
                </c:pt>
                <c:pt idx="13">
                  <c:v>20514.97820401046</c:v>
                </c:pt>
                <c:pt idx="14">
                  <c:v>20514.97820401046</c:v>
                </c:pt>
                <c:pt idx="15">
                  <c:v>20514.97820401046</c:v>
                </c:pt>
                <c:pt idx="16">
                  <c:v>20514.97820401046</c:v>
                </c:pt>
                <c:pt idx="17">
                  <c:v>20514.97820401046</c:v>
                </c:pt>
                <c:pt idx="18">
                  <c:v>20514.97820401046</c:v>
                </c:pt>
                <c:pt idx="19">
                  <c:v>20514.97820401046</c:v>
                </c:pt>
                <c:pt idx="20">
                  <c:v>20514.97820401046</c:v>
                </c:pt>
                <c:pt idx="21">
                  <c:v>20462.86151888593</c:v>
                </c:pt>
                <c:pt idx="22">
                  <c:v>20410.7448337614</c:v>
                </c:pt>
                <c:pt idx="23">
                  <c:v>20358.62814863687</c:v>
                </c:pt>
                <c:pt idx="24">
                  <c:v>20306.51146351234</c:v>
                </c:pt>
                <c:pt idx="25">
                  <c:v>20254.3947783878</c:v>
                </c:pt>
                <c:pt idx="26">
                  <c:v>20202.27809326327</c:v>
                </c:pt>
                <c:pt idx="27">
                  <c:v>20150.16140813874</c:v>
                </c:pt>
                <c:pt idx="28">
                  <c:v>20098.04472301421</c:v>
                </c:pt>
                <c:pt idx="29">
                  <c:v>20045.92803788968</c:v>
                </c:pt>
                <c:pt idx="30">
                  <c:v>19993.81135276514</c:v>
                </c:pt>
                <c:pt idx="31">
                  <c:v>19941.69466764061</c:v>
                </c:pt>
                <c:pt idx="32">
                  <c:v>19889.57798251608</c:v>
                </c:pt>
                <c:pt idx="33">
                  <c:v>19837.46129739155</c:v>
                </c:pt>
                <c:pt idx="34">
                  <c:v>19785.34461226702</c:v>
                </c:pt>
                <c:pt idx="35">
                  <c:v>19733.22792714248</c:v>
                </c:pt>
                <c:pt idx="36">
                  <c:v>19681.11124201795</c:v>
                </c:pt>
                <c:pt idx="37">
                  <c:v>19628.99455689342</c:v>
                </c:pt>
                <c:pt idx="38">
                  <c:v>19576.8778717689</c:v>
                </c:pt>
                <c:pt idx="39">
                  <c:v>19524.76118664436</c:v>
                </c:pt>
                <c:pt idx="40">
                  <c:v>19472.64450151983</c:v>
                </c:pt>
                <c:pt idx="41">
                  <c:v>19420.5278163953</c:v>
                </c:pt>
                <c:pt idx="42">
                  <c:v>19368.41113127076</c:v>
                </c:pt>
                <c:pt idx="43">
                  <c:v>19316.29444614623</c:v>
                </c:pt>
                <c:pt idx="44">
                  <c:v>19264.1777610217</c:v>
                </c:pt>
                <c:pt idx="45">
                  <c:v>19212.06107589717</c:v>
                </c:pt>
                <c:pt idx="46">
                  <c:v>19159.94439077264</c:v>
                </c:pt>
                <c:pt idx="47">
                  <c:v>19107.82770564811</c:v>
                </c:pt>
                <c:pt idx="48">
                  <c:v>19055.71102052357</c:v>
                </c:pt>
                <c:pt idx="49">
                  <c:v>19003.59433539904</c:v>
                </c:pt>
                <c:pt idx="50">
                  <c:v>18951.47765027451</c:v>
                </c:pt>
                <c:pt idx="51">
                  <c:v>18899.36096514998</c:v>
                </c:pt>
                <c:pt idx="52">
                  <c:v>18847.24428002545</c:v>
                </c:pt>
                <c:pt idx="53">
                  <c:v>18795.12759490091</c:v>
                </c:pt>
                <c:pt idx="54">
                  <c:v>18743.01090977638</c:v>
                </c:pt>
                <c:pt idx="55">
                  <c:v>18690.89422465185</c:v>
                </c:pt>
                <c:pt idx="56">
                  <c:v>18638.77753952732</c:v>
                </c:pt>
                <c:pt idx="57">
                  <c:v>18586.66085440279</c:v>
                </c:pt>
                <c:pt idx="58">
                  <c:v>18191.516330226</c:v>
                </c:pt>
                <c:pt idx="59">
                  <c:v>17796.37180604922</c:v>
                </c:pt>
                <c:pt idx="60">
                  <c:v>17401.22728187244</c:v>
                </c:pt>
                <c:pt idx="61">
                  <c:v>17006.08275769566</c:v>
                </c:pt>
                <c:pt idx="62">
                  <c:v>16610.93823351888</c:v>
                </c:pt>
                <c:pt idx="63">
                  <c:v>16215.7937093421</c:v>
                </c:pt>
                <c:pt idx="64">
                  <c:v>15820.64918516531</c:v>
                </c:pt>
                <c:pt idx="65">
                  <c:v>15425.50466098853</c:v>
                </c:pt>
                <c:pt idx="66">
                  <c:v>15030.36013681175</c:v>
                </c:pt>
                <c:pt idx="67">
                  <c:v>14635.21561263497</c:v>
                </c:pt>
                <c:pt idx="68">
                  <c:v>14240.07108845818</c:v>
                </c:pt>
                <c:pt idx="69">
                  <c:v>13844.9265642814</c:v>
                </c:pt>
                <c:pt idx="70">
                  <c:v>13449.78204010462</c:v>
                </c:pt>
                <c:pt idx="71">
                  <c:v>13054.63751592784</c:v>
                </c:pt>
                <c:pt idx="72">
                  <c:v>12659.49299175106</c:v>
                </c:pt>
                <c:pt idx="73">
                  <c:v>12264.34846757427</c:v>
                </c:pt>
                <c:pt idx="74">
                  <c:v>11869.20394339749</c:v>
                </c:pt>
                <c:pt idx="75">
                  <c:v>11474.05941922071</c:v>
                </c:pt>
                <c:pt idx="76">
                  <c:v>11078.91489504393</c:v>
                </c:pt>
                <c:pt idx="77">
                  <c:v>10683.77037086715</c:v>
                </c:pt>
                <c:pt idx="78">
                  <c:v>10288.62584669036</c:v>
                </c:pt>
                <c:pt idx="79">
                  <c:v>9893.48132251358</c:v>
                </c:pt>
                <c:pt idx="80">
                  <c:v>9498.336798336798</c:v>
                </c:pt>
                <c:pt idx="81">
                  <c:v>9103.192274160017</c:v>
                </c:pt>
                <c:pt idx="82">
                  <c:v>8708.047749983234</c:v>
                </c:pt>
                <c:pt idx="83">
                  <c:v>8312.903225806454</c:v>
                </c:pt>
                <c:pt idx="84">
                  <c:v>8440.794044665013</c:v>
                </c:pt>
                <c:pt idx="85">
                  <c:v>8568.684863523575</c:v>
                </c:pt>
                <c:pt idx="86">
                  <c:v>8696.575682382136</c:v>
                </c:pt>
                <c:pt idx="87">
                  <c:v>8824.466501240695</c:v>
                </c:pt>
                <c:pt idx="88">
                  <c:v>8952.357320099256</c:v>
                </c:pt>
                <c:pt idx="89">
                  <c:v>9080.248138957817</c:v>
                </c:pt>
                <c:pt idx="90">
                  <c:v>9208.138957816378</c:v>
                </c:pt>
                <c:pt idx="91">
                  <c:v>9336.02977667494</c:v>
                </c:pt>
                <c:pt idx="92">
                  <c:v>9463.9205955335</c:v>
                </c:pt>
                <c:pt idx="93">
                  <c:v>9591.81141439206</c:v>
                </c:pt>
                <c:pt idx="94">
                  <c:v>9719.70223325062</c:v>
                </c:pt>
                <c:pt idx="95">
                  <c:v>9847.59305210918</c:v>
                </c:pt>
                <c:pt idx="96">
                  <c:v>9975.483870967742</c:v>
                </c:pt>
                <c:pt idx="97">
                  <c:v>9975.483870967742</c:v>
                </c:pt>
                <c:pt idx="98">
                  <c:v>9975.483870967742</c:v>
                </c:pt>
                <c:pt idx="99">
                  <c:v>9975.483870967742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466936"/>
        <c:axId val="18604635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22315.2201957979</c:v>
                </c:pt>
                <c:pt idx="1">
                  <c:v>22315.2201957979</c:v>
                </c:pt>
                <c:pt idx="2">
                  <c:v>22315.2201957979</c:v>
                </c:pt>
                <c:pt idx="3">
                  <c:v>22315.2201957979</c:v>
                </c:pt>
                <c:pt idx="4">
                  <c:v>22315.2201957979</c:v>
                </c:pt>
                <c:pt idx="5">
                  <c:v>22315.2201957979</c:v>
                </c:pt>
                <c:pt idx="6">
                  <c:v>22315.2201957979</c:v>
                </c:pt>
                <c:pt idx="7">
                  <c:v>22315.2201957979</c:v>
                </c:pt>
                <c:pt idx="8">
                  <c:v>22315.2201957979</c:v>
                </c:pt>
                <c:pt idx="9">
                  <c:v>22315.2201957979</c:v>
                </c:pt>
                <c:pt idx="10">
                  <c:v>22315.2201957979</c:v>
                </c:pt>
                <c:pt idx="11">
                  <c:v>22315.2201957979</c:v>
                </c:pt>
                <c:pt idx="12">
                  <c:v>22315.2201957979</c:v>
                </c:pt>
                <c:pt idx="13">
                  <c:v>22315.2201957979</c:v>
                </c:pt>
                <c:pt idx="14">
                  <c:v>22315.2201957979</c:v>
                </c:pt>
                <c:pt idx="15">
                  <c:v>22315.2201957979</c:v>
                </c:pt>
                <c:pt idx="16">
                  <c:v>22315.2201957979</c:v>
                </c:pt>
                <c:pt idx="17">
                  <c:v>22315.2201957979</c:v>
                </c:pt>
                <c:pt idx="18">
                  <c:v>22315.2201957979</c:v>
                </c:pt>
                <c:pt idx="19">
                  <c:v>22315.2201957979</c:v>
                </c:pt>
                <c:pt idx="20">
                  <c:v>22315.2201957979</c:v>
                </c:pt>
                <c:pt idx="21">
                  <c:v>22315.2201957979</c:v>
                </c:pt>
                <c:pt idx="22">
                  <c:v>22315.2201957979</c:v>
                </c:pt>
                <c:pt idx="23">
                  <c:v>22315.2201957979</c:v>
                </c:pt>
                <c:pt idx="24">
                  <c:v>22315.2201957979</c:v>
                </c:pt>
                <c:pt idx="25">
                  <c:v>22315.2201957979</c:v>
                </c:pt>
                <c:pt idx="26">
                  <c:v>22315.2201957979</c:v>
                </c:pt>
                <c:pt idx="27">
                  <c:v>22315.2201957979</c:v>
                </c:pt>
                <c:pt idx="28">
                  <c:v>22315.2201957979</c:v>
                </c:pt>
                <c:pt idx="29">
                  <c:v>22315.2201957979</c:v>
                </c:pt>
                <c:pt idx="30">
                  <c:v>22315.2201957979</c:v>
                </c:pt>
                <c:pt idx="31">
                  <c:v>22315.2201957979</c:v>
                </c:pt>
                <c:pt idx="32">
                  <c:v>22315.2201957979</c:v>
                </c:pt>
                <c:pt idx="33">
                  <c:v>22315.2201957979</c:v>
                </c:pt>
                <c:pt idx="34">
                  <c:v>22315.2201957979</c:v>
                </c:pt>
                <c:pt idx="35">
                  <c:v>22315.2201957979</c:v>
                </c:pt>
                <c:pt idx="36">
                  <c:v>22315.2201957979</c:v>
                </c:pt>
                <c:pt idx="37">
                  <c:v>22315.2201957979</c:v>
                </c:pt>
                <c:pt idx="38">
                  <c:v>22315.2201957979</c:v>
                </c:pt>
                <c:pt idx="39">
                  <c:v>22315.2201957979</c:v>
                </c:pt>
                <c:pt idx="40">
                  <c:v>21651.22019579788</c:v>
                </c:pt>
                <c:pt idx="41">
                  <c:v>21651.22019579788</c:v>
                </c:pt>
                <c:pt idx="42">
                  <c:v>21651.22019579788</c:v>
                </c:pt>
                <c:pt idx="43">
                  <c:v>21651.22019579788</c:v>
                </c:pt>
                <c:pt idx="44">
                  <c:v>21651.22019579788</c:v>
                </c:pt>
                <c:pt idx="45">
                  <c:v>21651.22019579788</c:v>
                </c:pt>
                <c:pt idx="46">
                  <c:v>21651.22019579788</c:v>
                </c:pt>
                <c:pt idx="47">
                  <c:v>21651.22019579788</c:v>
                </c:pt>
                <c:pt idx="48">
                  <c:v>21651.22019579788</c:v>
                </c:pt>
                <c:pt idx="49">
                  <c:v>21651.22019579788</c:v>
                </c:pt>
                <c:pt idx="50">
                  <c:v>21651.22019579788</c:v>
                </c:pt>
                <c:pt idx="51">
                  <c:v>21651.22019579788</c:v>
                </c:pt>
                <c:pt idx="52">
                  <c:v>21651.22019579788</c:v>
                </c:pt>
                <c:pt idx="53">
                  <c:v>21651.22019579788</c:v>
                </c:pt>
                <c:pt idx="54">
                  <c:v>21651.22019579788</c:v>
                </c:pt>
                <c:pt idx="55">
                  <c:v>21651.22019579788</c:v>
                </c:pt>
                <c:pt idx="56">
                  <c:v>21651.22019579788</c:v>
                </c:pt>
                <c:pt idx="57">
                  <c:v>21651.22019579788</c:v>
                </c:pt>
                <c:pt idx="58">
                  <c:v>21651.22019579788</c:v>
                </c:pt>
                <c:pt idx="59">
                  <c:v>21651.22019579788</c:v>
                </c:pt>
                <c:pt idx="60">
                  <c:v>21651.22019579788</c:v>
                </c:pt>
                <c:pt idx="61">
                  <c:v>21651.22019579788</c:v>
                </c:pt>
                <c:pt idx="62">
                  <c:v>21651.22019579788</c:v>
                </c:pt>
                <c:pt idx="63">
                  <c:v>21651.22019579788</c:v>
                </c:pt>
                <c:pt idx="64">
                  <c:v>21651.22019579788</c:v>
                </c:pt>
                <c:pt idx="65">
                  <c:v>21651.22019579788</c:v>
                </c:pt>
                <c:pt idx="66">
                  <c:v>21651.22019579788</c:v>
                </c:pt>
                <c:pt idx="67">
                  <c:v>21651.22019579788</c:v>
                </c:pt>
                <c:pt idx="68">
                  <c:v>21651.22019579788</c:v>
                </c:pt>
                <c:pt idx="69">
                  <c:v>21651.22019579788</c:v>
                </c:pt>
                <c:pt idx="70">
                  <c:v>21651.22019579788</c:v>
                </c:pt>
                <c:pt idx="71">
                  <c:v>21651.22019579788</c:v>
                </c:pt>
                <c:pt idx="72">
                  <c:v>21651.22019579788</c:v>
                </c:pt>
                <c:pt idx="73">
                  <c:v>21651.22019579788</c:v>
                </c:pt>
                <c:pt idx="74">
                  <c:v>21691.22019579788</c:v>
                </c:pt>
                <c:pt idx="75">
                  <c:v>21691.22019579788</c:v>
                </c:pt>
                <c:pt idx="76">
                  <c:v>21691.22019579788</c:v>
                </c:pt>
                <c:pt idx="77">
                  <c:v>21691.22019579788</c:v>
                </c:pt>
                <c:pt idx="78">
                  <c:v>21691.22019579788</c:v>
                </c:pt>
                <c:pt idx="79">
                  <c:v>21691.22019579788</c:v>
                </c:pt>
                <c:pt idx="80">
                  <c:v>21691.22019579788</c:v>
                </c:pt>
                <c:pt idx="81">
                  <c:v>21691.22019579788</c:v>
                </c:pt>
                <c:pt idx="82">
                  <c:v>21691.22019579788</c:v>
                </c:pt>
                <c:pt idx="83">
                  <c:v>21691.22019579788</c:v>
                </c:pt>
                <c:pt idx="84">
                  <c:v>21691.22019579788</c:v>
                </c:pt>
                <c:pt idx="85">
                  <c:v>21691.22019579788</c:v>
                </c:pt>
                <c:pt idx="86">
                  <c:v>21691.22019579788</c:v>
                </c:pt>
                <c:pt idx="87">
                  <c:v>21691.22019579788</c:v>
                </c:pt>
                <c:pt idx="88">
                  <c:v>21691.22019579788</c:v>
                </c:pt>
                <c:pt idx="89">
                  <c:v>21691.22019579788</c:v>
                </c:pt>
                <c:pt idx="90">
                  <c:v>21691.22019579788</c:v>
                </c:pt>
                <c:pt idx="91">
                  <c:v>21691.22019579788</c:v>
                </c:pt>
                <c:pt idx="92">
                  <c:v>22027.22019579788</c:v>
                </c:pt>
                <c:pt idx="93">
                  <c:v>22027.22019579788</c:v>
                </c:pt>
                <c:pt idx="94">
                  <c:v>22027.22019579788</c:v>
                </c:pt>
                <c:pt idx="95">
                  <c:v>22027.22019579788</c:v>
                </c:pt>
                <c:pt idx="96">
                  <c:v>22027.22019579788</c:v>
                </c:pt>
                <c:pt idx="97">
                  <c:v>22027.22019579788</c:v>
                </c:pt>
                <c:pt idx="98">
                  <c:v>22027.22019579788</c:v>
                </c:pt>
                <c:pt idx="99">
                  <c:v>22027.22019579788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466936"/>
        <c:axId val="1860463544"/>
      </c:lineChart>
      <c:catAx>
        <c:axId val="1860466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04635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0463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04669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68.04237220961248</c:v>
                </c:pt>
                <c:pt idx="1">
                  <c:v>60.87324016547403</c:v>
                </c:pt>
                <c:pt idx="2">
                  <c:v>-13.46667428495948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332.3076923076923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-27.24324324324324</c:v>
                </c:pt>
                <c:pt idx="1">
                  <c:v>980.0</c:v>
                </c:pt>
                <c:pt idx="2">
                  <c:v>-2347.692307692308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-3.582569813714286</c:v>
                </c:pt>
                <c:pt idx="1">
                  <c:v>0.0</c:v>
                </c:pt>
                <c:pt idx="2">
                  <c:v>-50.98272427208792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-52.11668512453173</c:v>
                </c:pt>
                <c:pt idx="1">
                  <c:v>-395.1445241767821</c:v>
                </c:pt>
                <c:pt idx="2">
                  <c:v>127.8908188585607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614984"/>
        <c:axId val="185861832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5.59591914491241</c:v>
                </c:pt>
                <c:pt idx="1">
                  <c:v>12.65251038543971</c:v>
                </c:pt>
                <c:pt idx="2">
                  <c:v>85.85076314695662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98.10810810810813</c:v>
                </c:pt>
                <c:pt idx="1">
                  <c:v>268.0769230769231</c:v>
                </c:pt>
                <c:pt idx="2">
                  <c:v>809.2307692307692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111.1621621621622</c:v>
                </c:pt>
                <c:pt idx="1">
                  <c:v>-467.8846153846154</c:v>
                </c:pt>
                <c:pt idx="2">
                  <c:v>-57.6923076923077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3069.23076923077</c:v>
                </c:pt>
                <c:pt idx="2">
                  <c:v>18230.76923076923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97.2972972972973</c:v>
                </c:pt>
                <c:pt idx="1">
                  <c:v>96.92307692307692</c:v>
                </c:pt>
                <c:pt idx="2">
                  <c:v>3849.23076923077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621944"/>
        <c:axId val="1858624840"/>
      </c:scatterChart>
      <c:valAx>
        <c:axId val="18586149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618328"/>
        <c:crosses val="autoZero"/>
        <c:crossBetween val="midCat"/>
      </c:valAx>
      <c:valAx>
        <c:axId val="18586183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614984"/>
        <c:crosses val="autoZero"/>
        <c:crossBetween val="midCat"/>
      </c:valAx>
      <c:valAx>
        <c:axId val="18586219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58624840"/>
        <c:crosses val="autoZero"/>
        <c:crossBetween val="midCat"/>
      </c:valAx>
      <c:valAx>
        <c:axId val="18586248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6219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376.325793168743</c:v>
                </c:pt>
                <c:pt idx="1">
                  <c:v>376.325793168743</c:v>
                </c:pt>
                <c:pt idx="2">
                  <c:v>376.325793168743</c:v>
                </c:pt>
                <c:pt idx="3">
                  <c:v>376.325793168743</c:v>
                </c:pt>
                <c:pt idx="4">
                  <c:v>376.325793168743</c:v>
                </c:pt>
                <c:pt idx="5">
                  <c:v>376.325793168743</c:v>
                </c:pt>
                <c:pt idx="6">
                  <c:v>376.325793168743</c:v>
                </c:pt>
                <c:pt idx="7">
                  <c:v>376.325793168743</c:v>
                </c:pt>
                <c:pt idx="8">
                  <c:v>376.325793168743</c:v>
                </c:pt>
                <c:pt idx="9">
                  <c:v>376.325793168743</c:v>
                </c:pt>
                <c:pt idx="10">
                  <c:v>376.325793168743</c:v>
                </c:pt>
                <c:pt idx="11">
                  <c:v>376.325793168743</c:v>
                </c:pt>
                <c:pt idx="12">
                  <c:v>376.325793168743</c:v>
                </c:pt>
                <c:pt idx="13">
                  <c:v>376.325793168743</c:v>
                </c:pt>
                <c:pt idx="14">
                  <c:v>376.325793168743</c:v>
                </c:pt>
                <c:pt idx="15">
                  <c:v>376.325793168743</c:v>
                </c:pt>
                <c:pt idx="16">
                  <c:v>376.325793168743</c:v>
                </c:pt>
                <c:pt idx="17">
                  <c:v>376.325793168743</c:v>
                </c:pt>
                <c:pt idx="18">
                  <c:v>376.325793168743</c:v>
                </c:pt>
                <c:pt idx="19">
                  <c:v>376.325793168743</c:v>
                </c:pt>
                <c:pt idx="20">
                  <c:v>376.325793168743</c:v>
                </c:pt>
                <c:pt idx="21">
                  <c:v>444.3681653783554</c:v>
                </c:pt>
                <c:pt idx="22">
                  <c:v>512.4105375879678</c:v>
                </c:pt>
                <c:pt idx="23">
                  <c:v>580.4529097975803</c:v>
                </c:pt>
                <c:pt idx="24">
                  <c:v>648.4952820071928</c:v>
                </c:pt>
                <c:pt idx="25">
                  <c:v>716.5376542168053</c:v>
                </c:pt>
                <c:pt idx="26">
                  <c:v>784.5800264264178</c:v>
                </c:pt>
                <c:pt idx="27">
                  <c:v>852.6223986360303</c:v>
                </c:pt>
                <c:pt idx="28">
                  <c:v>920.6647708456428</c:v>
                </c:pt>
                <c:pt idx="29">
                  <c:v>988.7071430552553</c:v>
                </c:pt>
                <c:pt idx="30">
                  <c:v>1056.749515264868</c:v>
                </c:pt>
                <c:pt idx="31">
                  <c:v>1124.79188747448</c:v>
                </c:pt>
                <c:pt idx="32">
                  <c:v>1192.834259684093</c:v>
                </c:pt>
                <c:pt idx="33">
                  <c:v>1260.876631893705</c:v>
                </c:pt>
                <c:pt idx="34">
                  <c:v>1328.919004103318</c:v>
                </c:pt>
                <c:pt idx="35">
                  <c:v>1396.96137631293</c:v>
                </c:pt>
                <c:pt idx="36">
                  <c:v>1465.003748522543</c:v>
                </c:pt>
                <c:pt idx="37">
                  <c:v>1533.046120732155</c:v>
                </c:pt>
                <c:pt idx="38">
                  <c:v>1601.088492941768</c:v>
                </c:pt>
                <c:pt idx="39">
                  <c:v>1669.13086515138</c:v>
                </c:pt>
                <c:pt idx="40">
                  <c:v>1737.173237360993</c:v>
                </c:pt>
                <c:pt idx="41">
                  <c:v>1805.215609570605</c:v>
                </c:pt>
                <c:pt idx="42">
                  <c:v>1873.257981780217</c:v>
                </c:pt>
                <c:pt idx="43">
                  <c:v>1941.30035398983</c:v>
                </c:pt>
                <c:pt idx="44">
                  <c:v>2009.342726199442</c:v>
                </c:pt>
                <c:pt idx="45">
                  <c:v>2077.385098409055</c:v>
                </c:pt>
                <c:pt idx="46">
                  <c:v>2145.427470618667</c:v>
                </c:pt>
                <c:pt idx="47">
                  <c:v>2213.46984282828</c:v>
                </c:pt>
                <c:pt idx="48">
                  <c:v>2281.512215037892</c:v>
                </c:pt>
                <c:pt idx="49">
                  <c:v>2349.554587247505</c:v>
                </c:pt>
                <c:pt idx="50">
                  <c:v>2417.596959457117</c:v>
                </c:pt>
                <c:pt idx="51">
                  <c:v>2485.63933166673</c:v>
                </c:pt>
                <c:pt idx="52">
                  <c:v>2553.681703876342</c:v>
                </c:pt>
                <c:pt idx="53">
                  <c:v>2621.724076085955</c:v>
                </c:pt>
                <c:pt idx="54">
                  <c:v>2689.766448295567</c:v>
                </c:pt>
                <c:pt idx="55">
                  <c:v>2757.80882050518</c:v>
                </c:pt>
                <c:pt idx="56">
                  <c:v>2825.851192714792</c:v>
                </c:pt>
                <c:pt idx="57">
                  <c:v>2893.893564924405</c:v>
                </c:pt>
                <c:pt idx="58">
                  <c:v>2954.766805089879</c:v>
                </c:pt>
                <c:pt idx="59">
                  <c:v>3015.640045255353</c:v>
                </c:pt>
                <c:pt idx="60">
                  <c:v>3076.513285420827</c:v>
                </c:pt>
                <c:pt idx="61">
                  <c:v>3137.386525586301</c:v>
                </c:pt>
                <c:pt idx="62">
                  <c:v>3198.259765751775</c:v>
                </c:pt>
                <c:pt idx="63">
                  <c:v>3259.13300591725</c:v>
                </c:pt>
                <c:pt idx="64">
                  <c:v>3320.006246082723</c:v>
                </c:pt>
                <c:pt idx="65">
                  <c:v>3380.879486248197</c:v>
                </c:pt>
                <c:pt idx="66">
                  <c:v>3441.752726413671</c:v>
                </c:pt>
                <c:pt idx="67">
                  <c:v>3502.625966579145</c:v>
                </c:pt>
                <c:pt idx="68">
                  <c:v>3563.49920674462</c:v>
                </c:pt>
                <c:pt idx="69">
                  <c:v>3624.372446910093</c:v>
                </c:pt>
                <c:pt idx="70">
                  <c:v>3685.245687075567</c:v>
                </c:pt>
                <c:pt idx="71">
                  <c:v>3746.118927241041</c:v>
                </c:pt>
                <c:pt idx="72">
                  <c:v>3806.992167406515</c:v>
                </c:pt>
                <c:pt idx="73">
                  <c:v>3867.86540757199</c:v>
                </c:pt>
                <c:pt idx="74">
                  <c:v>3928.738647737463</c:v>
                </c:pt>
                <c:pt idx="75">
                  <c:v>3989.611887902937</c:v>
                </c:pt>
                <c:pt idx="76">
                  <c:v>4050.485128068412</c:v>
                </c:pt>
                <c:pt idx="77">
                  <c:v>4111.358368233886</c:v>
                </c:pt>
                <c:pt idx="78">
                  <c:v>4172.23160839936</c:v>
                </c:pt>
                <c:pt idx="79">
                  <c:v>4233.104848564833</c:v>
                </c:pt>
                <c:pt idx="80">
                  <c:v>4293.978088730308</c:v>
                </c:pt>
                <c:pt idx="81">
                  <c:v>4354.851328895781</c:v>
                </c:pt>
                <c:pt idx="82">
                  <c:v>4415.724569061255</c:v>
                </c:pt>
                <c:pt idx="83">
                  <c:v>4476.59780922673</c:v>
                </c:pt>
                <c:pt idx="84">
                  <c:v>4463.13113494177</c:v>
                </c:pt>
                <c:pt idx="85">
                  <c:v>4449.66446065681</c:v>
                </c:pt>
                <c:pt idx="86">
                  <c:v>4436.197786371851</c:v>
                </c:pt>
                <c:pt idx="87">
                  <c:v>4422.731112086892</c:v>
                </c:pt>
                <c:pt idx="88">
                  <c:v>4409.264437801932</c:v>
                </c:pt>
                <c:pt idx="89">
                  <c:v>4395.797763516973</c:v>
                </c:pt>
                <c:pt idx="90">
                  <c:v>4382.331089232013</c:v>
                </c:pt>
                <c:pt idx="91">
                  <c:v>4368.864414947054</c:v>
                </c:pt>
                <c:pt idx="92">
                  <c:v>4355.397740662094</c:v>
                </c:pt>
                <c:pt idx="93">
                  <c:v>4341.931066377135</c:v>
                </c:pt>
                <c:pt idx="94">
                  <c:v>4328.464392092175</c:v>
                </c:pt>
                <c:pt idx="95">
                  <c:v>4314.997717807216</c:v>
                </c:pt>
                <c:pt idx="96">
                  <c:v>4301.531043522256</c:v>
                </c:pt>
                <c:pt idx="97">
                  <c:v>4407.891043522256</c:v>
                </c:pt>
                <c:pt idx="98">
                  <c:v>4514.251043522256</c:v>
                </c:pt>
                <c:pt idx="99">
                  <c:v>4620.611043522256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332.3076923076923</c:v>
                </c:pt>
                <c:pt idx="85">
                  <c:v>664.6153846153846</c:v>
                </c:pt>
                <c:pt idx="86">
                  <c:v>996.923076923077</c:v>
                </c:pt>
                <c:pt idx="87">
                  <c:v>1329.23076923077</c:v>
                </c:pt>
                <c:pt idx="88">
                  <c:v>1661.538461538462</c:v>
                </c:pt>
                <c:pt idx="89">
                  <c:v>1993.846153846154</c:v>
                </c:pt>
                <c:pt idx="90">
                  <c:v>2326.153846153846</c:v>
                </c:pt>
                <c:pt idx="91">
                  <c:v>2658.461538461538</c:v>
                </c:pt>
                <c:pt idx="92">
                  <c:v>2990.769230769231</c:v>
                </c:pt>
                <c:pt idx="93">
                  <c:v>3323.076923076923</c:v>
                </c:pt>
                <c:pt idx="94">
                  <c:v>3655.384615384616</c:v>
                </c:pt>
                <c:pt idx="95">
                  <c:v>3987.692307692308</c:v>
                </c:pt>
                <c:pt idx="96">
                  <c:v>4320.0</c:v>
                </c:pt>
                <c:pt idx="97">
                  <c:v>5044.86</c:v>
                </c:pt>
                <c:pt idx="98">
                  <c:v>5769.72</c:v>
                </c:pt>
                <c:pt idx="99">
                  <c:v>6494.58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5.59591914491241</c:v>
                </c:pt>
                <c:pt idx="22">
                  <c:v>11.19183828982482</c:v>
                </c:pt>
                <c:pt idx="23">
                  <c:v>16.78775743473723</c:v>
                </c:pt>
                <c:pt idx="24">
                  <c:v>22.38367657964964</c:v>
                </c:pt>
                <c:pt idx="25">
                  <c:v>27.97959572456205</c:v>
                </c:pt>
                <c:pt idx="26">
                  <c:v>33.57551486947446</c:v>
                </c:pt>
                <c:pt idx="27">
                  <c:v>39.17143401438688</c:v>
                </c:pt>
                <c:pt idx="28">
                  <c:v>44.76735315929928</c:v>
                </c:pt>
                <c:pt idx="29">
                  <c:v>50.3632723042117</c:v>
                </c:pt>
                <c:pt idx="30">
                  <c:v>55.95919144912411</c:v>
                </c:pt>
                <c:pt idx="31">
                  <c:v>61.55511059403651</c:v>
                </c:pt>
                <c:pt idx="32">
                  <c:v>67.15102973894892</c:v>
                </c:pt>
                <c:pt idx="33">
                  <c:v>72.74694888386134</c:v>
                </c:pt>
                <c:pt idx="34">
                  <c:v>78.34286802877375</c:v>
                </c:pt>
                <c:pt idx="35">
                  <c:v>83.93878717368615</c:v>
                </c:pt>
                <c:pt idx="36">
                  <c:v>89.53470631859857</c:v>
                </c:pt>
                <c:pt idx="37">
                  <c:v>95.13062546351098</c:v>
                </c:pt>
                <c:pt idx="38">
                  <c:v>100.7265446084234</c:v>
                </c:pt>
                <c:pt idx="39">
                  <c:v>106.3224637533358</c:v>
                </c:pt>
                <c:pt idx="40">
                  <c:v>111.9183828982482</c:v>
                </c:pt>
                <c:pt idx="41">
                  <c:v>117.5143020431606</c:v>
                </c:pt>
                <c:pt idx="42">
                  <c:v>123.110221188073</c:v>
                </c:pt>
                <c:pt idx="43">
                  <c:v>128.7061403329854</c:v>
                </c:pt>
                <c:pt idx="44">
                  <c:v>134.3020594778978</c:v>
                </c:pt>
                <c:pt idx="45">
                  <c:v>139.8979786228103</c:v>
                </c:pt>
                <c:pt idx="46">
                  <c:v>145.4938977677227</c:v>
                </c:pt>
                <c:pt idx="47">
                  <c:v>151.0898169126351</c:v>
                </c:pt>
                <c:pt idx="48">
                  <c:v>156.6857360575475</c:v>
                </c:pt>
                <c:pt idx="49">
                  <c:v>162.2816552024599</c:v>
                </c:pt>
                <c:pt idx="50">
                  <c:v>167.8775743473723</c:v>
                </c:pt>
                <c:pt idx="51">
                  <c:v>173.4734934922847</c:v>
                </c:pt>
                <c:pt idx="52">
                  <c:v>179.0694126371971</c:v>
                </c:pt>
                <c:pt idx="53">
                  <c:v>184.6653317821095</c:v>
                </c:pt>
                <c:pt idx="54">
                  <c:v>190.261250927022</c:v>
                </c:pt>
                <c:pt idx="55">
                  <c:v>195.8571700719344</c:v>
                </c:pt>
                <c:pt idx="56">
                  <c:v>201.4530892168468</c:v>
                </c:pt>
                <c:pt idx="57">
                  <c:v>207.0490083617592</c:v>
                </c:pt>
                <c:pt idx="58">
                  <c:v>219.7015187471989</c:v>
                </c:pt>
                <c:pt idx="59">
                  <c:v>232.3540291326386</c:v>
                </c:pt>
                <c:pt idx="60">
                  <c:v>245.0065395180783</c:v>
                </c:pt>
                <c:pt idx="61">
                  <c:v>257.659049903518</c:v>
                </c:pt>
                <c:pt idx="62">
                  <c:v>270.3115602889577</c:v>
                </c:pt>
                <c:pt idx="63">
                  <c:v>282.9640706743975</c:v>
                </c:pt>
                <c:pt idx="64">
                  <c:v>295.6165810598371</c:v>
                </c:pt>
                <c:pt idx="65">
                  <c:v>308.2690914452769</c:v>
                </c:pt>
                <c:pt idx="66">
                  <c:v>320.9216018307165</c:v>
                </c:pt>
                <c:pt idx="67">
                  <c:v>333.5741122161563</c:v>
                </c:pt>
                <c:pt idx="68">
                  <c:v>346.226622601596</c:v>
                </c:pt>
                <c:pt idx="69">
                  <c:v>358.8791329870357</c:v>
                </c:pt>
                <c:pt idx="70">
                  <c:v>371.5316433724754</c:v>
                </c:pt>
                <c:pt idx="71">
                  <c:v>384.1841537579152</c:v>
                </c:pt>
                <c:pt idx="72">
                  <c:v>396.8366641433548</c:v>
                </c:pt>
                <c:pt idx="73">
                  <c:v>409.4891745287946</c:v>
                </c:pt>
                <c:pt idx="74">
                  <c:v>422.1416849142342</c:v>
                </c:pt>
                <c:pt idx="75">
                  <c:v>434.794195299674</c:v>
                </c:pt>
                <c:pt idx="76">
                  <c:v>447.4467056851137</c:v>
                </c:pt>
                <c:pt idx="77">
                  <c:v>460.0992160705534</c:v>
                </c:pt>
                <c:pt idx="78">
                  <c:v>472.7517264559931</c:v>
                </c:pt>
                <c:pt idx="79">
                  <c:v>485.4042368414329</c:v>
                </c:pt>
                <c:pt idx="80">
                  <c:v>498.0567472268725</c:v>
                </c:pt>
                <c:pt idx="81">
                  <c:v>510.7092576123123</c:v>
                </c:pt>
                <c:pt idx="82">
                  <c:v>523.3617679977519</c:v>
                </c:pt>
                <c:pt idx="83">
                  <c:v>536.0142783831917</c:v>
                </c:pt>
                <c:pt idx="84">
                  <c:v>621.8650415301483</c:v>
                </c:pt>
                <c:pt idx="85">
                  <c:v>707.715804677105</c:v>
                </c:pt>
                <c:pt idx="86">
                  <c:v>793.5665678240616</c:v>
                </c:pt>
                <c:pt idx="87">
                  <c:v>879.4173309710181</c:v>
                </c:pt>
                <c:pt idx="88">
                  <c:v>965.2680941179749</c:v>
                </c:pt>
                <c:pt idx="89">
                  <c:v>1051.118857264931</c:v>
                </c:pt>
                <c:pt idx="90">
                  <c:v>1136.969620411888</c:v>
                </c:pt>
                <c:pt idx="91">
                  <c:v>1222.820383558845</c:v>
                </c:pt>
                <c:pt idx="92">
                  <c:v>1308.671146705801</c:v>
                </c:pt>
                <c:pt idx="93">
                  <c:v>1394.521909852758</c:v>
                </c:pt>
                <c:pt idx="94">
                  <c:v>1480.372672999715</c:v>
                </c:pt>
                <c:pt idx="95">
                  <c:v>1566.223436146671</c:v>
                </c:pt>
                <c:pt idx="96">
                  <c:v>1652.074199293628</c:v>
                </c:pt>
                <c:pt idx="97">
                  <c:v>1660.505199293628</c:v>
                </c:pt>
                <c:pt idx="98">
                  <c:v>1668.936199293628</c:v>
                </c:pt>
                <c:pt idx="99">
                  <c:v>1677.367199293628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98.10810810810813</c:v>
                </c:pt>
                <c:pt idx="22">
                  <c:v>196.2162162162163</c:v>
                </c:pt>
                <c:pt idx="23">
                  <c:v>294.3243243243244</c:v>
                </c:pt>
                <c:pt idx="24">
                  <c:v>392.4324324324325</c:v>
                </c:pt>
                <c:pt idx="25">
                  <c:v>490.5405405405406</c:v>
                </c:pt>
                <c:pt idx="26">
                  <c:v>588.6486486486487</c:v>
                </c:pt>
                <c:pt idx="27">
                  <c:v>686.7567567567568</c:v>
                </c:pt>
                <c:pt idx="28">
                  <c:v>784.864864864865</c:v>
                </c:pt>
                <c:pt idx="29">
                  <c:v>882.9729729729731</c:v>
                </c:pt>
                <c:pt idx="30">
                  <c:v>981.0810810810812</c:v>
                </c:pt>
                <c:pt idx="31">
                  <c:v>1079.189189189189</c:v>
                </c:pt>
                <c:pt idx="32">
                  <c:v>1177.297297297298</c:v>
                </c:pt>
                <c:pt idx="33">
                  <c:v>1275.405405405406</c:v>
                </c:pt>
                <c:pt idx="34">
                  <c:v>1373.513513513514</c:v>
                </c:pt>
                <c:pt idx="35">
                  <c:v>1471.621621621622</c:v>
                </c:pt>
                <c:pt idx="36">
                  <c:v>1569.72972972973</c:v>
                </c:pt>
                <c:pt idx="37">
                  <c:v>1667.837837837838</c:v>
                </c:pt>
                <c:pt idx="38">
                  <c:v>1765.945945945946</c:v>
                </c:pt>
                <c:pt idx="39">
                  <c:v>1864.054054054054</c:v>
                </c:pt>
                <c:pt idx="40">
                  <c:v>1962.162162162163</c:v>
                </c:pt>
                <c:pt idx="41">
                  <c:v>2060.270270270271</c:v>
                </c:pt>
                <c:pt idx="42">
                  <c:v>2158.378378378378</c:v>
                </c:pt>
                <c:pt idx="43">
                  <c:v>2256.486486486487</c:v>
                </c:pt>
                <c:pt idx="44">
                  <c:v>2354.594594594595</c:v>
                </c:pt>
                <c:pt idx="45">
                  <c:v>2452.702702702703</c:v>
                </c:pt>
                <c:pt idx="46">
                  <c:v>2550.810810810811</c:v>
                </c:pt>
                <c:pt idx="47">
                  <c:v>2648.91891891892</c:v>
                </c:pt>
                <c:pt idx="48">
                  <c:v>2747.027027027028</c:v>
                </c:pt>
                <c:pt idx="49">
                  <c:v>2845.135135135136</c:v>
                </c:pt>
                <c:pt idx="50">
                  <c:v>2943.243243243244</c:v>
                </c:pt>
                <c:pt idx="51">
                  <c:v>3041.351351351351</c:v>
                </c:pt>
                <c:pt idx="52">
                  <c:v>3139.45945945946</c:v>
                </c:pt>
                <c:pt idx="53">
                  <c:v>3237.567567567568</c:v>
                </c:pt>
                <c:pt idx="54">
                  <c:v>3335.675675675676</c:v>
                </c:pt>
                <c:pt idx="55">
                  <c:v>3433.783783783784</c:v>
                </c:pt>
                <c:pt idx="56">
                  <c:v>3531.891891891893</c:v>
                </c:pt>
                <c:pt idx="57">
                  <c:v>3630.000000000001</c:v>
                </c:pt>
                <c:pt idx="58">
                  <c:v>3898.076923076924</c:v>
                </c:pt>
                <c:pt idx="59">
                  <c:v>4166.153846153846</c:v>
                </c:pt>
                <c:pt idx="60">
                  <c:v>4434.23076923077</c:v>
                </c:pt>
                <c:pt idx="61">
                  <c:v>4702.307692307693</c:v>
                </c:pt>
                <c:pt idx="62">
                  <c:v>4970.384615384616</c:v>
                </c:pt>
                <c:pt idx="63">
                  <c:v>5238.46153846154</c:v>
                </c:pt>
                <c:pt idx="64">
                  <c:v>5506.538461538462</c:v>
                </c:pt>
                <c:pt idx="65">
                  <c:v>5774.615384615384</c:v>
                </c:pt>
                <c:pt idx="66">
                  <c:v>6042.692307692308</c:v>
                </c:pt>
                <c:pt idx="67">
                  <c:v>6310.76923076923</c:v>
                </c:pt>
                <c:pt idx="68">
                  <c:v>6578.846153846154</c:v>
                </c:pt>
                <c:pt idx="69">
                  <c:v>6846.923076923078</c:v>
                </c:pt>
                <c:pt idx="70">
                  <c:v>7115.0</c:v>
                </c:pt>
                <c:pt idx="71">
                  <c:v>7383.076923076923</c:v>
                </c:pt>
                <c:pt idx="72">
                  <c:v>7651.153846153847</c:v>
                </c:pt>
                <c:pt idx="73">
                  <c:v>7919.23076923077</c:v>
                </c:pt>
                <c:pt idx="74">
                  <c:v>8187.307692307693</c:v>
                </c:pt>
                <c:pt idx="75">
                  <c:v>8455.384615384615</c:v>
                </c:pt>
                <c:pt idx="76">
                  <c:v>8723.461538461539</c:v>
                </c:pt>
                <c:pt idx="77">
                  <c:v>8991.53846153846</c:v>
                </c:pt>
                <c:pt idx="78">
                  <c:v>9259.615384615385</c:v>
                </c:pt>
                <c:pt idx="79">
                  <c:v>9527.692307692308</c:v>
                </c:pt>
                <c:pt idx="80">
                  <c:v>9795.769230769232</c:v>
                </c:pt>
                <c:pt idx="81">
                  <c:v>10063.84615384615</c:v>
                </c:pt>
                <c:pt idx="82">
                  <c:v>10331.92307692308</c:v>
                </c:pt>
                <c:pt idx="83">
                  <c:v>10600.0</c:v>
                </c:pt>
                <c:pt idx="84">
                  <c:v>11409.23076923077</c:v>
                </c:pt>
                <c:pt idx="85">
                  <c:v>12218.46153846154</c:v>
                </c:pt>
                <c:pt idx="86">
                  <c:v>13027.69230769231</c:v>
                </c:pt>
                <c:pt idx="87">
                  <c:v>13836.92307692308</c:v>
                </c:pt>
                <c:pt idx="88">
                  <c:v>14646.15384615385</c:v>
                </c:pt>
                <c:pt idx="89">
                  <c:v>15455.38461538462</c:v>
                </c:pt>
                <c:pt idx="90">
                  <c:v>16264.61538461538</c:v>
                </c:pt>
                <c:pt idx="91">
                  <c:v>17073.84615384616</c:v>
                </c:pt>
                <c:pt idx="92">
                  <c:v>17883.07692307692</c:v>
                </c:pt>
                <c:pt idx="93">
                  <c:v>18692.3076923077</c:v>
                </c:pt>
                <c:pt idx="94">
                  <c:v>19501.53846153846</c:v>
                </c:pt>
                <c:pt idx="95">
                  <c:v>20310.76923076923</c:v>
                </c:pt>
                <c:pt idx="96">
                  <c:v>21120.0</c:v>
                </c:pt>
                <c:pt idx="97">
                  <c:v>21120.0</c:v>
                </c:pt>
                <c:pt idx="98">
                  <c:v>21120.0</c:v>
                </c:pt>
                <c:pt idx="99">
                  <c:v>21120.0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8801.999999999998</c:v>
                </c:pt>
                <c:pt idx="1">
                  <c:v>8801.999999999998</c:v>
                </c:pt>
                <c:pt idx="2">
                  <c:v>8801.999999999998</c:v>
                </c:pt>
                <c:pt idx="3">
                  <c:v>8801.999999999998</c:v>
                </c:pt>
                <c:pt idx="4">
                  <c:v>8801.999999999998</c:v>
                </c:pt>
                <c:pt idx="5">
                  <c:v>8801.999999999998</c:v>
                </c:pt>
                <c:pt idx="6">
                  <c:v>8801.999999999998</c:v>
                </c:pt>
                <c:pt idx="7">
                  <c:v>8801.999999999998</c:v>
                </c:pt>
                <c:pt idx="8">
                  <c:v>8801.999999999998</c:v>
                </c:pt>
                <c:pt idx="9">
                  <c:v>8801.999999999998</c:v>
                </c:pt>
                <c:pt idx="10">
                  <c:v>8801.999999999998</c:v>
                </c:pt>
                <c:pt idx="11">
                  <c:v>8801.999999999998</c:v>
                </c:pt>
                <c:pt idx="12">
                  <c:v>8801.999999999998</c:v>
                </c:pt>
                <c:pt idx="13">
                  <c:v>8801.999999999998</c:v>
                </c:pt>
                <c:pt idx="14">
                  <c:v>8801.999999999998</c:v>
                </c:pt>
                <c:pt idx="15">
                  <c:v>8801.999999999998</c:v>
                </c:pt>
                <c:pt idx="16">
                  <c:v>8801.999999999998</c:v>
                </c:pt>
                <c:pt idx="17">
                  <c:v>8801.999999999998</c:v>
                </c:pt>
                <c:pt idx="18">
                  <c:v>8801.999999999998</c:v>
                </c:pt>
                <c:pt idx="19">
                  <c:v>8801.999999999998</c:v>
                </c:pt>
                <c:pt idx="20">
                  <c:v>8801.999999999998</c:v>
                </c:pt>
                <c:pt idx="21">
                  <c:v>8913.16216216216</c:v>
                </c:pt>
                <c:pt idx="22">
                  <c:v>9024.324324324323</c:v>
                </c:pt>
                <c:pt idx="23">
                  <c:v>9135.486486486485</c:v>
                </c:pt>
                <c:pt idx="24">
                  <c:v>9246.648648648646</c:v>
                </c:pt>
                <c:pt idx="25">
                  <c:v>9357.81081081081</c:v>
                </c:pt>
                <c:pt idx="26">
                  <c:v>9468.972972972971</c:v>
                </c:pt>
                <c:pt idx="27">
                  <c:v>9580.135135135133</c:v>
                </c:pt>
                <c:pt idx="28">
                  <c:v>9691.297297297297</c:v>
                </c:pt>
                <c:pt idx="29">
                  <c:v>9802.459459459458</c:v>
                </c:pt>
                <c:pt idx="30">
                  <c:v>9913.62162162162</c:v>
                </c:pt>
                <c:pt idx="31">
                  <c:v>10024.78378378378</c:v>
                </c:pt>
                <c:pt idx="32">
                  <c:v>10135.94594594594</c:v>
                </c:pt>
                <c:pt idx="33">
                  <c:v>10247.10810810811</c:v>
                </c:pt>
                <c:pt idx="34">
                  <c:v>10358.27027027027</c:v>
                </c:pt>
                <c:pt idx="35">
                  <c:v>10469.43243243243</c:v>
                </c:pt>
                <c:pt idx="36">
                  <c:v>10580.59459459459</c:v>
                </c:pt>
                <c:pt idx="37">
                  <c:v>10691.75675675676</c:v>
                </c:pt>
                <c:pt idx="38">
                  <c:v>10802.91891891892</c:v>
                </c:pt>
                <c:pt idx="39">
                  <c:v>10914.08108108108</c:v>
                </c:pt>
                <c:pt idx="40">
                  <c:v>11025.24324324324</c:v>
                </c:pt>
                <c:pt idx="41">
                  <c:v>11136.4054054054</c:v>
                </c:pt>
                <c:pt idx="42">
                  <c:v>11247.56756756757</c:v>
                </c:pt>
                <c:pt idx="43">
                  <c:v>11358.72972972973</c:v>
                </c:pt>
                <c:pt idx="44">
                  <c:v>11469.89189189189</c:v>
                </c:pt>
                <c:pt idx="45">
                  <c:v>11581.05405405405</c:v>
                </c:pt>
                <c:pt idx="46">
                  <c:v>11692.21621621622</c:v>
                </c:pt>
                <c:pt idx="47">
                  <c:v>11803.37837837838</c:v>
                </c:pt>
                <c:pt idx="48">
                  <c:v>11914.54054054054</c:v>
                </c:pt>
                <c:pt idx="49">
                  <c:v>12025.7027027027</c:v>
                </c:pt>
                <c:pt idx="50">
                  <c:v>12136.86486486487</c:v>
                </c:pt>
                <c:pt idx="51">
                  <c:v>12248.02702702703</c:v>
                </c:pt>
                <c:pt idx="52">
                  <c:v>12359.18918918919</c:v>
                </c:pt>
                <c:pt idx="53">
                  <c:v>12470.35135135135</c:v>
                </c:pt>
                <c:pt idx="54">
                  <c:v>12581.51351351351</c:v>
                </c:pt>
                <c:pt idx="55">
                  <c:v>12692.67567567568</c:v>
                </c:pt>
                <c:pt idx="56">
                  <c:v>12803.83783783784</c:v>
                </c:pt>
                <c:pt idx="57">
                  <c:v>12915.0</c:v>
                </c:pt>
                <c:pt idx="58">
                  <c:v>12447.11538461538</c:v>
                </c:pt>
                <c:pt idx="59">
                  <c:v>11979.23076923077</c:v>
                </c:pt>
                <c:pt idx="60">
                  <c:v>11511.34615384615</c:v>
                </c:pt>
                <c:pt idx="61">
                  <c:v>11043.46153846154</c:v>
                </c:pt>
                <c:pt idx="62">
                  <c:v>10575.57692307692</c:v>
                </c:pt>
                <c:pt idx="63">
                  <c:v>10107.69230769231</c:v>
                </c:pt>
                <c:pt idx="64">
                  <c:v>9639.807692307691</c:v>
                </c:pt>
                <c:pt idx="65">
                  <c:v>9171.923076923078</c:v>
                </c:pt>
                <c:pt idx="66">
                  <c:v>8704.03846153846</c:v>
                </c:pt>
                <c:pt idx="67">
                  <c:v>8236.153846153847</c:v>
                </c:pt>
                <c:pt idx="68">
                  <c:v>7768.26923076923</c:v>
                </c:pt>
                <c:pt idx="69">
                  <c:v>7300.384615384615</c:v>
                </c:pt>
                <c:pt idx="70">
                  <c:v>6832.5</c:v>
                </c:pt>
                <c:pt idx="71">
                  <c:v>6364.615384615384</c:v>
                </c:pt>
                <c:pt idx="72">
                  <c:v>5896.73076923077</c:v>
                </c:pt>
                <c:pt idx="73">
                  <c:v>5428.846153846154</c:v>
                </c:pt>
                <c:pt idx="74">
                  <c:v>4960.96153846154</c:v>
                </c:pt>
                <c:pt idx="75">
                  <c:v>4493.076923076923</c:v>
                </c:pt>
                <c:pt idx="76">
                  <c:v>4025.192307692308</c:v>
                </c:pt>
                <c:pt idx="77">
                  <c:v>3557.307692307693</c:v>
                </c:pt>
                <c:pt idx="78">
                  <c:v>3089.423076923078</c:v>
                </c:pt>
                <c:pt idx="79">
                  <c:v>2621.538461538463</c:v>
                </c:pt>
                <c:pt idx="80">
                  <c:v>2153.653846153848</c:v>
                </c:pt>
                <c:pt idx="81">
                  <c:v>1685.76923076923</c:v>
                </c:pt>
                <c:pt idx="82">
                  <c:v>1217.884615384615</c:v>
                </c:pt>
                <c:pt idx="83">
                  <c:v>750.0</c:v>
                </c:pt>
                <c:pt idx="84">
                  <c:v>692.3076923076922</c:v>
                </c:pt>
                <c:pt idx="85">
                  <c:v>634.6153846153846</c:v>
                </c:pt>
                <c:pt idx="86">
                  <c:v>576.923076923077</c:v>
                </c:pt>
                <c:pt idx="87">
                  <c:v>519.2307692307692</c:v>
                </c:pt>
                <c:pt idx="88">
                  <c:v>461.5384615384615</c:v>
                </c:pt>
                <c:pt idx="89">
                  <c:v>403.8461538461538</c:v>
                </c:pt>
                <c:pt idx="90">
                  <c:v>346.153846153846</c:v>
                </c:pt>
                <c:pt idx="91">
                  <c:v>288.4615384615385</c:v>
                </c:pt>
                <c:pt idx="92">
                  <c:v>230.7692307692307</c:v>
                </c:pt>
                <c:pt idx="93">
                  <c:v>173.0769230769231</c:v>
                </c:pt>
                <c:pt idx="94">
                  <c:v>115.3846153846154</c:v>
                </c:pt>
                <c:pt idx="95">
                  <c:v>57.69230769230762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3069.23076923077</c:v>
                </c:pt>
                <c:pt idx="59">
                  <c:v>6138.461538461538</c:v>
                </c:pt>
                <c:pt idx="60">
                  <c:v>9207.692307692306</c:v>
                </c:pt>
                <c:pt idx="61">
                  <c:v>12276.92307692308</c:v>
                </c:pt>
                <c:pt idx="62">
                  <c:v>15346.15384615385</c:v>
                </c:pt>
                <c:pt idx="63">
                  <c:v>18415.38461538461</c:v>
                </c:pt>
                <c:pt idx="64">
                  <c:v>21484.61538461538</c:v>
                </c:pt>
                <c:pt idx="65">
                  <c:v>24553.84615384615</c:v>
                </c:pt>
                <c:pt idx="66">
                  <c:v>27623.07692307692</c:v>
                </c:pt>
                <c:pt idx="67">
                  <c:v>30692.3076923077</c:v>
                </c:pt>
                <c:pt idx="68">
                  <c:v>33761.53846153846</c:v>
                </c:pt>
                <c:pt idx="69">
                  <c:v>36830.76923076923</c:v>
                </c:pt>
                <c:pt idx="70">
                  <c:v>39900.0</c:v>
                </c:pt>
                <c:pt idx="71">
                  <c:v>42969.23076923077</c:v>
                </c:pt>
                <c:pt idx="72">
                  <c:v>46038.46153846154</c:v>
                </c:pt>
                <c:pt idx="73">
                  <c:v>49107.6923076923</c:v>
                </c:pt>
                <c:pt idx="74">
                  <c:v>52176.92307692307</c:v>
                </c:pt>
                <c:pt idx="75">
                  <c:v>55246.15384615384</c:v>
                </c:pt>
                <c:pt idx="76">
                  <c:v>58315.3846153846</c:v>
                </c:pt>
                <c:pt idx="77">
                  <c:v>61384.61538461538</c:v>
                </c:pt>
                <c:pt idx="78">
                  <c:v>64453.84615384614</c:v>
                </c:pt>
                <c:pt idx="79">
                  <c:v>67523.07692307692</c:v>
                </c:pt>
                <c:pt idx="80">
                  <c:v>70592.30769230769</c:v>
                </c:pt>
                <c:pt idx="81">
                  <c:v>73661.53846153845</c:v>
                </c:pt>
                <c:pt idx="82">
                  <c:v>76730.76923076922</c:v>
                </c:pt>
                <c:pt idx="83">
                  <c:v>79800.0</c:v>
                </c:pt>
                <c:pt idx="84">
                  <c:v>98030.76923076923</c:v>
                </c:pt>
                <c:pt idx="85">
                  <c:v>116261.5384615385</c:v>
                </c:pt>
                <c:pt idx="86">
                  <c:v>134492.3076923077</c:v>
                </c:pt>
                <c:pt idx="87">
                  <c:v>152723.0769230769</c:v>
                </c:pt>
                <c:pt idx="88">
                  <c:v>170953.8461538462</c:v>
                </c:pt>
                <c:pt idx="89">
                  <c:v>189184.6153846154</c:v>
                </c:pt>
                <c:pt idx="90">
                  <c:v>207415.3846153846</c:v>
                </c:pt>
                <c:pt idx="91">
                  <c:v>225646.1538461538</c:v>
                </c:pt>
                <c:pt idx="92">
                  <c:v>243876.9230769231</c:v>
                </c:pt>
                <c:pt idx="93">
                  <c:v>262107.6923076923</c:v>
                </c:pt>
                <c:pt idx="94">
                  <c:v>280338.4615384615</c:v>
                </c:pt>
                <c:pt idx="95">
                  <c:v>298569.2307692308</c:v>
                </c:pt>
                <c:pt idx="96">
                  <c:v>316800.0</c:v>
                </c:pt>
                <c:pt idx="97">
                  <c:v>319471.7</c:v>
                </c:pt>
                <c:pt idx="98">
                  <c:v>322143.4</c:v>
                </c:pt>
                <c:pt idx="99">
                  <c:v>324815.1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6048.0</c:v>
                </c:pt>
                <c:pt idx="1">
                  <c:v>6048.0</c:v>
                </c:pt>
                <c:pt idx="2">
                  <c:v>6048.0</c:v>
                </c:pt>
                <c:pt idx="3">
                  <c:v>6048.0</c:v>
                </c:pt>
                <c:pt idx="4">
                  <c:v>6048.0</c:v>
                </c:pt>
                <c:pt idx="5">
                  <c:v>6048.0</c:v>
                </c:pt>
                <c:pt idx="6">
                  <c:v>6048.0</c:v>
                </c:pt>
                <c:pt idx="7">
                  <c:v>6048.0</c:v>
                </c:pt>
                <c:pt idx="8">
                  <c:v>6048.0</c:v>
                </c:pt>
                <c:pt idx="9">
                  <c:v>6048.0</c:v>
                </c:pt>
                <c:pt idx="10">
                  <c:v>6048.0</c:v>
                </c:pt>
                <c:pt idx="11">
                  <c:v>6048.0</c:v>
                </c:pt>
                <c:pt idx="12">
                  <c:v>6048.0</c:v>
                </c:pt>
                <c:pt idx="13">
                  <c:v>6048.0</c:v>
                </c:pt>
                <c:pt idx="14">
                  <c:v>6048.0</c:v>
                </c:pt>
                <c:pt idx="15">
                  <c:v>6048.0</c:v>
                </c:pt>
                <c:pt idx="16">
                  <c:v>6048.0</c:v>
                </c:pt>
                <c:pt idx="17">
                  <c:v>6048.0</c:v>
                </c:pt>
                <c:pt idx="18">
                  <c:v>6048.0</c:v>
                </c:pt>
                <c:pt idx="19">
                  <c:v>6048.0</c:v>
                </c:pt>
                <c:pt idx="20">
                  <c:v>6048.0</c:v>
                </c:pt>
                <c:pt idx="21">
                  <c:v>6020.756756756756</c:v>
                </c:pt>
                <c:pt idx="22">
                  <c:v>5993.513513513513</c:v>
                </c:pt>
                <c:pt idx="23">
                  <c:v>5966.27027027027</c:v>
                </c:pt>
                <c:pt idx="24">
                  <c:v>5939.027027027026</c:v>
                </c:pt>
                <c:pt idx="25">
                  <c:v>5911.783783783784</c:v>
                </c:pt>
                <c:pt idx="26">
                  <c:v>5884.540540540541</c:v>
                </c:pt>
                <c:pt idx="27">
                  <c:v>5857.297297297298</c:v>
                </c:pt>
                <c:pt idx="28">
                  <c:v>5830.054054054054</c:v>
                </c:pt>
                <c:pt idx="29">
                  <c:v>5802.810810810811</c:v>
                </c:pt>
                <c:pt idx="30">
                  <c:v>5775.567567567567</c:v>
                </c:pt>
                <c:pt idx="31">
                  <c:v>5748.324324324324</c:v>
                </c:pt>
                <c:pt idx="32">
                  <c:v>5721.08108108108</c:v>
                </c:pt>
                <c:pt idx="33">
                  <c:v>5693.837837837837</c:v>
                </c:pt>
                <c:pt idx="34">
                  <c:v>5666.594594594595</c:v>
                </c:pt>
                <c:pt idx="35">
                  <c:v>5639.351351351351</c:v>
                </c:pt>
                <c:pt idx="36">
                  <c:v>5612.108108108108</c:v>
                </c:pt>
                <c:pt idx="37">
                  <c:v>5584.864864864865</c:v>
                </c:pt>
                <c:pt idx="38">
                  <c:v>5557.62162162162</c:v>
                </c:pt>
                <c:pt idx="39">
                  <c:v>5530.378378378378</c:v>
                </c:pt>
                <c:pt idx="40">
                  <c:v>5503.135135135135</c:v>
                </c:pt>
                <c:pt idx="41">
                  <c:v>5475.891891891891</c:v>
                </c:pt>
                <c:pt idx="42">
                  <c:v>5448.648648648648</c:v>
                </c:pt>
                <c:pt idx="43">
                  <c:v>5421.405405405405</c:v>
                </c:pt>
                <c:pt idx="44">
                  <c:v>5394.162162162162</c:v>
                </c:pt>
                <c:pt idx="45">
                  <c:v>5366.918918918919</c:v>
                </c:pt>
                <c:pt idx="46">
                  <c:v>5339.675675675675</c:v>
                </c:pt>
                <c:pt idx="47">
                  <c:v>5312.432432432433</c:v>
                </c:pt>
                <c:pt idx="48">
                  <c:v>5285.18918918919</c:v>
                </c:pt>
                <c:pt idx="49">
                  <c:v>5257.945945945946</c:v>
                </c:pt>
                <c:pt idx="50">
                  <c:v>5230.702702702702</c:v>
                </c:pt>
                <c:pt idx="51">
                  <c:v>5203.45945945946</c:v>
                </c:pt>
                <c:pt idx="52">
                  <c:v>5176.216216216216</c:v>
                </c:pt>
                <c:pt idx="53">
                  <c:v>5148.972972972973</c:v>
                </c:pt>
                <c:pt idx="54">
                  <c:v>5121.72972972973</c:v>
                </c:pt>
                <c:pt idx="55">
                  <c:v>5094.486486486486</c:v>
                </c:pt>
                <c:pt idx="56">
                  <c:v>5067.243243243243</c:v>
                </c:pt>
                <c:pt idx="57">
                  <c:v>5040.0</c:v>
                </c:pt>
                <c:pt idx="58">
                  <c:v>6020.0</c:v>
                </c:pt>
                <c:pt idx="59">
                  <c:v>7000.0</c:v>
                </c:pt>
                <c:pt idx="60">
                  <c:v>7980.0</c:v>
                </c:pt>
                <c:pt idx="61">
                  <c:v>8960.0</c:v>
                </c:pt>
                <c:pt idx="62">
                  <c:v>9940.0</c:v>
                </c:pt>
                <c:pt idx="63">
                  <c:v>10920.0</c:v>
                </c:pt>
                <c:pt idx="64">
                  <c:v>11900.0</c:v>
                </c:pt>
                <c:pt idx="65">
                  <c:v>12880.0</c:v>
                </c:pt>
                <c:pt idx="66">
                  <c:v>13860.0</c:v>
                </c:pt>
                <c:pt idx="67">
                  <c:v>14840.0</c:v>
                </c:pt>
                <c:pt idx="68">
                  <c:v>15820.0</c:v>
                </c:pt>
                <c:pt idx="69">
                  <c:v>16800.0</c:v>
                </c:pt>
                <c:pt idx="70">
                  <c:v>17780.0</c:v>
                </c:pt>
                <c:pt idx="71">
                  <c:v>18760.0</c:v>
                </c:pt>
                <c:pt idx="72">
                  <c:v>19740.0</c:v>
                </c:pt>
                <c:pt idx="73">
                  <c:v>20720.0</c:v>
                </c:pt>
                <c:pt idx="74">
                  <c:v>21700.0</c:v>
                </c:pt>
                <c:pt idx="75">
                  <c:v>22680.0</c:v>
                </c:pt>
                <c:pt idx="76">
                  <c:v>23660.0</c:v>
                </c:pt>
                <c:pt idx="77">
                  <c:v>24640.0</c:v>
                </c:pt>
                <c:pt idx="78">
                  <c:v>25620.0</c:v>
                </c:pt>
                <c:pt idx="79">
                  <c:v>26600.0</c:v>
                </c:pt>
                <c:pt idx="80">
                  <c:v>27580.0</c:v>
                </c:pt>
                <c:pt idx="81">
                  <c:v>28560.0</c:v>
                </c:pt>
                <c:pt idx="82">
                  <c:v>29540.0</c:v>
                </c:pt>
                <c:pt idx="83">
                  <c:v>30520.0</c:v>
                </c:pt>
                <c:pt idx="84">
                  <c:v>28172.3076923077</c:v>
                </c:pt>
                <c:pt idx="85">
                  <c:v>25824.61538461538</c:v>
                </c:pt>
                <c:pt idx="86">
                  <c:v>23476.92307692308</c:v>
                </c:pt>
                <c:pt idx="87">
                  <c:v>21129.23076923077</c:v>
                </c:pt>
                <c:pt idx="88">
                  <c:v>18781.53846153846</c:v>
                </c:pt>
                <c:pt idx="89">
                  <c:v>16433.84615384616</c:v>
                </c:pt>
                <c:pt idx="90">
                  <c:v>14086.15384615385</c:v>
                </c:pt>
                <c:pt idx="91">
                  <c:v>11738.46153846154</c:v>
                </c:pt>
                <c:pt idx="92">
                  <c:v>9390.76923076923</c:v>
                </c:pt>
                <c:pt idx="93">
                  <c:v>7043.076923076921</c:v>
                </c:pt>
                <c:pt idx="94">
                  <c:v>4695.384615384617</c:v>
                </c:pt>
                <c:pt idx="95">
                  <c:v>2347.692307692308</c:v>
                </c:pt>
                <c:pt idx="96">
                  <c:v>0.0</c:v>
                </c:pt>
                <c:pt idx="97">
                  <c:v>829.53</c:v>
                </c:pt>
                <c:pt idx="98">
                  <c:v>1659.06</c:v>
                </c:pt>
                <c:pt idx="99">
                  <c:v>2488.59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97.2972972972973</c:v>
                </c:pt>
                <c:pt idx="22">
                  <c:v>194.5945945945946</c:v>
                </c:pt>
                <c:pt idx="23">
                  <c:v>291.8918918918919</c:v>
                </c:pt>
                <c:pt idx="24">
                  <c:v>389.1891891891892</c:v>
                </c:pt>
                <c:pt idx="25">
                  <c:v>486.4864864864865</c:v>
                </c:pt>
                <c:pt idx="26">
                  <c:v>583.7837837837837</c:v>
                </c:pt>
                <c:pt idx="27">
                  <c:v>681.081081081081</c:v>
                </c:pt>
                <c:pt idx="28">
                  <c:v>778.3783783783783</c:v>
                </c:pt>
                <c:pt idx="29">
                  <c:v>875.6756756756756</c:v>
                </c:pt>
                <c:pt idx="30">
                  <c:v>972.972972972973</c:v>
                </c:pt>
                <c:pt idx="31">
                  <c:v>1070.27027027027</c:v>
                </c:pt>
                <c:pt idx="32">
                  <c:v>1167.567567567567</c:v>
                </c:pt>
                <c:pt idx="33">
                  <c:v>1264.864864864865</c:v>
                </c:pt>
                <c:pt idx="34">
                  <c:v>1362.162162162162</c:v>
                </c:pt>
                <c:pt idx="35">
                  <c:v>1459.459459459459</c:v>
                </c:pt>
                <c:pt idx="36">
                  <c:v>1556.756756756757</c:v>
                </c:pt>
                <c:pt idx="37">
                  <c:v>1654.054054054054</c:v>
                </c:pt>
                <c:pt idx="38">
                  <c:v>1751.351351351351</c:v>
                </c:pt>
                <c:pt idx="39">
                  <c:v>1848.648648648649</c:v>
                </c:pt>
                <c:pt idx="40">
                  <c:v>1945.945945945946</c:v>
                </c:pt>
                <c:pt idx="41">
                  <c:v>2043.243243243243</c:v>
                </c:pt>
                <c:pt idx="42">
                  <c:v>2140.54054054054</c:v>
                </c:pt>
                <c:pt idx="43">
                  <c:v>2237.837837837837</c:v>
                </c:pt>
                <c:pt idx="44">
                  <c:v>2335.135135135135</c:v>
                </c:pt>
                <c:pt idx="45">
                  <c:v>2432.432432432432</c:v>
                </c:pt>
                <c:pt idx="46">
                  <c:v>2529.72972972973</c:v>
                </c:pt>
                <c:pt idx="47">
                  <c:v>2627.027027027027</c:v>
                </c:pt>
                <c:pt idx="48">
                  <c:v>2724.324324324324</c:v>
                </c:pt>
                <c:pt idx="49">
                  <c:v>2821.621621621622</c:v>
                </c:pt>
                <c:pt idx="50">
                  <c:v>2918.918918918919</c:v>
                </c:pt>
                <c:pt idx="51">
                  <c:v>3016.216216216216</c:v>
                </c:pt>
                <c:pt idx="52">
                  <c:v>3113.513513513513</c:v>
                </c:pt>
                <c:pt idx="53">
                  <c:v>3210.810810810811</c:v>
                </c:pt>
                <c:pt idx="54">
                  <c:v>3308.108108108108</c:v>
                </c:pt>
                <c:pt idx="55">
                  <c:v>3405.405405405405</c:v>
                </c:pt>
                <c:pt idx="56">
                  <c:v>3502.702702702702</c:v>
                </c:pt>
                <c:pt idx="57">
                  <c:v>3600.0</c:v>
                </c:pt>
                <c:pt idx="58">
                  <c:v>3696.923076923077</c:v>
                </c:pt>
                <c:pt idx="59">
                  <c:v>3793.846153846153</c:v>
                </c:pt>
                <c:pt idx="60">
                  <c:v>3890.769230769231</c:v>
                </c:pt>
                <c:pt idx="61">
                  <c:v>3987.692307692308</c:v>
                </c:pt>
                <c:pt idx="62">
                  <c:v>4084.615384615385</c:v>
                </c:pt>
                <c:pt idx="63">
                  <c:v>4181.538461538462</c:v>
                </c:pt>
                <c:pt idx="64">
                  <c:v>4278.461538461538</c:v>
                </c:pt>
                <c:pt idx="65">
                  <c:v>4375.384615384615</c:v>
                </c:pt>
                <c:pt idx="66">
                  <c:v>4472.307692307692</c:v>
                </c:pt>
                <c:pt idx="67">
                  <c:v>4569.23076923077</c:v>
                </c:pt>
                <c:pt idx="68">
                  <c:v>4666.153846153845</c:v>
                </c:pt>
                <c:pt idx="69">
                  <c:v>4763.076923076922</c:v>
                </c:pt>
                <c:pt idx="70">
                  <c:v>4860.0</c:v>
                </c:pt>
                <c:pt idx="71">
                  <c:v>4956.923076923077</c:v>
                </c:pt>
                <c:pt idx="72">
                  <c:v>5053.846153846154</c:v>
                </c:pt>
                <c:pt idx="73">
                  <c:v>5150.76923076923</c:v>
                </c:pt>
                <c:pt idx="74">
                  <c:v>5247.692307692307</c:v>
                </c:pt>
                <c:pt idx="75">
                  <c:v>5344.615384615384</c:v>
                </c:pt>
                <c:pt idx="76">
                  <c:v>5441.538461538461</c:v>
                </c:pt>
                <c:pt idx="77">
                  <c:v>5538.461538461538</c:v>
                </c:pt>
                <c:pt idx="78">
                  <c:v>5635.384615384615</c:v>
                </c:pt>
                <c:pt idx="79">
                  <c:v>5732.307692307692</c:v>
                </c:pt>
                <c:pt idx="80">
                  <c:v>5829.23076923077</c:v>
                </c:pt>
                <c:pt idx="81">
                  <c:v>5926.153846153845</c:v>
                </c:pt>
                <c:pt idx="82">
                  <c:v>6023.076923076922</c:v>
                </c:pt>
                <c:pt idx="83">
                  <c:v>6120.0</c:v>
                </c:pt>
                <c:pt idx="84">
                  <c:v>9969.23076923077</c:v>
                </c:pt>
                <c:pt idx="85">
                  <c:v>13818.46153846154</c:v>
                </c:pt>
                <c:pt idx="86">
                  <c:v>17667.6923076923</c:v>
                </c:pt>
                <c:pt idx="87">
                  <c:v>21516.92307692308</c:v>
                </c:pt>
                <c:pt idx="88">
                  <c:v>25366.15384615384</c:v>
                </c:pt>
                <c:pt idx="89">
                  <c:v>29215.38461538461</c:v>
                </c:pt>
                <c:pt idx="90">
                  <c:v>33064.61538461538</c:v>
                </c:pt>
                <c:pt idx="91">
                  <c:v>36913.84615384615</c:v>
                </c:pt>
                <c:pt idx="92">
                  <c:v>40763.07692307692</c:v>
                </c:pt>
                <c:pt idx="93">
                  <c:v>44612.30769230769</c:v>
                </c:pt>
                <c:pt idx="94">
                  <c:v>48461.53846153846</c:v>
                </c:pt>
                <c:pt idx="95">
                  <c:v>52310.76923076923</c:v>
                </c:pt>
                <c:pt idx="96">
                  <c:v>56160.0</c:v>
                </c:pt>
                <c:pt idx="97">
                  <c:v>62363.5</c:v>
                </c:pt>
                <c:pt idx="98">
                  <c:v>68567.0</c:v>
                </c:pt>
                <c:pt idx="99">
                  <c:v>74770.5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795.3304986445715</c:v>
                </c:pt>
                <c:pt idx="1">
                  <c:v>795.3304986445715</c:v>
                </c:pt>
                <c:pt idx="2">
                  <c:v>795.3304986445715</c:v>
                </c:pt>
                <c:pt idx="3">
                  <c:v>795.3304986445715</c:v>
                </c:pt>
                <c:pt idx="4">
                  <c:v>795.3304986445715</c:v>
                </c:pt>
                <c:pt idx="5">
                  <c:v>795.3304986445715</c:v>
                </c:pt>
                <c:pt idx="6">
                  <c:v>795.3304986445715</c:v>
                </c:pt>
                <c:pt idx="7">
                  <c:v>795.3304986445715</c:v>
                </c:pt>
                <c:pt idx="8">
                  <c:v>795.3304986445715</c:v>
                </c:pt>
                <c:pt idx="9">
                  <c:v>795.3304986445715</c:v>
                </c:pt>
                <c:pt idx="10">
                  <c:v>795.3304986445715</c:v>
                </c:pt>
                <c:pt idx="11">
                  <c:v>795.3304986445715</c:v>
                </c:pt>
                <c:pt idx="12">
                  <c:v>795.3304986445715</c:v>
                </c:pt>
                <c:pt idx="13">
                  <c:v>795.3304986445715</c:v>
                </c:pt>
                <c:pt idx="14">
                  <c:v>795.3304986445715</c:v>
                </c:pt>
                <c:pt idx="15">
                  <c:v>795.3304986445715</c:v>
                </c:pt>
                <c:pt idx="16">
                  <c:v>795.3304986445715</c:v>
                </c:pt>
                <c:pt idx="17">
                  <c:v>795.3304986445715</c:v>
                </c:pt>
                <c:pt idx="18">
                  <c:v>795.3304986445715</c:v>
                </c:pt>
                <c:pt idx="19">
                  <c:v>795.3304986445715</c:v>
                </c:pt>
                <c:pt idx="20">
                  <c:v>795.3304986445715</c:v>
                </c:pt>
                <c:pt idx="21">
                  <c:v>791.7479288308573</c:v>
                </c:pt>
                <c:pt idx="22">
                  <c:v>788.165359017143</c:v>
                </c:pt>
                <c:pt idx="23">
                  <c:v>784.5827892034287</c:v>
                </c:pt>
                <c:pt idx="24">
                  <c:v>781.0002193897144</c:v>
                </c:pt>
                <c:pt idx="25">
                  <c:v>777.4176495760001</c:v>
                </c:pt>
                <c:pt idx="26">
                  <c:v>773.8350797622859</c:v>
                </c:pt>
                <c:pt idx="27">
                  <c:v>770.2525099485715</c:v>
                </c:pt>
                <c:pt idx="28">
                  <c:v>766.6699401348572</c:v>
                </c:pt>
                <c:pt idx="29">
                  <c:v>763.087370321143</c:v>
                </c:pt>
                <c:pt idx="30">
                  <c:v>759.5048005074287</c:v>
                </c:pt>
                <c:pt idx="31">
                  <c:v>755.9222306937144</c:v>
                </c:pt>
                <c:pt idx="32">
                  <c:v>752.3396608800001</c:v>
                </c:pt>
                <c:pt idx="33">
                  <c:v>748.7570910662858</c:v>
                </c:pt>
                <c:pt idx="34">
                  <c:v>745.1745212525715</c:v>
                </c:pt>
                <c:pt idx="35">
                  <c:v>741.5919514388572</c:v>
                </c:pt>
                <c:pt idx="36">
                  <c:v>738.009381625143</c:v>
                </c:pt>
                <c:pt idx="37">
                  <c:v>734.4268118114287</c:v>
                </c:pt>
                <c:pt idx="38">
                  <c:v>730.8442419977144</c:v>
                </c:pt>
                <c:pt idx="39">
                  <c:v>727.2616721840001</c:v>
                </c:pt>
                <c:pt idx="40">
                  <c:v>723.6791023702858</c:v>
                </c:pt>
                <c:pt idx="41">
                  <c:v>720.0965325565715</c:v>
                </c:pt>
                <c:pt idx="42">
                  <c:v>716.5139627428573</c:v>
                </c:pt>
                <c:pt idx="43">
                  <c:v>712.931392929143</c:v>
                </c:pt>
                <c:pt idx="44">
                  <c:v>709.3488231154287</c:v>
                </c:pt>
                <c:pt idx="45">
                  <c:v>705.7662533017144</c:v>
                </c:pt>
                <c:pt idx="46">
                  <c:v>702.1836834880001</c:v>
                </c:pt>
                <c:pt idx="47">
                  <c:v>698.6011136742859</c:v>
                </c:pt>
                <c:pt idx="48">
                  <c:v>695.0185438605715</c:v>
                </c:pt>
                <c:pt idx="49">
                  <c:v>691.4359740468572</c:v>
                </c:pt>
                <c:pt idx="50">
                  <c:v>687.853404233143</c:v>
                </c:pt>
                <c:pt idx="51">
                  <c:v>684.2708344194286</c:v>
                </c:pt>
                <c:pt idx="52">
                  <c:v>680.6882646057144</c:v>
                </c:pt>
                <c:pt idx="53">
                  <c:v>677.1056947920001</c:v>
                </c:pt>
                <c:pt idx="54">
                  <c:v>673.5231249782858</c:v>
                </c:pt>
                <c:pt idx="55">
                  <c:v>669.9405551645716</c:v>
                </c:pt>
                <c:pt idx="56">
                  <c:v>666.3579853508572</c:v>
                </c:pt>
                <c:pt idx="57">
                  <c:v>662.775415537143</c:v>
                </c:pt>
                <c:pt idx="58">
                  <c:v>662.775415537143</c:v>
                </c:pt>
                <c:pt idx="59">
                  <c:v>662.775415537143</c:v>
                </c:pt>
                <c:pt idx="60">
                  <c:v>662.775415537143</c:v>
                </c:pt>
                <c:pt idx="61">
                  <c:v>662.775415537143</c:v>
                </c:pt>
                <c:pt idx="62">
                  <c:v>662.775415537143</c:v>
                </c:pt>
                <c:pt idx="63">
                  <c:v>662.775415537143</c:v>
                </c:pt>
                <c:pt idx="64">
                  <c:v>662.775415537143</c:v>
                </c:pt>
                <c:pt idx="65">
                  <c:v>662.775415537143</c:v>
                </c:pt>
                <c:pt idx="66">
                  <c:v>662.775415537143</c:v>
                </c:pt>
                <c:pt idx="67">
                  <c:v>662.775415537143</c:v>
                </c:pt>
                <c:pt idx="68">
                  <c:v>662.775415537143</c:v>
                </c:pt>
                <c:pt idx="69">
                  <c:v>662.775415537143</c:v>
                </c:pt>
                <c:pt idx="70">
                  <c:v>662.775415537143</c:v>
                </c:pt>
                <c:pt idx="71">
                  <c:v>662.775415537143</c:v>
                </c:pt>
                <c:pt idx="72">
                  <c:v>662.775415537143</c:v>
                </c:pt>
                <c:pt idx="73">
                  <c:v>662.775415537143</c:v>
                </c:pt>
                <c:pt idx="74">
                  <c:v>662.775415537143</c:v>
                </c:pt>
                <c:pt idx="75">
                  <c:v>662.775415537143</c:v>
                </c:pt>
                <c:pt idx="76">
                  <c:v>662.775415537143</c:v>
                </c:pt>
                <c:pt idx="77">
                  <c:v>662.775415537143</c:v>
                </c:pt>
                <c:pt idx="78">
                  <c:v>662.775415537143</c:v>
                </c:pt>
                <c:pt idx="79">
                  <c:v>662.775415537143</c:v>
                </c:pt>
                <c:pt idx="80">
                  <c:v>662.775415537143</c:v>
                </c:pt>
                <c:pt idx="81">
                  <c:v>662.775415537143</c:v>
                </c:pt>
                <c:pt idx="82">
                  <c:v>662.775415537143</c:v>
                </c:pt>
                <c:pt idx="83">
                  <c:v>662.775415537143</c:v>
                </c:pt>
                <c:pt idx="84">
                  <c:v>611.792691265055</c:v>
                </c:pt>
                <c:pt idx="85">
                  <c:v>560.8099669929671</c:v>
                </c:pt>
                <c:pt idx="86">
                  <c:v>509.8272427208792</c:v>
                </c:pt>
                <c:pt idx="87">
                  <c:v>458.8445184487913</c:v>
                </c:pt>
                <c:pt idx="88">
                  <c:v>407.8617941767034</c:v>
                </c:pt>
                <c:pt idx="89">
                  <c:v>356.8790699046154</c:v>
                </c:pt>
                <c:pt idx="90">
                  <c:v>305.8963456325275</c:v>
                </c:pt>
                <c:pt idx="91">
                  <c:v>254.9136213604396</c:v>
                </c:pt>
                <c:pt idx="92">
                  <c:v>203.9308970883517</c:v>
                </c:pt>
                <c:pt idx="93">
                  <c:v>152.9481728162638</c:v>
                </c:pt>
                <c:pt idx="94">
                  <c:v>101.9654485441758</c:v>
                </c:pt>
                <c:pt idx="95">
                  <c:v>50.98272427208792</c:v>
                </c:pt>
                <c:pt idx="96">
                  <c:v>0.0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20514.97820401046</c:v>
                </c:pt>
                <c:pt idx="1">
                  <c:v>20514.97820401046</c:v>
                </c:pt>
                <c:pt idx="2">
                  <c:v>20514.97820401046</c:v>
                </c:pt>
                <c:pt idx="3">
                  <c:v>20514.97820401046</c:v>
                </c:pt>
                <c:pt idx="4">
                  <c:v>20514.97820401046</c:v>
                </c:pt>
                <c:pt idx="5">
                  <c:v>20514.97820401046</c:v>
                </c:pt>
                <c:pt idx="6">
                  <c:v>20514.97820401046</c:v>
                </c:pt>
                <c:pt idx="7">
                  <c:v>20514.97820401046</c:v>
                </c:pt>
                <c:pt idx="8">
                  <c:v>20514.97820401046</c:v>
                </c:pt>
                <c:pt idx="9">
                  <c:v>20514.97820401046</c:v>
                </c:pt>
                <c:pt idx="10">
                  <c:v>20514.97820401046</c:v>
                </c:pt>
                <c:pt idx="11">
                  <c:v>20514.97820401046</c:v>
                </c:pt>
                <c:pt idx="12">
                  <c:v>20514.97820401046</c:v>
                </c:pt>
                <c:pt idx="13">
                  <c:v>20514.97820401046</c:v>
                </c:pt>
                <c:pt idx="14">
                  <c:v>20514.97820401046</c:v>
                </c:pt>
                <c:pt idx="15">
                  <c:v>20514.97820401046</c:v>
                </c:pt>
                <c:pt idx="16">
                  <c:v>20514.97820401046</c:v>
                </c:pt>
                <c:pt idx="17">
                  <c:v>20514.97820401046</c:v>
                </c:pt>
                <c:pt idx="18">
                  <c:v>20514.97820401046</c:v>
                </c:pt>
                <c:pt idx="19">
                  <c:v>20514.97820401046</c:v>
                </c:pt>
                <c:pt idx="20">
                  <c:v>20514.97820401046</c:v>
                </c:pt>
                <c:pt idx="21">
                  <c:v>20462.86151888593</c:v>
                </c:pt>
                <c:pt idx="22">
                  <c:v>20410.7448337614</c:v>
                </c:pt>
                <c:pt idx="23">
                  <c:v>20358.62814863687</c:v>
                </c:pt>
                <c:pt idx="24">
                  <c:v>20306.51146351234</c:v>
                </c:pt>
                <c:pt idx="25">
                  <c:v>20254.3947783878</c:v>
                </c:pt>
                <c:pt idx="26">
                  <c:v>20202.27809326327</c:v>
                </c:pt>
                <c:pt idx="27">
                  <c:v>20150.16140813874</c:v>
                </c:pt>
                <c:pt idx="28">
                  <c:v>20098.04472301421</c:v>
                </c:pt>
                <c:pt idx="29">
                  <c:v>20045.92803788968</c:v>
                </c:pt>
                <c:pt idx="30">
                  <c:v>19993.81135276514</c:v>
                </c:pt>
                <c:pt idx="31">
                  <c:v>19941.69466764061</c:v>
                </c:pt>
                <c:pt idx="32">
                  <c:v>19889.57798251608</c:v>
                </c:pt>
                <c:pt idx="33">
                  <c:v>19837.46129739155</c:v>
                </c:pt>
                <c:pt idx="34">
                  <c:v>19785.34461226702</c:v>
                </c:pt>
                <c:pt idx="35">
                  <c:v>19733.22792714248</c:v>
                </c:pt>
                <c:pt idx="36">
                  <c:v>19681.11124201795</c:v>
                </c:pt>
                <c:pt idx="37">
                  <c:v>19628.99455689342</c:v>
                </c:pt>
                <c:pt idx="38">
                  <c:v>19576.8778717689</c:v>
                </c:pt>
                <c:pt idx="39">
                  <c:v>19524.76118664436</c:v>
                </c:pt>
                <c:pt idx="40">
                  <c:v>19472.64450151983</c:v>
                </c:pt>
                <c:pt idx="41">
                  <c:v>19420.5278163953</c:v>
                </c:pt>
                <c:pt idx="42">
                  <c:v>19368.41113127076</c:v>
                </c:pt>
                <c:pt idx="43">
                  <c:v>19316.29444614623</c:v>
                </c:pt>
                <c:pt idx="44">
                  <c:v>19264.1777610217</c:v>
                </c:pt>
                <c:pt idx="45">
                  <c:v>19212.06107589717</c:v>
                </c:pt>
                <c:pt idx="46">
                  <c:v>19159.94439077264</c:v>
                </c:pt>
                <c:pt idx="47">
                  <c:v>19107.82770564811</c:v>
                </c:pt>
                <c:pt idx="48">
                  <c:v>19055.71102052357</c:v>
                </c:pt>
                <c:pt idx="49">
                  <c:v>19003.59433539904</c:v>
                </c:pt>
                <c:pt idx="50">
                  <c:v>18951.47765027451</c:v>
                </c:pt>
                <c:pt idx="51">
                  <c:v>18899.36096514998</c:v>
                </c:pt>
                <c:pt idx="52">
                  <c:v>18847.24428002545</c:v>
                </c:pt>
                <c:pt idx="53">
                  <c:v>18795.12759490091</c:v>
                </c:pt>
                <c:pt idx="54">
                  <c:v>18743.01090977638</c:v>
                </c:pt>
                <c:pt idx="55">
                  <c:v>18690.89422465185</c:v>
                </c:pt>
                <c:pt idx="56">
                  <c:v>18638.77753952732</c:v>
                </c:pt>
                <c:pt idx="57">
                  <c:v>18586.66085440279</c:v>
                </c:pt>
                <c:pt idx="58">
                  <c:v>18191.516330226</c:v>
                </c:pt>
                <c:pt idx="59">
                  <c:v>17796.37180604922</c:v>
                </c:pt>
                <c:pt idx="60">
                  <c:v>17401.22728187244</c:v>
                </c:pt>
                <c:pt idx="61">
                  <c:v>17006.08275769566</c:v>
                </c:pt>
                <c:pt idx="62">
                  <c:v>16610.93823351888</c:v>
                </c:pt>
                <c:pt idx="63">
                  <c:v>16215.7937093421</c:v>
                </c:pt>
                <c:pt idx="64">
                  <c:v>15820.64918516531</c:v>
                </c:pt>
                <c:pt idx="65">
                  <c:v>15425.50466098853</c:v>
                </c:pt>
                <c:pt idx="66">
                  <c:v>15030.36013681175</c:v>
                </c:pt>
                <c:pt idx="67">
                  <c:v>14635.21561263497</c:v>
                </c:pt>
                <c:pt idx="68">
                  <c:v>14240.07108845818</c:v>
                </c:pt>
                <c:pt idx="69">
                  <c:v>13844.9265642814</c:v>
                </c:pt>
                <c:pt idx="70">
                  <c:v>13449.78204010462</c:v>
                </c:pt>
                <c:pt idx="71">
                  <c:v>13054.63751592784</c:v>
                </c:pt>
                <c:pt idx="72">
                  <c:v>12659.49299175106</c:v>
                </c:pt>
                <c:pt idx="73">
                  <c:v>12264.34846757427</c:v>
                </c:pt>
                <c:pt idx="74">
                  <c:v>11869.20394339749</c:v>
                </c:pt>
                <c:pt idx="75">
                  <c:v>11474.05941922071</c:v>
                </c:pt>
                <c:pt idx="76">
                  <c:v>11078.91489504393</c:v>
                </c:pt>
                <c:pt idx="77">
                  <c:v>10683.77037086715</c:v>
                </c:pt>
                <c:pt idx="78">
                  <c:v>10288.62584669036</c:v>
                </c:pt>
                <c:pt idx="79">
                  <c:v>9893.48132251358</c:v>
                </c:pt>
                <c:pt idx="80">
                  <c:v>9498.336798336798</c:v>
                </c:pt>
                <c:pt idx="81">
                  <c:v>9103.192274160017</c:v>
                </c:pt>
                <c:pt idx="82">
                  <c:v>8708.047749983234</c:v>
                </c:pt>
                <c:pt idx="83">
                  <c:v>8312.903225806452</c:v>
                </c:pt>
                <c:pt idx="84">
                  <c:v>8440.794044665013</c:v>
                </c:pt>
                <c:pt idx="85">
                  <c:v>8568.684863523575</c:v>
                </c:pt>
                <c:pt idx="86">
                  <c:v>8696.575682382136</c:v>
                </c:pt>
                <c:pt idx="87">
                  <c:v>8824.466501240695</c:v>
                </c:pt>
                <c:pt idx="88">
                  <c:v>8952.357320099256</c:v>
                </c:pt>
                <c:pt idx="89">
                  <c:v>9080.248138957817</c:v>
                </c:pt>
                <c:pt idx="90">
                  <c:v>9208.138957816378</c:v>
                </c:pt>
                <c:pt idx="91">
                  <c:v>9336.02977667494</c:v>
                </c:pt>
                <c:pt idx="92">
                  <c:v>9463.9205955335</c:v>
                </c:pt>
                <c:pt idx="93">
                  <c:v>9591.81141439206</c:v>
                </c:pt>
                <c:pt idx="94">
                  <c:v>9719.70223325062</c:v>
                </c:pt>
                <c:pt idx="95">
                  <c:v>9847.59305210918</c:v>
                </c:pt>
                <c:pt idx="96">
                  <c:v>9975.483870967742</c:v>
                </c:pt>
                <c:pt idx="97">
                  <c:v>8847.653870967742</c:v>
                </c:pt>
                <c:pt idx="98">
                  <c:v>7719.823870967742</c:v>
                </c:pt>
                <c:pt idx="99">
                  <c:v>6591.993870967743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723480"/>
        <c:axId val="18587292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22315.2201957979</c:v>
                </c:pt>
                <c:pt idx="1">
                  <c:v>22315.2201957979</c:v>
                </c:pt>
                <c:pt idx="2">
                  <c:v>22315.2201957979</c:v>
                </c:pt>
                <c:pt idx="3">
                  <c:v>22315.2201957979</c:v>
                </c:pt>
                <c:pt idx="4">
                  <c:v>22315.2201957979</c:v>
                </c:pt>
                <c:pt idx="5">
                  <c:v>22315.2201957979</c:v>
                </c:pt>
                <c:pt idx="6">
                  <c:v>22315.2201957979</c:v>
                </c:pt>
                <c:pt idx="7">
                  <c:v>22315.2201957979</c:v>
                </c:pt>
                <c:pt idx="8">
                  <c:v>22315.2201957979</c:v>
                </c:pt>
                <c:pt idx="9">
                  <c:v>22315.2201957979</c:v>
                </c:pt>
                <c:pt idx="10">
                  <c:v>22315.2201957979</c:v>
                </c:pt>
                <c:pt idx="11">
                  <c:v>22315.2201957979</c:v>
                </c:pt>
                <c:pt idx="12">
                  <c:v>22315.2201957979</c:v>
                </c:pt>
                <c:pt idx="13">
                  <c:v>22315.2201957979</c:v>
                </c:pt>
                <c:pt idx="14">
                  <c:v>22315.2201957979</c:v>
                </c:pt>
                <c:pt idx="15">
                  <c:v>22315.2201957979</c:v>
                </c:pt>
                <c:pt idx="16">
                  <c:v>22315.2201957979</c:v>
                </c:pt>
                <c:pt idx="17">
                  <c:v>22315.2201957979</c:v>
                </c:pt>
                <c:pt idx="18">
                  <c:v>22315.2201957979</c:v>
                </c:pt>
                <c:pt idx="19">
                  <c:v>22315.2201957979</c:v>
                </c:pt>
                <c:pt idx="20">
                  <c:v>22315.2201957979</c:v>
                </c:pt>
                <c:pt idx="21">
                  <c:v>22315.2201957979</c:v>
                </c:pt>
                <c:pt idx="22">
                  <c:v>22315.2201957979</c:v>
                </c:pt>
                <c:pt idx="23">
                  <c:v>22315.2201957979</c:v>
                </c:pt>
                <c:pt idx="24">
                  <c:v>22315.2201957979</c:v>
                </c:pt>
                <c:pt idx="25">
                  <c:v>22315.2201957979</c:v>
                </c:pt>
                <c:pt idx="26">
                  <c:v>22315.2201957979</c:v>
                </c:pt>
                <c:pt idx="27">
                  <c:v>22315.2201957979</c:v>
                </c:pt>
                <c:pt idx="28">
                  <c:v>22315.2201957979</c:v>
                </c:pt>
                <c:pt idx="29">
                  <c:v>22315.2201957979</c:v>
                </c:pt>
                <c:pt idx="30">
                  <c:v>22315.2201957979</c:v>
                </c:pt>
                <c:pt idx="31">
                  <c:v>22315.2201957979</c:v>
                </c:pt>
                <c:pt idx="32">
                  <c:v>22315.2201957979</c:v>
                </c:pt>
                <c:pt idx="33">
                  <c:v>22315.2201957979</c:v>
                </c:pt>
                <c:pt idx="34">
                  <c:v>22315.2201957979</c:v>
                </c:pt>
                <c:pt idx="35">
                  <c:v>22315.2201957979</c:v>
                </c:pt>
                <c:pt idx="36">
                  <c:v>22315.2201957979</c:v>
                </c:pt>
                <c:pt idx="37">
                  <c:v>22315.2201957979</c:v>
                </c:pt>
                <c:pt idx="38">
                  <c:v>22315.2201957979</c:v>
                </c:pt>
                <c:pt idx="39">
                  <c:v>22315.2201957979</c:v>
                </c:pt>
                <c:pt idx="40">
                  <c:v>21651.22019579788</c:v>
                </c:pt>
                <c:pt idx="41">
                  <c:v>21651.22019579788</c:v>
                </c:pt>
                <c:pt idx="42">
                  <c:v>21651.22019579788</c:v>
                </c:pt>
                <c:pt idx="43">
                  <c:v>21651.22019579788</c:v>
                </c:pt>
                <c:pt idx="44">
                  <c:v>21651.22019579788</c:v>
                </c:pt>
                <c:pt idx="45">
                  <c:v>21651.22019579788</c:v>
                </c:pt>
                <c:pt idx="46">
                  <c:v>21651.22019579788</c:v>
                </c:pt>
                <c:pt idx="47">
                  <c:v>21651.22019579788</c:v>
                </c:pt>
                <c:pt idx="48">
                  <c:v>21651.22019579788</c:v>
                </c:pt>
                <c:pt idx="49">
                  <c:v>21651.22019579788</c:v>
                </c:pt>
                <c:pt idx="50">
                  <c:v>21651.22019579788</c:v>
                </c:pt>
                <c:pt idx="51">
                  <c:v>21651.22019579788</c:v>
                </c:pt>
                <c:pt idx="52">
                  <c:v>21651.22019579788</c:v>
                </c:pt>
                <c:pt idx="53">
                  <c:v>21651.22019579788</c:v>
                </c:pt>
                <c:pt idx="54">
                  <c:v>21651.22019579788</c:v>
                </c:pt>
                <c:pt idx="55">
                  <c:v>21651.22019579788</c:v>
                </c:pt>
                <c:pt idx="56">
                  <c:v>21651.22019579788</c:v>
                </c:pt>
                <c:pt idx="57">
                  <c:v>21651.22019579788</c:v>
                </c:pt>
                <c:pt idx="58">
                  <c:v>21651.22019579788</c:v>
                </c:pt>
                <c:pt idx="59">
                  <c:v>21651.22019579788</c:v>
                </c:pt>
                <c:pt idx="60">
                  <c:v>21651.22019579788</c:v>
                </c:pt>
                <c:pt idx="61">
                  <c:v>21651.22019579788</c:v>
                </c:pt>
                <c:pt idx="62">
                  <c:v>21651.22019579788</c:v>
                </c:pt>
                <c:pt idx="63">
                  <c:v>21651.22019579788</c:v>
                </c:pt>
                <c:pt idx="64">
                  <c:v>21651.22019579788</c:v>
                </c:pt>
                <c:pt idx="65">
                  <c:v>21651.22019579788</c:v>
                </c:pt>
                <c:pt idx="66">
                  <c:v>21651.22019579788</c:v>
                </c:pt>
                <c:pt idx="67">
                  <c:v>21651.22019579788</c:v>
                </c:pt>
                <c:pt idx="68">
                  <c:v>21651.22019579788</c:v>
                </c:pt>
                <c:pt idx="69">
                  <c:v>21651.22019579788</c:v>
                </c:pt>
                <c:pt idx="70">
                  <c:v>21651.22019579788</c:v>
                </c:pt>
                <c:pt idx="71">
                  <c:v>21651.22019579788</c:v>
                </c:pt>
                <c:pt idx="72">
                  <c:v>21651.22019579788</c:v>
                </c:pt>
                <c:pt idx="73">
                  <c:v>21651.22019579788</c:v>
                </c:pt>
                <c:pt idx="74">
                  <c:v>21691.22019579788</c:v>
                </c:pt>
                <c:pt idx="75">
                  <c:v>21691.22019579788</c:v>
                </c:pt>
                <c:pt idx="76">
                  <c:v>21691.22019579788</c:v>
                </c:pt>
                <c:pt idx="77">
                  <c:v>21691.22019579788</c:v>
                </c:pt>
                <c:pt idx="78">
                  <c:v>21691.22019579788</c:v>
                </c:pt>
                <c:pt idx="79">
                  <c:v>21691.22019579788</c:v>
                </c:pt>
                <c:pt idx="80">
                  <c:v>21691.22019579788</c:v>
                </c:pt>
                <c:pt idx="81">
                  <c:v>21691.22019579788</c:v>
                </c:pt>
                <c:pt idx="82">
                  <c:v>21691.22019579788</c:v>
                </c:pt>
                <c:pt idx="83">
                  <c:v>21691.22019579788</c:v>
                </c:pt>
                <c:pt idx="84">
                  <c:v>21691.22019579788</c:v>
                </c:pt>
                <c:pt idx="85">
                  <c:v>21691.22019579788</c:v>
                </c:pt>
                <c:pt idx="86">
                  <c:v>21691.22019579788</c:v>
                </c:pt>
                <c:pt idx="87">
                  <c:v>21691.22019579788</c:v>
                </c:pt>
                <c:pt idx="88">
                  <c:v>21691.22019579788</c:v>
                </c:pt>
                <c:pt idx="89">
                  <c:v>21691.22019579788</c:v>
                </c:pt>
                <c:pt idx="90">
                  <c:v>21691.22019579788</c:v>
                </c:pt>
                <c:pt idx="91">
                  <c:v>21691.22019579788</c:v>
                </c:pt>
                <c:pt idx="92">
                  <c:v>22027.22019579788</c:v>
                </c:pt>
                <c:pt idx="93">
                  <c:v>22027.22019579788</c:v>
                </c:pt>
                <c:pt idx="94">
                  <c:v>22027.22019579788</c:v>
                </c:pt>
                <c:pt idx="95">
                  <c:v>22027.22019579788</c:v>
                </c:pt>
                <c:pt idx="96">
                  <c:v>22027.22019579788</c:v>
                </c:pt>
                <c:pt idx="97">
                  <c:v>22027.22019579788</c:v>
                </c:pt>
                <c:pt idx="98">
                  <c:v>22027.22019579788</c:v>
                </c:pt>
                <c:pt idx="99">
                  <c:v>22027.22019579788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36536.63449582378</c:v>
                </c:pt>
                <c:pt idx="1">
                  <c:v>36536.63449582378</c:v>
                </c:pt>
                <c:pt idx="2">
                  <c:v>36536.63449582378</c:v>
                </c:pt>
                <c:pt idx="3">
                  <c:v>36536.63449582378</c:v>
                </c:pt>
                <c:pt idx="4">
                  <c:v>36536.63449582378</c:v>
                </c:pt>
                <c:pt idx="5">
                  <c:v>36536.63449582378</c:v>
                </c:pt>
                <c:pt idx="6">
                  <c:v>36536.63449582378</c:v>
                </c:pt>
                <c:pt idx="7">
                  <c:v>36536.63449582378</c:v>
                </c:pt>
                <c:pt idx="8">
                  <c:v>36536.63449582378</c:v>
                </c:pt>
                <c:pt idx="9">
                  <c:v>36536.63449582378</c:v>
                </c:pt>
                <c:pt idx="10">
                  <c:v>36536.63449582378</c:v>
                </c:pt>
                <c:pt idx="11">
                  <c:v>36536.63449582378</c:v>
                </c:pt>
                <c:pt idx="12">
                  <c:v>36536.63449582378</c:v>
                </c:pt>
                <c:pt idx="13">
                  <c:v>36536.63449582378</c:v>
                </c:pt>
                <c:pt idx="14">
                  <c:v>36536.63449582378</c:v>
                </c:pt>
                <c:pt idx="15">
                  <c:v>36536.63449582378</c:v>
                </c:pt>
                <c:pt idx="16">
                  <c:v>36536.63449582378</c:v>
                </c:pt>
                <c:pt idx="17">
                  <c:v>36536.63449582378</c:v>
                </c:pt>
                <c:pt idx="18">
                  <c:v>36536.63449582378</c:v>
                </c:pt>
                <c:pt idx="19">
                  <c:v>36536.63449582378</c:v>
                </c:pt>
                <c:pt idx="20">
                  <c:v>36536.63449582378</c:v>
                </c:pt>
                <c:pt idx="21">
                  <c:v>36833.89785656438</c:v>
                </c:pt>
                <c:pt idx="22">
                  <c:v>37131.16121730497</c:v>
                </c:pt>
                <c:pt idx="23">
                  <c:v>37428.42457804558</c:v>
                </c:pt>
                <c:pt idx="24">
                  <c:v>37725.68793878618</c:v>
                </c:pt>
                <c:pt idx="25">
                  <c:v>38022.95129952678</c:v>
                </c:pt>
                <c:pt idx="26">
                  <c:v>38320.21466026739</c:v>
                </c:pt>
                <c:pt idx="27">
                  <c:v>38617.478021008</c:v>
                </c:pt>
                <c:pt idx="28">
                  <c:v>38914.74138174859</c:v>
                </c:pt>
                <c:pt idx="29">
                  <c:v>39212.00474248921</c:v>
                </c:pt>
                <c:pt idx="30">
                  <c:v>39509.26810322981</c:v>
                </c:pt>
                <c:pt idx="31">
                  <c:v>39806.53146397041</c:v>
                </c:pt>
                <c:pt idx="32">
                  <c:v>40103.79482471102</c:v>
                </c:pt>
                <c:pt idx="33">
                  <c:v>40401.05818545162</c:v>
                </c:pt>
                <c:pt idx="34">
                  <c:v>40698.32154619222</c:v>
                </c:pt>
                <c:pt idx="35">
                  <c:v>40995.58490693282</c:v>
                </c:pt>
                <c:pt idx="36">
                  <c:v>41292.84826767342</c:v>
                </c:pt>
                <c:pt idx="37">
                  <c:v>41590.11162841403</c:v>
                </c:pt>
                <c:pt idx="38">
                  <c:v>41887.37498915463</c:v>
                </c:pt>
                <c:pt idx="39">
                  <c:v>42184.63834989523</c:v>
                </c:pt>
                <c:pt idx="40">
                  <c:v>42481.90171063584</c:v>
                </c:pt>
                <c:pt idx="41">
                  <c:v>42779.16507137644</c:v>
                </c:pt>
                <c:pt idx="42">
                  <c:v>43076.42843211704</c:v>
                </c:pt>
                <c:pt idx="43">
                  <c:v>43373.69179285764</c:v>
                </c:pt>
                <c:pt idx="44">
                  <c:v>43670.95515359825</c:v>
                </c:pt>
                <c:pt idx="45">
                  <c:v>43968.21851433885</c:v>
                </c:pt>
                <c:pt idx="46">
                  <c:v>44265.48187507946</c:v>
                </c:pt>
                <c:pt idx="47">
                  <c:v>44562.74523582007</c:v>
                </c:pt>
                <c:pt idx="48">
                  <c:v>44860.00859656067</c:v>
                </c:pt>
                <c:pt idx="49">
                  <c:v>45157.27195730127</c:v>
                </c:pt>
                <c:pt idx="50">
                  <c:v>45454.53531804187</c:v>
                </c:pt>
                <c:pt idx="51">
                  <c:v>45751.79867878248</c:v>
                </c:pt>
                <c:pt idx="52">
                  <c:v>46049.06203952308</c:v>
                </c:pt>
                <c:pt idx="53">
                  <c:v>46346.32540026368</c:v>
                </c:pt>
                <c:pt idx="54">
                  <c:v>46643.58876100428</c:v>
                </c:pt>
                <c:pt idx="55">
                  <c:v>46940.8521217449</c:v>
                </c:pt>
                <c:pt idx="56">
                  <c:v>47238.11548248549</c:v>
                </c:pt>
                <c:pt idx="57">
                  <c:v>47535.3788432261</c:v>
                </c:pt>
                <c:pt idx="58">
                  <c:v>51160.10622344638</c:v>
                </c:pt>
                <c:pt idx="59">
                  <c:v>54784.83360366667</c:v>
                </c:pt>
                <c:pt idx="60">
                  <c:v>58409.56098388696</c:v>
                </c:pt>
                <c:pt idx="61">
                  <c:v>62034.28836410723</c:v>
                </c:pt>
                <c:pt idx="62">
                  <c:v>65659.01574432752</c:v>
                </c:pt>
                <c:pt idx="63">
                  <c:v>69283.7431245478</c:v>
                </c:pt>
                <c:pt idx="64">
                  <c:v>72908.4705047681</c:v>
                </c:pt>
                <c:pt idx="65">
                  <c:v>76533.19788498837</c:v>
                </c:pt>
                <c:pt idx="66">
                  <c:v>80157.92526520867</c:v>
                </c:pt>
                <c:pt idx="67">
                  <c:v>83782.65264542893</c:v>
                </c:pt>
                <c:pt idx="68">
                  <c:v>87407.38002564922</c:v>
                </c:pt>
                <c:pt idx="69">
                  <c:v>91032.10740586951</c:v>
                </c:pt>
                <c:pt idx="70">
                  <c:v>94656.8347860898</c:v>
                </c:pt>
                <c:pt idx="71">
                  <c:v>98281.5621663101</c:v>
                </c:pt>
                <c:pt idx="72">
                  <c:v>101906.2895465304</c:v>
                </c:pt>
                <c:pt idx="73">
                  <c:v>105531.0169267507</c:v>
                </c:pt>
                <c:pt idx="74">
                  <c:v>109155.7443069709</c:v>
                </c:pt>
                <c:pt idx="75">
                  <c:v>112780.4716871912</c:v>
                </c:pt>
                <c:pt idx="76">
                  <c:v>116405.1990674115</c:v>
                </c:pt>
                <c:pt idx="77">
                  <c:v>120029.9264476318</c:v>
                </c:pt>
                <c:pt idx="78">
                  <c:v>123654.6538278521</c:v>
                </c:pt>
                <c:pt idx="79">
                  <c:v>127279.3812080724</c:v>
                </c:pt>
                <c:pt idx="80">
                  <c:v>130904.1085882926</c:v>
                </c:pt>
                <c:pt idx="81">
                  <c:v>134528.835968513</c:v>
                </c:pt>
                <c:pt idx="82">
                  <c:v>138153.5633487332</c:v>
                </c:pt>
                <c:pt idx="83">
                  <c:v>141778.2907289535</c:v>
                </c:pt>
                <c:pt idx="84">
                  <c:v>162743.7367585558</c:v>
                </c:pt>
                <c:pt idx="85">
                  <c:v>183709.1827881581</c:v>
                </c:pt>
                <c:pt idx="86">
                  <c:v>204674.6288177605</c:v>
                </c:pt>
                <c:pt idx="87">
                  <c:v>225640.0748473628</c:v>
                </c:pt>
                <c:pt idx="88">
                  <c:v>246605.5208769651</c:v>
                </c:pt>
                <c:pt idx="89">
                  <c:v>267570.9669065674</c:v>
                </c:pt>
                <c:pt idx="90">
                  <c:v>288536.4129361697</c:v>
                </c:pt>
                <c:pt idx="91">
                  <c:v>309501.8589657721</c:v>
                </c:pt>
                <c:pt idx="92">
                  <c:v>330467.3049953744</c:v>
                </c:pt>
                <c:pt idx="93">
                  <c:v>351432.7510249767</c:v>
                </c:pt>
                <c:pt idx="94">
                  <c:v>372398.1970545789</c:v>
                </c:pt>
                <c:pt idx="95">
                  <c:v>393363.6430841813</c:v>
                </c:pt>
                <c:pt idx="96">
                  <c:v>414329.0891137836</c:v>
                </c:pt>
                <c:pt idx="97">
                  <c:v>424108.8901137836</c:v>
                </c:pt>
                <c:pt idx="98">
                  <c:v>433888.6911137836</c:v>
                </c:pt>
                <c:pt idx="99">
                  <c:v>443668.4921137836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23480"/>
        <c:axId val="1858729224"/>
      </c:lineChart>
      <c:catAx>
        <c:axId val="185872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7292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8729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7234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0.047551202988792</c:v>
                </c:pt>
                <c:pt idx="2" formatCode="0.0%">
                  <c:v>0.047551202988792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0.0300323387297634</c:v>
                </c:pt>
                <c:pt idx="2" formatCode="0.0%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0.120246668742217</c:v>
                </c:pt>
                <c:pt idx="2" formatCode="0.0%">
                  <c:v>0.120246668742217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0.113559780821918</c:v>
                </c:pt>
                <c:pt idx="2" formatCode="0.0%">
                  <c:v>0.0987271943023344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0.0370190286425903</c:v>
                </c:pt>
                <c:pt idx="2" formatCode="0.0%">
                  <c:v>0.0370190286425903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0.141819377334994</c:v>
                </c:pt>
                <c:pt idx="2" formatCode="0.0%">
                  <c:v>0.141819377334994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0.132564620174346</c:v>
                </c:pt>
                <c:pt idx="2" formatCode="0.0%">
                  <c:v>0.132564620174346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0.0901307596513076</c:v>
                </c:pt>
                <c:pt idx="2" formatCode="0.0%">
                  <c:v>0.0901307596513076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0.00314765056736906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0.336533006345546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0.596892732254047</c:v>
                </c:pt>
                <c:pt idx="2" formatCode="0.0%">
                  <c:v>-0.0377718474792599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5991352"/>
        <c:axId val="1855987992"/>
      </c:barChart>
      <c:catAx>
        <c:axId val="185599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98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598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5991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0.00721046077210461</c:v>
                </c:pt>
                <c:pt idx="2" formatCode="0.0%">
                  <c:v>0.00721046077210461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-0.00184019477117448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0.112390783169847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0.928687507845579</c:v>
                </c:pt>
                <c:pt idx="2" formatCode="0.0%">
                  <c:v>0.749147595317155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4956216"/>
        <c:axId val="1854952872"/>
      </c:barChart>
      <c:catAx>
        <c:axId val="185495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495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495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495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0.0141819377334994</c:v>
                </c:pt>
                <c:pt idx="1">
                  <c:v>0.0141819377334994</c:v>
                </c:pt>
                <c:pt idx="2">
                  <c:v>0.0275296438356164</c:v>
                </c:pt>
                <c:pt idx="3">
                  <c:v>0.0275296438356164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0.0108024042806815</c:v>
                </c:pt>
                <c:pt idx="1">
                  <c:v>0.0049480627180732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0.681490161365254</c:v>
                </c:pt>
                <c:pt idx="1">
                  <c:v>0.312157920826527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0.0506595511094028</c:v>
                </c:pt>
                <c:pt idx="1">
                  <c:v>0.0232047079192398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0.19737399003736</c:v>
                </c:pt>
                <c:pt idx="3">
                  <c:v>0.0972140547945205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0.000897535787714512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0.00513864368114793</c:v>
                </c:pt>
                <c:pt idx="3">
                  <c:v>0.00513864368114793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0.139465996905734</c:v>
                </c:pt>
                <c:pt idx="1">
                  <c:v>0.139465996905734</c:v>
                </c:pt>
                <c:pt idx="2">
                  <c:v>0.139465996905734</c:v>
                </c:pt>
                <c:pt idx="3">
                  <c:v>0.139465996905734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0.425778758744133</c:v>
                </c:pt>
                <c:pt idx="2">
                  <c:v>0.551126646175062</c:v>
                </c:pt>
                <c:pt idx="3">
                  <c:v>0.651286581417901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535288"/>
        <c:axId val="1859538664"/>
      </c:barChart>
      <c:catAx>
        <c:axId val="1859535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386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53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35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0.15141304109589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0.0288418430884184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-0.00736077908469794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0.112390783169847</c:v>
                </c:pt>
                <c:pt idx="1">
                  <c:v>0.112390783169847</c:v>
                </c:pt>
                <c:pt idx="2">
                  <c:v>0.112390783169847</c:v>
                </c:pt>
                <c:pt idx="3">
                  <c:v>0.112390783169847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0.612116237407749</c:v>
                </c:pt>
                <c:pt idx="1">
                  <c:v>0.799731900676755</c:v>
                </c:pt>
                <c:pt idx="2">
                  <c:v>0.792371121592058</c:v>
                </c:pt>
                <c:pt idx="3">
                  <c:v>0.792371121592058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641160"/>
        <c:axId val="1859644536"/>
      </c:barChart>
      <c:catAx>
        <c:axId val="1859641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44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64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41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0.0107446610525389</c:v>
                </c:pt>
                <c:pt idx="1">
                  <c:v>0.0130079783923561</c:v>
                </c:pt>
                <c:pt idx="2">
                  <c:v>0.00762130981497969</c:v>
                </c:pt>
                <c:pt idx="3">
                  <c:v>0.000126984737634608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0.376581844613812</c:v>
                </c:pt>
                <c:pt idx="1">
                  <c:v>0.45590721510313</c:v>
                </c:pt>
                <c:pt idx="2">
                  <c:v>0.267113768825702</c:v>
                </c:pt>
                <c:pt idx="3">
                  <c:v>0.00445059611489033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0.0420894308816696</c:v>
                </c:pt>
                <c:pt idx="1">
                  <c:v>0.0509553912197123</c:v>
                </c:pt>
                <c:pt idx="2">
                  <c:v>0.0298545101717825</c:v>
                </c:pt>
                <c:pt idx="3">
                  <c:v>0.000497429868803169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0.141088514786442</c:v>
                </c:pt>
                <c:pt idx="1">
                  <c:v>0.170808212821007</c:v>
                </c:pt>
                <c:pt idx="2">
                  <c:v>0.100075681984285</c:v>
                </c:pt>
                <c:pt idx="3">
                  <c:v>0.00166744096866414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0.256586187048568</c:v>
                </c:pt>
                <c:pt idx="3">
                  <c:v>0.126378271232877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0.120174346201743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0.00540146870707808</c:v>
                </c:pt>
                <c:pt idx="3">
                  <c:v>0.00540146870707808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0.194989705013522</c:v>
                </c:pt>
                <c:pt idx="1">
                  <c:v>0.194989705013522</c:v>
                </c:pt>
                <c:pt idx="2">
                  <c:v>0.194989705013522</c:v>
                </c:pt>
                <c:pt idx="3">
                  <c:v>0.194989705013522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-2.22044604925031E-16</c:v>
                </c:pt>
                <c:pt idx="3">
                  <c:v>0.45304988809804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753336"/>
        <c:axId val="1859756712"/>
      </c:barChart>
      <c:catAx>
        <c:axId val="1859753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56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756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75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0.0323348180323786</c:v>
                </c:pt>
                <c:pt idx="1">
                  <c:v>0.0323348180323786</c:v>
                </c:pt>
                <c:pt idx="2">
                  <c:v>0.0627675879452055</c:v>
                </c:pt>
                <c:pt idx="3">
                  <c:v>0.0627675879452055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0.120129354919054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0.0817969926806633</c:v>
                </c:pt>
                <c:pt idx="1">
                  <c:v>0.190772250039275</c:v>
                </c:pt>
                <c:pt idx="2">
                  <c:v>0.0722820764061237</c:v>
                </c:pt>
                <c:pt idx="3">
                  <c:v>0.136135355842805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0.0671585140295471</c:v>
                </c:pt>
                <c:pt idx="1">
                  <c:v>0.156631440971542</c:v>
                </c:pt>
                <c:pt idx="2">
                  <c:v>0.0593463975057976</c:v>
                </c:pt>
                <c:pt idx="3">
                  <c:v>0.111772424702451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0.0251819467981663</c:v>
                </c:pt>
                <c:pt idx="1">
                  <c:v>0.0587309691177823</c:v>
                </c:pt>
                <c:pt idx="2">
                  <c:v>0.022252693441018</c:v>
                </c:pt>
                <c:pt idx="3">
                  <c:v>0.0419105052133946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0.0964716835084679</c:v>
                </c:pt>
                <c:pt idx="1">
                  <c:v>0.224997515493476</c:v>
                </c:pt>
                <c:pt idx="2">
                  <c:v>0.0852497551543226</c:v>
                </c:pt>
                <c:pt idx="3">
                  <c:v>0.160558555183709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0.355273182067248</c:v>
                </c:pt>
                <c:pt idx="3">
                  <c:v>0.174985298630137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0.36052303860523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0.00629530113473813</c:v>
                </c:pt>
                <c:pt idx="3">
                  <c:v>0.00629530113473813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0.336533006345546</c:v>
                </c:pt>
                <c:pt idx="1">
                  <c:v>0.336533006345546</c:v>
                </c:pt>
                <c:pt idx="2">
                  <c:v>0.336533006345546</c:v>
                </c:pt>
                <c:pt idx="3">
                  <c:v>0.336533006345546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2.22044604925031E-16</c:v>
                </c:pt>
                <c:pt idx="3">
                  <c:v>-0.15108738991704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859256"/>
        <c:axId val="1859862632"/>
      </c:barChart>
      <c:catAx>
        <c:axId val="1859859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62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59862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5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0.0685374952981306</c:v>
                </c:pt>
                <c:pt idx="2">
                  <c:v>0.0685374952981306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0.0143928740126074</c:v>
                </c:pt>
                <c:pt idx="2">
                  <c:v>0.0143928740126074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7.68935685379842E-5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0.166203426097967</c:v>
                </c:pt>
                <c:pt idx="1">
                  <c:v>0.166203426097967</c:v>
                </c:pt>
                <c:pt idx="2">
                  <c:v>0.166203426097967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0.128850491160486</c:v>
                </c:pt>
                <c:pt idx="1">
                  <c:v>0.128850491160486</c:v>
                </c:pt>
                <c:pt idx="2">
                  <c:v>0.128850491160486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0.115142992100859</c:v>
                </c:pt>
                <c:pt idx="1">
                  <c:v>0.115142992100859</c:v>
                </c:pt>
                <c:pt idx="2">
                  <c:v>0.115246337056975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0.0822449943577568</c:v>
                </c:pt>
                <c:pt idx="1">
                  <c:v>0.0822449943577568</c:v>
                </c:pt>
                <c:pt idx="2">
                  <c:v>0.0822449943577568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0.424627726972193</c:v>
                </c:pt>
                <c:pt idx="1">
                  <c:v>0.424627726972193</c:v>
                </c:pt>
                <c:pt idx="2">
                  <c:v>0.424627726972193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9919000"/>
        <c:axId val="1859922104"/>
      </c:barChart>
      <c:catAx>
        <c:axId val="185991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2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992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919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ZANOC</v>
          </cell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>WILD FOODS -- see worksheet Data 3</v>
          </cell>
          <cell r="C1052">
            <v>0</v>
          </cell>
          <cell r="D1052">
            <v>0.03</v>
          </cell>
          <cell r="E1052">
            <v>0</v>
          </cell>
          <cell r="F1052">
            <v>0.05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WILD FOODS -- see worksheet Data 3</v>
          </cell>
          <cell r="C1076">
            <v>0</v>
          </cell>
          <cell r="D1076">
            <v>750</v>
          </cell>
          <cell r="E1076">
            <v>0</v>
          </cell>
          <cell r="F1076">
            <v>750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Agricultural cash income -- see Data2</v>
          </cell>
          <cell r="C1077">
            <v>3375</v>
          </cell>
          <cell r="D1077">
            <v>0</v>
          </cell>
          <cell r="E1077">
            <v>7275</v>
          </cell>
          <cell r="F1077">
            <v>0</v>
          </cell>
          <cell r="H1077">
            <v>750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Domestic work cash income -- see Data2</v>
          </cell>
          <cell r="C1078">
            <v>3960</v>
          </cell>
          <cell r="D1078">
            <v>0</v>
          </cell>
          <cell r="E1078">
            <v>5640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Formal Employment (conservancies, etc.)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79800</v>
          </cell>
          <cell r="I1079">
            <v>0</v>
          </cell>
          <cell r="J1079">
            <v>264000</v>
          </cell>
          <cell r="K1079">
            <v>0</v>
          </cell>
        </row>
        <row r="1080">
          <cell r="A1080" t="str">
            <v>Self-employment -- see Data2</v>
          </cell>
          <cell r="C1080">
            <v>5040</v>
          </cell>
          <cell r="D1080">
            <v>1008</v>
          </cell>
          <cell r="E1080">
            <v>5040</v>
          </cell>
          <cell r="F1080">
            <v>1008</v>
          </cell>
          <cell r="H1080">
            <v>30520</v>
          </cell>
          <cell r="I1080">
            <v>6104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3600</v>
          </cell>
          <cell r="F1081">
            <v>0</v>
          </cell>
          <cell r="H1081">
            <v>6120</v>
          </cell>
          <cell r="I1081">
            <v>0</v>
          </cell>
          <cell r="J1081">
            <v>46800</v>
          </cell>
          <cell r="K1081">
            <v>0</v>
          </cell>
        </row>
        <row r="1082">
          <cell r="A1082" t="str">
            <v>Social Cash Transfers -- see Data2</v>
          </cell>
          <cell r="C1082">
            <v>17095.815170008718</v>
          </cell>
          <cell r="D1082">
            <v>0</v>
          </cell>
          <cell r="E1082">
            <v>18586.660854402788</v>
          </cell>
          <cell r="F1082">
            <v>0</v>
          </cell>
          <cell r="H1082">
            <v>8312.9032258064526</v>
          </cell>
          <cell r="I1082">
            <v>0</v>
          </cell>
          <cell r="J1082">
            <v>8312.9032258064526</v>
          </cell>
          <cell r="K1082">
            <v>0</v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376.3257931687429</v>
      </c>
      <c r="S7" s="223">
        <f>IF($B$81=0,0,(SUMIF($N$6:$N$28,$U7,L$6:L$28)+SUMIF($N$91:$N$118,$U7,L$91:L$118))*$I$83*Poor!$B$81/$B$81)</f>
        <v>376.3257931687429</v>
      </c>
      <c r="T7" s="223">
        <f>IF($B$81=0,0,(SUMIF($N$6:$N$28,$U7,M$6:M$28)+SUMIF($N$91:$N$118,$U7,M$91:M$118))*$I$83*Poor!$B$81/$B$81)</f>
        <v>376.3257931687429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3.7853260273972601E-2</v>
      </c>
      <c r="J9" s="24">
        <f t="shared" si="3"/>
        <v>3.7853260273972601E-2</v>
      </c>
      <c r="K9" s="22">
        <f t="shared" si="4"/>
        <v>3.7853260273972601E-2</v>
      </c>
      <c r="L9" s="22">
        <f t="shared" si="5"/>
        <v>3.7853260273972601E-2</v>
      </c>
      <c r="M9" s="225">
        <f t="shared" si="6"/>
        <v>3.7853260273972601E-2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0.1514130410958904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0.1514130410958904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3.7853260273972601E-2</v>
      </c>
      <c r="AJ9" s="120">
        <f t="shared" si="14"/>
        <v>7.5706520547945202E-2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-70.573254897328582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1</v>
      </c>
      <c r="H13" s="24">
        <f t="shared" si="1"/>
        <v>1</v>
      </c>
      <c r="I13" s="22">
        <f t="shared" si="2"/>
        <v>7.2104607721046078E-3</v>
      </c>
      <c r="J13" s="24">
        <f t="shared" si="3"/>
        <v>7.2104607721046078E-3</v>
      </c>
      <c r="K13" s="22">
        <f t="shared" si="4"/>
        <v>7.2104607721046078E-3</v>
      </c>
      <c r="L13" s="22">
        <f t="shared" si="5"/>
        <v>7.2104607721046078E-3</v>
      </c>
      <c r="M13" s="226">
        <f t="shared" si="6"/>
        <v>7.2104607721046078E-3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8801.9999999999982</v>
      </c>
      <c r="S13" s="223">
        <f>IF($B$81=0,0,(SUMIF($N$6:$N$28,$U13,L$6:L$28)+SUMIF($N$91:$N$118,$U13,L$91:L$118))*$I$83*Poor!$B$81/$B$81)</f>
        <v>8801.9999999999982</v>
      </c>
      <c r="T13" s="223">
        <f>IF($B$81=0,0,(SUMIF($N$6:$N$28,$U13,M$6:M$28)+SUMIF($N$91:$N$118,$U13,M$91:M$118))*$I$83*Poor!$B$81/$B$81)</f>
        <v>8801.9999999999982</v>
      </c>
      <c r="U13" s="224">
        <v>7</v>
      </c>
      <c r="V13" s="56"/>
      <c r="W13" s="110"/>
      <c r="X13" s="118"/>
      <c r="Y13" s="183">
        <f t="shared" si="9"/>
        <v>2.8841843088418431E-2</v>
      </c>
      <c r="Z13" s="156">
        <f>Poor!Z13</f>
        <v>1</v>
      </c>
      <c r="AA13" s="121">
        <f>$M13*Z13*4</f>
        <v>2.8841843088418431E-2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7.2104607721046078E-3</v>
      </c>
      <c r="AJ13" s="120">
        <f t="shared" si="14"/>
        <v>1.4420921544209216E-2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WILD FOODS -- see worksheet Data 3</v>
      </c>
      <c r="B14" s="215">
        <f>IF([1]Summ!C1052="",0,[1]Summ!C1052)</f>
        <v>0</v>
      </c>
      <c r="C14" s="215">
        <f>IF([1]Summ!D1052="",0,[1]Summ!D1052)</f>
        <v>0.03</v>
      </c>
      <c r="D14" s="24">
        <f t="shared" si="0"/>
        <v>0.03</v>
      </c>
      <c r="E14" s="75">
        <f>Poor!E14</f>
        <v>1</v>
      </c>
      <c r="F14" s="22"/>
      <c r="H14" s="24">
        <f t="shared" si="1"/>
        <v>1</v>
      </c>
      <c r="I14" s="22">
        <f t="shared" si="2"/>
        <v>0.03</v>
      </c>
      <c r="J14" s="24">
        <f>IF(I$32&lt;=1+I131,I14,B14*H14+J$33*(I14-B14*H14))</f>
        <v>-1.840194771174485E-3</v>
      </c>
      <c r="K14" s="22">
        <f t="shared" si="4"/>
        <v>0</v>
      </c>
      <c r="L14" s="22">
        <f t="shared" si="5"/>
        <v>0</v>
      </c>
      <c r="M14" s="226">
        <f t="shared" si="6"/>
        <v>-1.840194771174485E-3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-7.3607790846979401E-3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-7.3607790846979401E-3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-1.840194771174485E-3</v>
      </c>
      <c r="AJ14" s="120">
        <f t="shared" si="14"/>
        <v>-3.68038954234897E-3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6048</v>
      </c>
      <c r="S16" s="223">
        <f>IF($B$81=0,0,(SUMIF($N$6:$N$28,$U16,L$6:L$28)+SUMIF($N$91:$N$118,$U16,L$91:L$118))*$I$83*Poor!$B$81/$B$81)</f>
        <v>6048</v>
      </c>
      <c r="T16" s="223">
        <f>IF($B$81=0,0,(SUMIF($N$6:$N$28,$U16,M$6:M$28)+SUMIF($N$91:$N$118,$U16,M$91:M$118))*$I$83*Poor!$B$81/$B$81)</f>
        <v>5973.8033468262438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0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795.33049864457155</v>
      </c>
      <c r="S18" s="223">
        <f>IF($B$81=0,0,(SUMIF($N$6:$N$28,$U18,L$6:L$28)+SUMIF($N$91:$N$118,$U18,L$91:L$118))*$I$83*Poor!$B$81/$B$81)</f>
        <v>795.33049864457155</v>
      </c>
      <c r="T18" s="223">
        <f>IF($B$81=0,0,(SUMIF($N$6:$N$28,$U18,M$6:M$28)+SUMIF($N$91:$N$118,$U18,M$91:M$118))*$I$83*Poor!$B$81/$B$81)</f>
        <v>795.33049864457155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20514.978204010462</v>
      </c>
      <c r="S20" s="223">
        <f>IF($B$81=0,0,(SUMIF($N$6:$N$28,$U20,L$6:L$28)+SUMIF($N$91:$N$118,$U20,L$91:L$118))*$I$83*Poor!$B$81/$B$81)</f>
        <v>20514.978204010462</v>
      </c>
      <c r="T20" s="223">
        <f>IF($B$81=0,0,(SUMIF($N$6:$N$28,$U20,M$6:M$28)+SUMIF($N$91:$N$118,$U20,M$91:M$118))*$I$83*Poor!$B$81/$B$81)</f>
        <v>20514.978204010462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36536.634495823775</v>
      </c>
      <c r="S23" s="179">
        <f>SUM(S7:S22)</f>
        <v>36536.634495823775</v>
      </c>
      <c r="T23" s="179">
        <f>SUM(T7:T22)</f>
        <v>36391.864587752687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22315.22019579789</v>
      </c>
      <c r="S24" s="41">
        <f>IF($B$81=0,0,(SUM(($B$70*$H$70))+((1-$D$29)*$I$83))*Poor!$B$81/$B$81)</f>
        <v>22315.22019579789</v>
      </c>
      <c r="T24" s="41">
        <f>IF($B$81=0,0,(SUM(($B$70*$H$70))+((1-$D$29)*$I$83))*Poor!$B$81/$B$81)</f>
        <v>22315.22019579789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33999.22019579789</v>
      </c>
      <c r="S25" s="41">
        <f>IF($B$81=0,0,(SUM(($B$70*$H$70),($B$71*$H$71))+((1-$D$29)*$I$83))*Poor!$B$81/$B$81)</f>
        <v>33999.22019579789</v>
      </c>
      <c r="T25" s="41">
        <f>IF($B$81=0,0,(SUM(($B$70*$H$70),($B$71*$H$71))+((1-$D$29)*$I$83))*Poor!$B$81/$B$81)</f>
        <v>33999.22019579789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54807.22019579789</v>
      </c>
      <c r="S26" s="41">
        <f>IF($B$81=0,0,(SUM(($B$70*$H$70),($B$71*$H$71),($B$72*$H$72))+((1-$D$29)*$I$83))*Poor!$B$81/$B$81)</f>
        <v>54807.22019579789</v>
      </c>
      <c r="T26" s="41">
        <f>IF($B$81=0,0,(SUM(($B$70*$H$70),($B$71*$H$71),($B$72*$H$72))+((1-$D$29)*$I$83))*Poor!$B$81/$B$81)</f>
        <v>54807.22019579789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0.11239078316984712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0.11239078316984712</v>
      </c>
      <c r="N29" s="230"/>
      <c r="P29" s="22"/>
      <c r="V29" s="56"/>
      <c r="W29" s="110"/>
      <c r="X29" s="118"/>
      <c r="Y29" s="183">
        <f t="shared" si="9"/>
        <v>0.44956313267938847</v>
      </c>
      <c r="Z29" s="156">
        <f>Poor!Z29</f>
        <v>0.25</v>
      </c>
      <c r="AA29" s="121">
        <f t="shared" si="16"/>
        <v>0.11239078316984712</v>
      </c>
      <c r="AB29" s="156">
        <f>Poor!AB29</f>
        <v>0.25</v>
      </c>
      <c r="AC29" s="121">
        <f t="shared" si="7"/>
        <v>0.11239078316984712</v>
      </c>
      <c r="AD29" s="156">
        <f>Poor!AD29</f>
        <v>0.25</v>
      </c>
      <c r="AE29" s="121">
        <f t="shared" si="8"/>
        <v>0.11239078316984712</v>
      </c>
      <c r="AF29" s="122">
        <f t="shared" si="10"/>
        <v>0.25</v>
      </c>
      <c r="AG29" s="121">
        <f t="shared" si="11"/>
        <v>0.11239078316984712</v>
      </c>
      <c r="AH29" s="123">
        <f t="shared" si="12"/>
        <v>1</v>
      </c>
      <c r="AI29" s="183">
        <f t="shared" si="13"/>
        <v>0.11239078316984712</v>
      </c>
      <c r="AJ29" s="120">
        <f t="shared" si="14"/>
        <v>0.11239078316984712</v>
      </c>
      <c r="AK29" s="119">
        <f t="shared" si="15"/>
        <v>0.11239078316984712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2.590644274873577</v>
      </c>
      <c r="E30" s="75">
        <f>Poor!E30</f>
        <v>1</v>
      </c>
      <c r="H30" s="96">
        <f>(E30*F$7/F$9)</f>
        <v>1</v>
      </c>
      <c r="I30" s="29">
        <f>IF(E30&gt;=1,I119-I124,MIN(I119-I124,B30*H30))</f>
        <v>2.590644274873577</v>
      </c>
      <c r="J30" s="232">
        <f>IF(I$32&lt;=1,I30,1-SUM(J6:J29))</f>
        <v>0.74914759531715491</v>
      </c>
      <c r="K30" s="22">
        <f t="shared" si="4"/>
        <v>0.92868750784557907</v>
      </c>
      <c r="L30" s="22">
        <f>IF(L124=L119,0,IF(K30="",0,(L119-L124)/(B119-B124)*K30))</f>
        <v>0.92868750784557907</v>
      </c>
      <c r="M30" s="175">
        <f t="shared" si="6"/>
        <v>0.74914759531715491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2.9965903812686197</v>
      </c>
      <c r="Z30" s="122">
        <f>IF($Y30=0,0,AA30/($Y$30))</f>
        <v>0.20427090777372339</v>
      </c>
      <c r="AA30" s="187">
        <f>IF(AA79*4/$I$83+SUM(AA6:AA29)&lt;1,AA79*4/$I$83,1-SUM(AA6:AA29))</f>
        <v>0.61211623740774879</v>
      </c>
      <c r="AB30" s="122">
        <f>IF($Y30=0,0,AC30/($Y$30))</f>
        <v>0.26688062061328033</v>
      </c>
      <c r="AC30" s="187">
        <f>IF(AC79*4/$I$83+SUM(AC6:AC29)&lt;1,AC79*4/$I$83,1-SUM(AC6:AC29))</f>
        <v>0.79973190067675559</v>
      </c>
      <c r="AD30" s="122">
        <f>IF($Y30=0,0,AE30/($Y$30))</f>
        <v>0.26442423580649815</v>
      </c>
      <c r="AE30" s="187">
        <f>IF(AE79*4/$I$83+SUM(AE6:AE29)&lt;1,AE79*4/$I$83,1-SUM(AE6:AE29))</f>
        <v>0.79237112159205769</v>
      </c>
      <c r="AF30" s="122">
        <f>IF($Y30=0,0,AG30/($Y$30))</f>
        <v>0.26442423580649815</v>
      </c>
      <c r="AG30" s="187">
        <f>IF(AG79*4/$I$83+SUM(AG6:AG29)&lt;1,AG79*4/$I$83,1-SUM(AG6:AG29))</f>
        <v>0.79237112159205769</v>
      </c>
      <c r="AH30" s="123">
        <f t="shared" si="12"/>
        <v>1</v>
      </c>
      <c r="AI30" s="183">
        <f t="shared" si="13"/>
        <v>0.74914759531715491</v>
      </c>
      <c r="AJ30" s="120">
        <f t="shared" si="14"/>
        <v>0.70592406904225213</v>
      </c>
      <c r="AK30" s="119">
        <f t="shared" si="15"/>
        <v>0.79237112159205769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-0.18786733160173164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0.135758766470017</v>
      </c>
      <c r="D32" s="24">
        <f>SUM(D6:D30)</f>
        <v>2.9855828650997465</v>
      </c>
      <c r="E32" s="2"/>
      <c r="F32" s="2"/>
      <c r="H32" s="17"/>
      <c r="I32" s="22">
        <f>SUM(I6:I30)</f>
        <v>2.9855828650997465</v>
      </c>
      <c r="J32" s="17"/>
      <c r="L32" s="22">
        <f>SUM(L6:L30)</f>
        <v>1.1878673316017316</v>
      </c>
      <c r="M32" s="23"/>
      <c r="N32" s="56"/>
      <c r="O32" s="2"/>
      <c r="P32" s="22"/>
      <c r="Q32" s="235" t="s">
        <v>143</v>
      </c>
      <c r="R32" s="235">
        <f t="shared" si="24"/>
        <v>18270.585699974115</v>
      </c>
      <c r="S32" s="235">
        <f t="shared" si="24"/>
        <v>18270.585699974115</v>
      </c>
      <c r="T32" s="235">
        <f t="shared" si="24"/>
        <v>18415.355608045204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-6.133982570581617E-2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WILD FOODS -- see worksheet Data 3</v>
      </c>
      <c r="B41" s="216">
        <f>IF([1]Summ!C1076="",0,[1]Summ!C1076)</f>
        <v>0</v>
      </c>
      <c r="C41" s="216">
        <f>IF([1]Summ!D1076="",0,[1]Summ!D1076)</f>
        <v>750</v>
      </c>
      <c r="D41" s="38">
        <f t="shared" si="25"/>
        <v>750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750</v>
      </c>
      <c r="J41" s="38">
        <f t="shared" si="32"/>
        <v>-46.004869279362126</v>
      </c>
      <c r="K41" s="40">
        <f t="shared" si="33"/>
        <v>0</v>
      </c>
      <c r="L41" s="22">
        <f t="shared" si="34"/>
        <v>0</v>
      </c>
      <c r="M41" s="24">
        <f t="shared" si="35"/>
        <v>-1.5610314480265703E-3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-46.004869279362126</v>
      </c>
      <c r="AH41" s="123">
        <f t="shared" si="37"/>
        <v>1</v>
      </c>
      <c r="AI41" s="112">
        <f t="shared" si="37"/>
        <v>-46.004869279362126</v>
      </c>
      <c r="AJ41" s="148">
        <f t="shared" si="38"/>
        <v>0</v>
      </c>
      <c r="AK41" s="147">
        <f t="shared" si="39"/>
        <v>-46.004869279362126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Agricultural cash income -- see Data2</v>
      </c>
      <c r="B42" s="216">
        <f>IF([1]Summ!C1077="",0,[1]Summ!C1077)</f>
        <v>3375</v>
      </c>
      <c r="C42" s="216">
        <f>IF([1]Summ!D1077="",0,[1]Summ!D1077)</f>
        <v>0</v>
      </c>
      <c r="D42" s="38">
        <f t="shared" si="25"/>
        <v>3375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3375</v>
      </c>
      <c r="J42" s="38">
        <f t="shared" si="32"/>
        <v>3375</v>
      </c>
      <c r="K42" s="40">
        <f t="shared" si="33"/>
        <v>0.11452007623578067</v>
      </c>
      <c r="L42" s="22">
        <f t="shared" si="34"/>
        <v>0.11452007623578067</v>
      </c>
      <c r="M42" s="24">
        <f t="shared" si="35"/>
        <v>0.11452007623578067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843.75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1687.5</v>
      </c>
      <c r="AF42" s="122">
        <f t="shared" si="29"/>
        <v>0.25</v>
      </c>
      <c r="AG42" s="147">
        <f t="shared" si="36"/>
        <v>843.75</v>
      </c>
      <c r="AH42" s="123">
        <f t="shared" si="37"/>
        <v>1</v>
      </c>
      <c r="AI42" s="112">
        <f t="shared" si="37"/>
        <v>3375</v>
      </c>
      <c r="AJ42" s="148">
        <f t="shared" si="38"/>
        <v>843.75</v>
      </c>
      <c r="AK42" s="147">
        <f t="shared" si="39"/>
        <v>2531.25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Domestic work cash income -- see Data2</v>
      </c>
      <c r="B43" s="216">
        <f>IF([1]Summ!C1078="",0,[1]Summ!C1078)</f>
        <v>3960</v>
      </c>
      <c r="C43" s="216">
        <f>IF([1]Summ!D1078="",0,[1]Summ!D1078)</f>
        <v>0</v>
      </c>
      <c r="D43" s="38">
        <f t="shared" si="25"/>
        <v>3960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3960</v>
      </c>
      <c r="J43" s="38">
        <f t="shared" si="32"/>
        <v>3959.9999999999995</v>
      </c>
      <c r="K43" s="40">
        <f t="shared" si="33"/>
        <v>0.13437022278331598</v>
      </c>
      <c r="L43" s="22">
        <f t="shared" si="34"/>
        <v>0.13437022278331598</v>
      </c>
      <c r="M43" s="24">
        <f t="shared" si="35"/>
        <v>0.13437022278331598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989.99999999999989</v>
      </c>
      <c r="AB43" s="156">
        <f>Poor!AB43</f>
        <v>0.25</v>
      </c>
      <c r="AC43" s="147">
        <f t="shared" si="41"/>
        <v>989.99999999999989</v>
      </c>
      <c r="AD43" s="156">
        <f>Poor!AD43</f>
        <v>0.25</v>
      </c>
      <c r="AE43" s="147">
        <f t="shared" si="42"/>
        <v>989.99999999999989</v>
      </c>
      <c r="AF43" s="122">
        <f t="shared" si="29"/>
        <v>0.25</v>
      </c>
      <c r="AG43" s="147">
        <f t="shared" si="36"/>
        <v>989.99999999999989</v>
      </c>
      <c r="AH43" s="123">
        <f t="shared" si="37"/>
        <v>1</v>
      </c>
      <c r="AI43" s="112">
        <f t="shared" si="37"/>
        <v>3959.9999999999995</v>
      </c>
      <c r="AJ43" s="148">
        <f t="shared" si="38"/>
        <v>1979.9999999999998</v>
      </c>
      <c r="AK43" s="147">
        <f t="shared" si="39"/>
        <v>1979.9999999999998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Formal Employment (conservancies, etc.)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Self-employment -- see Data2</v>
      </c>
      <c r="B45" s="216">
        <f>IF([1]Summ!C1080="",0,[1]Summ!C1080)</f>
        <v>5040</v>
      </c>
      <c r="C45" s="216">
        <f>IF([1]Summ!D1080="",0,[1]Summ!D1080)</f>
        <v>1008</v>
      </c>
      <c r="D45" s="38">
        <f t="shared" si="25"/>
        <v>6048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6048</v>
      </c>
      <c r="J45" s="38">
        <f t="shared" si="32"/>
        <v>4978.1694556885368</v>
      </c>
      <c r="K45" s="40">
        <f t="shared" si="33"/>
        <v>0.1710166471787658</v>
      </c>
      <c r="L45" s="22">
        <f t="shared" si="34"/>
        <v>0.1710166471787658</v>
      </c>
      <c r="M45" s="24">
        <f t="shared" si="35"/>
        <v>0.16891862091261808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1244.5423639221342</v>
      </c>
      <c r="AB45" s="156">
        <f>Poor!AB45</f>
        <v>0.25</v>
      </c>
      <c r="AC45" s="147">
        <f t="shared" si="41"/>
        <v>1244.5423639221342</v>
      </c>
      <c r="AD45" s="156">
        <f>Poor!AD45</f>
        <v>0.25</v>
      </c>
      <c r="AE45" s="147">
        <f t="shared" si="42"/>
        <v>1244.5423639221342</v>
      </c>
      <c r="AF45" s="122">
        <f t="shared" si="29"/>
        <v>0.25</v>
      </c>
      <c r="AG45" s="147">
        <f t="shared" si="36"/>
        <v>1244.5423639221342</v>
      </c>
      <c r="AH45" s="123">
        <f t="shared" si="37"/>
        <v>1</v>
      </c>
      <c r="AI45" s="112">
        <f t="shared" si="37"/>
        <v>4978.1694556885368</v>
      </c>
      <c r="AJ45" s="148">
        <f t="shared" si="38"/>
        <v>2489.0847278442684</v>
      </c>
      <c r="AK45" s="147">
        <f t="shared" si="39"/>
        <v>2489.0847278442684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Cash Transfers -- see Data2</v>
      </c>
      <c r="B47" s="216">
        <f>IF([1]Summ!C1082="",0,[1]Summ!C1082)</f>
        <v>17095.815170008718</v>
      </c>
      <c r="C47" s="216">
        <f>IF([1]Summ!D1082="",0,[1]Summ!D1082)</f>
        <v>0</v>
      </c>
      <c r="D47" s="38">
        <f t="shared" si="25"/>
        <v>17095.815170008718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17095.815170008718</v>
      </c>
      <c r="J47" s="38">
        <f t="shared" si="32"/>
        <v>17095.815170008718</v>
      </c>
      <c r="K47" s="40">
        <f t="shared" si="33"/>
        <v>0.58009305380213749</v>
      </c>
      <c r="L47" s="22">
        <f t="shared" si="34"/>
        <v>0.58009305380213749</v>
      </c>
      <c r="M47" s="24">
        <f t="shared" si="35"/>
        <v>0.58009305380213749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4273.9537925021796</v>
      </c>
      <c r="AB47" s="156">
        <f>Poor!AB47</f>
        <v>0.25</v>
      </c>
      <c r="AC47" s="147">
        <f t="shared" si="41"/>
        <v>4273.9537925021796</v>
      </c>
      <c r="AD47" s="156">
        <f>Poor!AD47</f>
        <v>0.25</v>
      </c>
      <c r="AE47" s="147">
        <f t="shared" si="42"/>
        <v>4273.9537925021796</v>
      </c>
      <c r="AF47" s="122">
        <f t="shared" si="29"/>
        <v>0.25</v>
      </c>
      <c r="AG47" s="147">
        <f t="shared" si="36"/>
        <v>4273.9537925021796</v>
      </c>
      <c r="AH47" s="123">
        <f t="shared" si="37"/>
        <v>1</v>
      </c>
      <c r="AI47" s="112">
        <f t="shared" si="37"/>
        <v>17095.815170008718</v>
      </c>
      <c r="AJ47" s="148">
        <f t="shared" si="38"/>
        <v>8547.9075850043591</v>
      </c>
      <c r="AK47" s="147">
        <f t="shared" si="39"/>
        <v>8547.9075850043591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1758</v>
      </c>
      <c r="D65" s="42">
        <f>SUM(D37:D64)</f>
        <v>31228.815170008718</v>
      </c>
      <c r="E65" s="32"/>
      <c r="F65" s="32"/>
      <c r="G65" s="32"/>
      <c r="H65" s="31"/>
      <c r="I65" s="39">
        <f>SUM(I37:I64)</f>
        <v>31228.815170008718</v>
      </c>
      <c r="J65" s="39">
        <f>SUM(J37:J64)</f>
        <v>29362.979756417892</v>
      </c>
      <c r="K65" s="40">
        <f>SUM(K37:K64)</f>
        <v>1</v>
      </c>
      <c r="L65" s="22">
        <f>SUM(L37:L64)</f>
        <v>1</v>
      </c>
      <c r="M65" s="24">
        <f>SUM(M37:M64)</f>
        <v>0.9963409422858257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7352.246156424314</v>
      </c>
      <c r="AB65" s="137"/>
      <c r="AC65" s="153">
        <f>SUM(AC37:AC64)</f>
        <v>6508.4961564243131</v>
      </c>
      <c r="AD65" s="137"/>
      <c r="AE65" s="153">
        <f>SUM(AE37:AE64)</f>
        <v>8195.9961564243131</v>
      </c>
      <c r="AF65" s="137"/>
      <c r="AG65" s="153">
        <f>SUM(AG37:AG64)</f>
        <v>7306.2412871449515</v>
      </c>
      <c r="AH65" s="137"/>
      <c r="AI65" s="153">
        <f>SUM(AI37:AI64)</f>
        <v>29362.979756417892</v>
      </c>
      <c r="AJ65" s="153">
        <f>SUM(AJ37:AJ64)</f>
        <v>13860.742312848628</v>
      </c>
      <c r="AK65" s="153">
        <f>SUM(AK37:AK64)</f>
        <v>15502.237443569265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13200.154144232039</v>
      </c>
      <c r="J70" s="51">
        <f t="shared" ref="J70:J77" si="44">J124*I$83</f>
        <v>13200.154144232039</v>
      </c>
      <c r="K70" s="40">
        <f>B70/B$76</f>
        <v>0.44790597301378055</v>
      </c>
      <c r="L70" s="22">
        <f t="shared" ref="L70:L74" si="45">(L124*G$37*F$9/F$7)/B$130</f>
        <v>0.44790597301378055</v>
      </c>
      <c r="M70" s="24">
        <f>J70/B$76</f>
        <v>0.44790597301378055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3300.0385360580099</v>
      </c>
      <c r="AB70" s="156">
        <f>Poor!AB70</f>
        <v>0.25</v>
      </c>
      <c r="AC70" s="147">
        <f>$J70*AB70</f>
        <v>3300.0385360580099</v>
      </c>
      <c r="AD70" s="156">
        <f>Poor!AD70</f>
        <v>0.25</v>
      </c>
      <c r="AE70" s="147">
        <f>$J70*AD70</f>
        <v>3300.0385360580099</v>
      </c>
      <c r="AF70" s="156">
        <f>Poor!AF70</f>
        <v>0.25</v>
      </c>
      <c r="AG70" s="147">
        <f>$J70*AF70</f>
        <v>3300.0385360580099</v>
      </c>
      <c r="AH70" s="155">
        <f>SUM(Z70,AB70,AD70,AF70)</f>
        <v>1</v>
      </c>
      <c r="AI70" s="147">
        <f>SUM(AA70,AC70,AE70,AG70)</f>
        <v>13200.154144232039</v>
      </c>
      <c r="AJ70" s="148">
        <f>(AA70+AC70)</f>
        <v>6600.0770721160197</v>
      </c>
      <c r="AK70" s="147">
        <f>(AE70+AG70)</f>
        <v>6600.0770721160197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0.33038335079971892</v>
      </c>
      <c r="L71" s="22">
        <f t="shared" si="45"/>
        <v>0.33038335079971898</v>
      </c>
      <c r="M71" s="24">
        <f t="shared" ref="M71:M72" si="48">J71/B$76</f>
        <v>0.33038335079971892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1212.7345532769086</v>
      </c>
      <c r="K72" s="40">
        <f t="shared" si="47"/>
        <v>0.58837870279361093</v>
      </c>
      <c r="L72" s="22">
        <f t="shared" si="45"/>
        <v>2.4134468312591289E-3</v>
      </c>
      <c r="M72" s="24">
        <f t="shared" si="48"/>
        <v>4.1150356591122074E-2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48.6</v>
      </c>
      <c r="AB73" s="156">
        <f>Poor!AB73</f>
        <v>0.09</v>
      </c>
      <c r="AC73" s="147">
        <f>$H$73*$B$73*AB73</f>
        <v>48.6</v>
      </c>
      <c r="AD73" s="156">
        <f>Poor!AD73</f>
        <v>0.23</v>
      </c>
      <c r="AE73" s="147">
        <f>$H$73*$B$73*AD73</f>
        <v>124.2</v>
      </c>
      <c r="AF73" s="156">
        <f>Poor!AF73</f>
        <v>0.59</v>
      </c>
      <c r="AG73" s="147">
        <f>$H$73*$B$73*AF73</f>
        <v>318.59999999999997</v>
      </c>
      <c r="AH73" s="155">
        <f>SUM(Z73,AB73,AD73,AF73)</f>
        <v>1</v>
      </c>
      <c r="AI73" s="147">
        <f>SUM(AA73,AC73,AE73,AG73)</f>
        <v>540</v>
      </c>
      <c r="AJ73" s="148">
        <f>(AA73+AC73)</f>
        <v>97.2</v>
      </c>
      <c r="AK73" s="147">
        <f>(AE73+AG73)</f>
        <v>442.79999999999995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18028.661025776681</v>
      </c>
      <c r="J74" s="51">
        <f t="shared" si="44"/>
        <v>5213.4243922422766</v>
      </c>
      <c r="K74" s="40">
        <f>B74/B$76</f>
        <v>0.21929722935524132</v>
      </c>
      <c r="L74" s="22">
        <f t="shared" si="45"/>
        <v>0.21929722935524135</v>
      </c>
      <c r="M74" s="24">
        <f>J74/B$76</f>
        <v>0.17690126188120417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1064.9509332130019</v>
      </c>
      <c r="AB74" s="156"/>
      <c r="AC74" s="147">
        <f>AC30*$I$83/4</f>
        <v>1391.3619373220329</v>
      </c>
      <c r="AD74" s="156"/>
      <c r="AE74" s="147">
        <f>AE30*$I$83/4</f>
        <v>1378.5557608536212</v>
      </c>
      <c r="AF74" s="156"/>
      <c r="AG74" s="147">
        <f>AG30*$I$83/4</f>
        <v>1378.5557608536212</v>
      </c>
      <c r="AH74" s="155"/>
      <c r="AI74" s="147">
        <f>SUM(AA74,AC74,AE74,AG74)</f>
        <v>5213.4243922422766</v>
      </c>
      <c r="AJ74" s="148">
        <f>(AA74+AC74)</f>
        <v>2456.3128705350346</v>
      </c>
      <c r="AK74" s="147">
        <f>(AE74+AG74)</f>
        <v>2757.1115217072424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5614.9036773866228</v>
      </c>
      <c r="AB75" s="158"/>
      <c r="AC75" s="149">
        <f>AA75+AC65-SUM(AC70,AC74)</f>
        <v>7431.9993604308929</v>
      </c>
      <c r="AD75" s="158"/>
      <c r="AE75" s="149">
        <f>AC75+AE65-SUM(AE70,AE74)</f>
        <v>10949.401219943575</v>
      </c>
      <c r="AF75" s="158"/>
      <c r="AG75" s="149">
        <f>IF(SUM(AG6:AG29)+((AG65-AG70-$J$75)*4/I$83)&lt;1,0,AG65-AG70-$J$75-(1-SUM(AG6:AG29))*I$83/4)</f>
        <v>2627.6469902333201</v>
      </c>
      <c r="AH75" s="134"/>
      <c r="AI75" s="149">
        <f>AI76-SUM(AI70,AI74)</f>
        <v>10949.401219943575</v>
      </c>
      <c r="AJ75" s="151">
        <f>AJ76-SUM(AJ70,AJ74)</f>
        <v>4804.3523701975719</v>
      </c>
      <c r="AK75" s="149">
        <f>AJ75+AK76-SUM(AK70,AK74)</f>
        <v>10949.401219943575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31228.815170008722</v>
      </c>
      <c r="J76" s="51">
        <f t="shared" si="44"/>
        <v>29362.979756417895</v>
      </c>
      <c r="K76" s="40">
        <f>SUM(K70:K75)</f>
        <v>1.6042884681600766</v>
      </c>
      <c r="L76" s="22">
        <f>SUM(L70:L75)</f>
        <v>1</v>
      </c>
      <c r="M76" s="24">
        <f>SUM(M70:M75)</f>
        <v>0.9963409422858257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7352.246156424314</v>
      </c>
      <c r="AB76" s="137"/>
      <c r="AC76" s="153">
        <f>AC65</f>
        <v>6508.4961564243131</v>
      </c>
      <c r="AD76" s="137"/>
      <c r="AE76" s="153">
        <f>AE65</f>
        <v>8195.9961564243131</v>
      </c>
      <c r="AF76" s="137"/>
      <c r="AG76" s="153">
        <f>AG65</f>
        <v>7306.2412871449515</v>
      </c>
      <c r="AH76" s="137"/>
      <c r="AI76" s="153">
        <f>SUM(AA76,AC76,AE76,AG76)</f>
        <v>29362.979756417892</v>
      </c>
      <c r="AJ76" s="154">
        <f>SUM(AA76,AC76)</f>
        <v>13860.742312848626</v>
      </c>
      <c r="AK76" s="154">
        <f>SUM(AE76,AG76)</f>
        <v>15502.237443569265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9736.6666666666679</v>
      </c>
      <c r="J77" s="100">
        <f t="shared" si="44"/>
        <v>0</v>
      </c>
      <c r="K77" s="40"/>
      <c r="L77" s="22">
        <f>-(L131*G$37*F$9/F$7)/B$130</f>
        <v>-0.32796990396845982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2627.6469902333201</v>
      </c>
      <c r="AB78" s="112"/>
      <c r="AC78" s="112">
        <f>IF(AA75&lt;0,0,AA75)</f>
        <v>5614.9036773866228</v>
      </c>
      <c r="AD78" s="112"/>
      <c r="AE78" s="112">
        <f>AC75</f>
        <v>7431.9993604308929</v>
      </c>
      <c r="AF78" s="112"/>
      <c r="AG78" s="112">
        <f>AE75</f>
        <v>10949.401219943575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6679.8546105996247</v>
      </c>
      <c r="AB79" s="112"/>
      <c r="AC79" s="112">
        <f>AA79-AA74+AC65-AC70</f>
        <v>8823.3612977529265</v>
      </c>
      <c r="AD79" s="112"/>
      <c r="AE79" s="112">
        <f>AC79-AC74+AE65-AE70</f>
        <v>12327.956980797198</v>
      </c>
      <c r="AF79" s="112"/>
      <c r="AG79" s="112">
        <f>AE79-AE74+AG65-AG70</f>
        <v>14955.603971030518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6959.1418631400011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1739.7854657850003</v>
      </c>
      <c r="AB83" s="112"/>
      <c r="AC83" s="165">
        <f>$I$83*AB82/4</f>
        <v>1739.7854657850003</v>
      </c>
      <c r="AD83" s="112"/>
      <c r="AE83" s="165">
        <f>$I$83*AD82/4</f>
        <v>1739.7854657850003</v>
      </c>
      <c r="AF83" s="112"/>
      <c r="AG83" s="165">
        <f>$I$83*AF82/4</f>
        <v>1739.7854657850003</v>
      </c>
      <c r="AH83" s="165">
        <f>SUM(AA83,AC83,AE83,AG83)</f>
        <v>6959.1418631400011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18596.016829831573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WILD FOODS -- see worksheet Data 3</v>
      </c>
      <c r="B95" s="75">
        <f t="shared" si="51"/>
        <v>0</v>
      </c>
      <c r="C95" s="75">
        <f t="shared" si="51"/>
        <v>0.10777190848378482</v>
      </c>
      <c r="D95" s="24">
        <f t="shared" si="52"/>
        <v>0.10777190848378482</v>
      </c>
      <c r="H95" s="24">
        <f t="shared" si="53"/>
        <v>1</v>
      </c>
      <c r="I95" s="22">
        <f t="shared" si="54"/>
        <v>0.10777190848378482</v>
      </c>
      <c r="J95" s="24">
        <f t="shared" si="55"/>
        <v>-6.6107100823785316E-3</v>
      </c>
      <c r="K95" s="22">
        <f t="shared" si="56"/>
        <v>0</v>
      </c>
      <c r="L95" s="22">
        <f t="shared" si="57"/>
        <v>0</v>
      </c>
      <c r="M95" s="229">
        <f t="shared" si="49"/>
        <v>-6.6107100823785316E-3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Agricultural cash income -- see Data2</v>
      </c>
      <c r="B96" s="75">
        <f t="shared" si="51"/>
        <v>0.48497358817703168</v>
      </c>
      <c r="C96" s="75">
        <f t="shared" si="51"/>
        <v>0</v>
      </c>
      <c r="D96" s="24">
        <f t="shared" si="52"/>
        <v>0.48497358817703168</v>
      </c>
      <c r="H96" s="24">
        <f t="shared" si="53"/>
        <v>1</v>
      </c>
      <c r="I96" s="22">
        <f t="shared" si="54"/>
        <v>0.48497358817703168</v>
      </c>
      <c r="J96" s="24">
        <f t="shared" si="55"/>
        <v>0.48497358817703168</v>
      </c>
      <c r="K96" s="22">
        <f t="shared" si="56"/>
        <v>0.48497358817703168</v>
      </c>
      <c r="L96" s="22">
        <f t="shared" si="57"/>
        <v>0.48497358817703168</v>
      </c>
      <c r="M96" s="229">
        <f t="shared" si="49"/>
        <v>0.48497358817703168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Domestic work cash income -- see Data2</v>
      </c>
      <c r="B97" s="75">
        <f t="shared" si="51"/>
        <v>0.56903567679438383</v>
      </c>
      <c r="C97" s="75">
        <f t="shared" si="51"/>
        <v>0</v>
      </c>
      <c r="D97" s="24">
        <f t="shared" si="52"/>
        <v>0.56903567679438383</v>
      </c>
      <c r="H97" s="24">
        <f t="shared" si="53"/>
        <v>1</v>
      </c>
      <c r="I97" s="22">
        <f t="shared" si="54"/>
        <v>0.56903567679438383</v>
      </c>
      <c r="J97" s="24">
        <f t="shared" si="55"/>
        <v>0.56903567679438383</v>
      </c>
      <c r="K97" s="22">
        <f t="shared" si="56"/>
        <v>0.56903567679438383</v>
      </c>
      <c r="L97" s="22">
        <f t="shared" si="57"/>
        <v>0.56903567679438383</v>
      </c>
      <c r="M97" s="229">
        <f t="shared" si="49"/>
        <v>0.56903567679438383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Formal Employment (conservancies, etc.)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Self-employment -- see Data2</v>
      </c>
      <c r="B99" s="75">
        <f t="shared" si="51"/>
        <v>0.72422722501103398</v>
      </c>
      <c r="C99" s="75">
        <f t="shared" si="51"/>
        <v>0.14484544500220681</v>
      </c>
      <c r="D99" s="24">
        <f t="shared" si="52"/>
        <v>0.86907267001324073</v>
      </c>
      <c r="H99" s="24">
        <f t="shared" si="53"/>
        <v>1</v>
      </c>
      <c r="I99" s="22">
        <f t="shared" si="54"/>
        <v>0.86907267001324073</v>
      </c>
      <c r="J99" s="24">
        <f t="shared" si="55"/>
        <v>0.71534243066031722</v>
      </c>
      <c r="K99" s="22">
        <f t="shared" si="56"/>
        <v>0.72422722501103398</v>
      </c>
      <c r="L99" s="22">
        <f t="shared" si="57"/>
        <v>0.72422722501103398</v>
      </c>
      <c r="M99" s="229">
        <f t="shared" si="49"/>
        <v>0.71534243066031722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Cash Transfers -- see Data2</v>
      </c>
      <c r="B101" s="75">
        <f t="shared" si="51"/>
        <v>2.4565981706105067</v>
      </c>
      <c r="C101" s="75">
        <f t="shared" si="51"/>
        <v>0</v>
      </c>
      <c r="D101" s="24">
        <f t="shared" si="52"/>
        <v>2.4565981706105067</v>
      </c>
      <c r="H101" s="24">
        <f t="shared" si="53"/>
        <v>1</v>
      </c>
      <c r="I101" s="22">
        <f t="shared" si="54"/>
        <v>2.4565981706105067</v>
      </c>
      <c r="J101" s="24">
        <f>IF(I$32&lt;=1+I131,I101,L101+J$33*(I101-L101))</f>
        <v>2.4565981706105067</v>
      </c>
      <c r="K101" s="22">
        <f t="shared" si="56"/>
        <v>2.4565981706105067</v>
      </c>
      <c r="L101" s="22">
        <f t="shared" si="57"/>
        <v>2.4565981706105067</v>
      </c>
      <c r="M101" s="228">
        <f t="shared" si="49"/>
        <v>2.4565981706105067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0.25261735348599162</v>
      </c>
      <c r="D119" s="24">
        <f>SUM(D91:D118)</f>
        <v>4.487452014078948</v>
      </c>
      <c r="E119" s="22"/>
      <c r="F119" s="2"/>
      <c r="G119" s="2"/>
      <c r="H119" s="31"/>
      <c r="I119" s="22">
        <f>SUM(I91:I118)</f>
        <v>4.487452014078948</v>
      </c>
      <c r="J119" s="24">
        <f>SUM(J91:J118)</f>
        <v>4.2193391561598608</v>
      </c>
      <c r="K119" s="22">
        <f>SUM(K91:K118)</f>
        <v>4.2348346605929557</v>
      </c>
      <c r="L119" s="22">
        <f>SUM(L91:L118)</f>
        <v>4.2348346605929557</v>
      </c>
      <c r="M119" s="57">
        <f t="shared" si="49"/>
        <v>4.2193391561598608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1.896807739205371</v>
      </c>
      <c r="J124" s="238">
        <f>IF(SUMPRODUCT($B$124:$B124,$H$124:$H124)&lt;J$119,($B124*$H124),J$119)</f>
        <v>1.896807739205371</v>
      </c>
      <c r="K124" s="29">
        <f>(B124)</f>
        <v>1.896807739205371</v>
      </c>
      <c r="L124" s="29">
        <f>IF(SUMPRODUCT($B$124:$B124,$H$124:$H124)&lt;L$119,($B124*$H124),L$119)</f>
        <v>1.896807739205371</v>
      </c>
      <c r="M124" s="241">
        <f t="shared" si="66"/>
        <v>1.896807739205371</v>
      </c>
      <c r="N124" s="58"/>
      <c r="O124" s="174">
        <f>B124*H124</f>
        <v>1.896807739205371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1.3991188652494913</v>
      </c>
      <c r="J125" s="238">
        <f>IF(SUMPRODUCT($B$124:$B125,$H$124:$H125)&lt;J$119,($B125*$H125),IF(SUMPRODUCT($B$124:$B124,$H$124:$H124)&lt;J$119,J$119-SUMPRODUCT($B$124:$B124,$H$124:$H124),0))</f>
        <v>1.3991188652494913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1.3991188652494913</v>
      </c>
      <c r="M125" s="241">
        <f t="shared" si="66"/>
        <v>1.3991188652494913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0.17426495638784356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1.0220548292514398E-2</v>
      </c>
      <c r="M126" s="241">
        <f t="shared" si="66"/>
        <v>0.17426495638784356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7.7595774108325077E-2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2.590644274873577</v>
      </c>
      <c r="J128" s="229">
        <f>(J30)</f>
        <v>0.74914759531715491</v>
      </c>
      <c r="K128" s="29">
        <f>(B128)</f>
        <v>0.92868750784557907</v>
      </c>
      <c r="L128" s="29">
        <f>IF(L124=L119,0,(L119-L124)/(B119-B124)*K128)</f>
        <v>0.92868750784557907</v>
      </c>
      <c r="M128" s="241">
        <f t="shared" si="66"/>
        <v>0.74914759531715491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4.487452014078948</v>
      </c>
      <c r="J130" s="229">
        <f>(J119)</f>
        <v>4.2193391561598608</v>
      </c>
      <c r="K130" s="29">
        <f>(B130)</f>
        <v>4.2348346605929557</v>
      </c>
      <c r="L130" s="29">
        <f>(L119)</f>
        <v>4.2348346605929557</v>
      </c>
      <c r="M130" s="241">
        <f t="shared" si="66"/>
        <v>4.2193391561598608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1.3991188652494913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1.3888983169569769</v>
      </c>
      <c r="M131" s="238">
        <f>IF(I131&lt;SUM(M126:M127),0,I131-(SUM(M126:M127)))</f>
        <v>1.2248539088616477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2.0855790784557904E-2</v>
      </c>
      <c r="J6" s="24">
        <f t="shared" ref="J6:J13" si="3">IF(I$32&lt;=1+I$131,I6,B6*H6+J$33*(I6-B6*H6))</f>
        <v>2.0855790784557904E-2</v>
      </c>
      <c r="K6" s="22">
        <f t="shared" ref="K6:K31" si="4">B6</f>
        <v>2.0855790784557904E-2</v>
      </c>
      <c r="L6" s="22">
        <f t="shared" ref="L6:L29" si="5">IF(K6="","",K6*H6)</f>
        <v>2.0855790784557904E-2</v>
      </c>
      <c r="M6" s="225">
        <f t="shared" ref="M6:M31" si="6">J6</f>
        <v>2.0855790784557904E-2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8.3423163138231615E-2</v>
      </c>
      <c r="Z6" s="116">
        <v>0.17</v>
      </c>
      <c r="AA6" s="121">
        <f>$M6*Z6*4</f>
        <v>1.4181937733499376E-2</v>
      </c>
      <c r="AB6" s="116">
        <v>0.17</v>
      </c>
      <c r="AC6" s="121">
        <f t="shared" ref="AC6:AC29" si="7">$M6*AB6*4</f>
        <v>1.4181937733499376E-2</v>
      </c>
      <c r="AD6" s="116">
        <v>0.33</v>
      </c>
      <c r="AE6" s="121">
        <f t="shared" ref="AE6:AE29" si="8">$M6*AD6*4</f>
        <v>2.7529643835616433E-2</v>
      </c>
      <c r="AF6" s="122">
        <f>1-SUM(Z6,AB6,AD6)</f>
        <v>0.32999999999999996</v>
      </c>
      <c r="AG6" s="121">
        <f>$M6*AF6*4</f>
        <v>2.752964383561643E-2</v>
      </c>
      <c r="AH6" s="123">
        <f>SUM(Z6,AB6,AD6,AF6)</f>
        <v>1</v>
      </c>
      <c r="AI6" s="183">
        <f>SUM(AA6,AC6,AE6,AG6)/4</f>
        <v>2.0855790784557904E-2</v>
      </c>
      <c r="AJ6" s="120">
        <f>(AA6+AC6)/2</f>
        <v>1.4181937733499376E-2</v>
      </c>
      <c r="AK6" s="119">
        <f>(AE6+AG6)/2</f>
        <v>2.752964383561643E-2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2893.8935649244049</v>
      </c>
      <c r="S7" s="223">
        <f>IF($B$81=0,0,(SUMIF($N$6:$N$28,$U7,L$6:L$28)+SUMIF($N$91:$N$118,$U7,L$91:L$118))*$I$83*Poor!$B$81/$B$81)</f>
        <v>2893.8935649244049</v>
      </c>
      <c r="T7" s="223">
        <f>IF($B$81=0,0,(SUMIF($N$6:$N$28,$U7,M$6:M$28)+SUMIF($N$91:$N$118,$U7,M$91:M$118))*$I$83*Poor!$B$81/$B$81)</f>
        <v>2893.8935649244049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1</v>
      </c>
      <c r="F8" s="22" t="s">
        <v>23</v>
      </c>
      <c r="H8" s="24">
        <f t="shared" si="1"/>
        <v>1</v>
      </c>
      <c r="I8" s="22">
        <f t="shared" si="2"/>
        <v>3.9376167496886676E-3</v>
      </c>
      <c r="J8" s="24">
        <f t="shared" si="3"/>
        <v>3.9376167496886676E-3</v>
      </c>
      <c r="K8" s="22">
        <f t="shared" si="4"/>
        <v>3.9376167496886676E-3</v>
      </c>
      <c r="L8" s="22">
        <f t="shared" si="5"/>
        <v>3.9376167496886676E-3</v>
      </c>
      <c r="M8" s="225">
        <f t="shared" si="6"/>
        <v>3.9376167496886676E-3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1.575046699875467E-2</v>
      </c>
      <c r="Z8" s="125">
        <f>IF($Y8=0,0,AA8/$Y8)</f>
        <v>0.68584660261410513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1.0802404280681471E-2</v>
      </c>
      <c r="AB8" s="125">
        <f>IF($Y8=0,0,AC8/$Y8)</f>
        <v>0.31415339738589493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4.9480627180731995E-3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3.9376167496886676E-3</v>
      </c>
      <c r="AJ8" s="120">
        <f t="shared" si="14"/>
        <v>7.8752334993773352E-3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1</v>
      </c>
      <c r="F9" s="28">
        <v>8800</v>
      </c>
      <c r="H9" s="24">
        <f t="shared" si="1"/>
        <v>1</v>
      </c>
      <c r="I9" s="22">
        <f t="shared" si="2"/>
        <v>0.24841202054794523</v>
      </c>
      <c r="J9" s="24">
        <f t="shared" si="3"/>
        <v>0.24841202054794523</v>
      </c>
      <c r="K9" s="22">
        <f t="shared" si="4"/>
        <v>0.24841202054794523</v>
      </c>
      <c r="L9" s="22">
        <f t="shared" si="5"/>
        <v>0.24841202054794523</v>
      </c>
      <c r="M9" s="225">
        <f t="shared" si="6"/>
        <v>0.24841202054794523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207.04900836175918</v>
      </c>
      <c r="S9" s="223">
        <f>IF($B$81=0,0,(SUMIF($N$6:$N$28,$U9,L$6:L$28)+SUMIF($N$91:$N$118,$U9,L$91:L$118))*$I$83*Poor!$B$81/$B$81)</f>
        <v>207.04900836175918</v>
      </c>
      <c r="T9" s="223">
        <f>IF($B$81=0,0,(SUMIF($N$6:$N$28,$U9,M$6:M$28)+SUMIF($N$91:$N$118,$U9,M$91:M$118))*$I$83*Poor!$B$81/$B$81)</f>
        <v>207.04900836175918</v>
      </c>
      <c r="U9" s="224">
        <v>3</v>
      </c>
      <c r="V9" s="56"/>
      <c r="W9" s="115"/>
      <c r="X9" s="124">
        <v>1</v>
      </c>
      <c r="Y9" s="183">
        <f t="shared" si="9"/>
        <v>0.99364808219178091</v>
      </c>
      <c r="Z9" s="125">
        <f>IF($Y9=0,0,AA9/$Y9)</f>
        <v>0.68584660261410513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0.68149016136525409</v>
      </c>
      <c r="AB9" s="125">
        <f>IF($Y9=0,0,AC9/$Y9)</f>
        <v>0.31415339738589482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0.31215792082652682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0.24841202054794523</v>
      </c>
      <c r="AJ9" s="120">
        <f t="shared" si="14"/>
        <v>0.49682404109589046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1</v>
      </c>
      <c r="H11" s="24">
        <f t="shared" si="1"/>
        <v>1</v>
      </c>
      <c r="I11" s="22">
        <f t="shared" si="2"/>
        <v>1.8466064757160647E-2</v>
      </c>
      <c r="J11" s="24">
        <f t="shared" si="3"/>
        <v>1.8466064757160647E-2</v>
      </c>
      <c r="K11" s="22">
        <f t="shared" si="4"/>
        <v>1.8466064757160647E-2</v>
      </c>
      <c r="L11" s="22">
        <f t="shared" si="5"/>
        <v>1.8466064757160647E-2</v>
      </c>
      <c r="M11" s="225">
        <f t="shared" si="6"/>
        <v>1.8466064757160647E-2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3630.0000000000005</v>
      </c>
      <c r="S11" s="223">
        <f>IF($B$81=0,0,(SUMIF($N$6:$N$28,$U11,L$6:L$28)+SUMIF($N$91:$N$118,$U11,L$91:L$118))*$I$83*Poor!$B$81/$B$81)</f>
        <v>3630.0000000000005</v>
      </c>
      <c r="T11" s="223">
        <f>IF($B$81=0,0,(SUMIF($N$6:$N$28,$U11,M$6:M$28)+SUMIF($N$91:$N$118,$U11,M$91:M$118))*$I$83*Poor!$B$81/$B$81)</f>
        <v>3630.0000000000005</v>
      </c>
      <c r="U11" s="224">
        <v>5</v>
      </c>
      <c r="V11" s="56"/>
      <c r="W11" s="115"/>
      <c r="X11" s="124">
        <v>1</v>
      </c>
      <c r="Y11" s="183">
        <f t="shared" si="9"/>
        <v>7.386425902864259E-2</v>
      </c>
      <c r="Z11" s="125">
        <f>IF($Y11=0,0,AA11/$Y11)</f>
        <v>0.68584660261410524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5.0659551109402769E-2</v>
      </c>
      <c r="AB11" s="125">
        <f>IF($Y11=0,0,AC11/$Y11)</f>
        <v>0.31415339738589476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2.3204707919239821E-2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1.8466064757160647E-2</v>
      </c>
      <c r="AJ11" s="120">
        <f t="shared" si="14"/>
        <v>3.6932129514321295E-2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1</v>
      </c>
      <c r="H12" s="24">
        <f t="shared" si="1"/>
        <v>1</v>
      </c>
      <c r="I12" s="22">
        <f t="shared" si="2"/>
        <v>7.3647011207970112E-2</v>
      </c>
      <c r="J12" s="24">
        <f t="shared" si="3"/>
        <v>7.3647011207970112E-2</v>
      </c>
      <c r="K12" s="22">
        <f t="shared" si="4"/>
        <v>7.3647011207970112E-2</v>
      </c>
      <c r="L12" s="22">
        <f t="shared" si="5"/>
        <v>7.3647011207970112E-2</v>
      </c>
      <c r="M12" s="225">
        <f t="shared" si="6"/>
        <v>7.3647011207970112E-2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5.2395828661145396</v>
      </c>
      <c r="U12" s="224">
        <v>6</v>
      </c>
      <c r="V12" s="56"/>
      <c r="W12" s="117"/>
      <c r="X12" s="118"/>
      <c r="Y12" s="183">
        <f t="shared" si="9"/>
        <v>0.29458804483188045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0.19737399003735992</v>
      </c>
      <c r="AF12" s="122">
        <f>1-SUM(Z12,AB12,AD12)</f>
        <v>0.32999999999999996</v>
      </c>
      <c r="AG12" s="121">
        <f>$M12*AF12*4</f>
        <v>9.7214054794520541E-2</v>
      </c>
      <c r="AH12" s="123">
        <f t="shared" si="12"/>
        <v>1</v>
      </c>
      <c r="AI12" s="183">
        <f t="shared" si="13"/>
        <v>7.3647011207970112E-2</v>
      </c>
      <c r="AJ12" s="120">
        <f t="shared" si="14"/>
        <v>0</v>
      </c>
      <c r="AK12" s="119">
        <f t="shared" si="15"/>
        <v>0.14729402241594022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1</v>
      </c>
      <c r="H13" s="24">
        <f t="shared" si="1"/>
        <v>1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6.0087173100871732E-3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12915</v>
      </c>
      <c r="S13" s="223">
        <f>IF($B$81=0,0,(SUMIF($N$6:$N$28,$U13,L$6:L$28)+SUMIF($N$91:$N$118,$U13,L$91:L$118))*$I$83*Poor!$B$81/$B$81)</f>
        <v>12915</v>
      </c>
      <c r="T13" s="223">
        <f>IF($B$81=0,0,(SUMIF($N$6:$N$28,$U13,M$6:M$28)+SUMIF($N$91:$N$118,$U13,M$91:M$118))*$I$83*Poor!$B$81/$B$81)</f>
        <v>12915</v>
      </c>
      <c r="U13" s="224">
        <v>7</v>
      </c>
      <c r="V13" s="56"/>
      <c r="W13" s="110"/>
      <c r="X13" s="118"/>
      <c r="Y13" s="183">
        <f t="shared" si="9"/>
        <v>2.4034869240348693E-2</v>
      </c>
      <c r="Z13" s="116">
        <v>1</v>
      </c>
      <c r="AA13" s="121">
        <f>$M13*Z13*4</f>
        <v>2.4034869240348693E-2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WILD FOODS -- see worksheet Data 3</v>
      </c>
      <c r="B14" s="215">
        <f>IF([1]Summ!E1052="",0,[1]Summ!E1052)</f>
        <v>0</v>
      </c>
      <c r="C14" s="215">
        <f>IF([1]Summ!F1052="",0,[1]Summ!F1052)</f>
        <v>0.05</v>
      </c>
      <c r="D14" s="24">
        <f t="shared" si="0"/>
        <v>0.05</v>
      </c>
      <c r="E14" s="26">
        <v>1</v>
      </c>
      <c r="F14" s="22"/>
      <c r="H14" s="24">
        <f t="shared" si="1"/>
        <v>1</v>
      </c>
      <c r="I14" s="22">
        <f t="shared" si="2"/>
        <v>0.05</v>
      </c>
      <c r="J14" s="24">
        <f>IF(I$32&lt;=1+I131,I14,B14*H14+J$33*(I14-B14*H14))</f>
        <v>2.2438394692862802E-4</v>
      </c>
      <c r="K14" s="22">
        <f t="shared" si="4"/>
        <v>0</v>
      </c>
      <c r="L14" s="22">
        <f t="shared" si="5"/>
        <v>0</v>
      </c>
      <c r="M14" s="226">
        <f t="shared" si="6"/>
        <v>2.2438394692862802E-4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8.9753578771451209E-4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8.9753578771451209E-4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2.2438394692862802E-4</v>
      </c>
      <c r="AJ14" s="120">
        <f t="shared" si="14"/>
        <v>4.4876789385725604E-4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5040</v>
      </c>
      <c r="S16" s="223">
        <f>IF($B$81=0,0,(SUMIF($N$6:$N$28,$U16,L$6:L$28)+SUMIF($N$91:$N$118,$U16,L$91:L$118))*$I$83*Poor!$B$81/$B$81)</f>
        <v>5040</v>
      </c>
      <c r="T16" s="223">
        <f>IF($B$81=0,0,(SUMIF($N$6:$N$28,$U16,M$6:M$28)+SUMIF($N$91:$N$118,$U16,M$91:M$118))*$I$83*Poor!$B$81/$B$81)</f>
        <v>5044.5235803700807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3600</v>
      </c>
      <c r="S17" s="223">
        <f>IF($B$81=0,0,(SUMIF($N$6:$N$28,$U17,L$6:L$28)+SUMIF($N$91:$N$118,$U17,L$91:L$118))*$I$83*Poor!$B$81/$B$81)</f>
        <v>3600</v>
      </c>
      <c r="T17" s="223">
        <f>IF($B$81=0,0,(SUMIF($N$6:$N$28,$U17,M$6:M$28)+SUMIF($N$91:$N$118,$U17,M$91:M$118))*$I$83*Poor!$B$81/$B$81)</f>
        <v>3600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662.77541553714298</v>
      </c>
      <c r="S18" s="223">
        <f>IF($B$81=0,0,(SUMIF($N$6:$N$28,$U18,L$6:L$28)+SUMIF($N$91:$N$118,$U18,L$91:L$118))*$I$83*Poor!$B$81/$B$81)</f>
        <v>662.77541553714298</v>
      </c>
      <c r="T18" s="223">
        <f>IF($B$81=0,0,(SUMIF($N$6:$N$28,$U18,M$6:M$28)+SUMIF($N$91:$N$118,$U18,M$91:M$118))*$I$83*Poor!$B$81/$B$81)</f>
        <v>662.77541553714298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18586.660854402788</v>
      </c>
      <c r="S20" s="223">
        <f>IF($B$81=0,0,(SUMIF($N$6:$N$28,$U20,L$6:L$28)+SUMIF($N$91:$N$118,$U20,L$91:L$118))*$I$83*Poor!$B$81/$B$81)</f>
        <v>18586.660854402788</v>
      </c>
      <c r="T20" s="223">
        <f>IF($B$81=0,0,(SUMIF($N$6:$N$28,$U20,M$6:M$28)+SUMIF($N$91:$N$118,$U20,M$91:M$118))*$I$83*Poor!$B$81/$B$81)</f>
        <v>18586.660854402788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47535.378843226092</v>
      </c>
      <c r="S23" s="179">
        <f>SUM(S7:S22)</f>
        <v>47535.378843226092</v>
      </c>
      <c r="T23" s="179">
        <f>SUM(T7:T22)</f>
        <v>47545.142006462294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21651.220195797887</v>
      </c>
      <c r="S24" s="41">
        <f>IF($B$81=0,0,(SUM(($B$70*$H$70))+((1-$D$29)*$I$83))*Poor!$B$81/$B$81)</f>
        <v>21651.220195797887</v>
      </c>
      <c r="T24" s="41">
        <f>IF($B$81=0,0,(SUM(($B$70*$H$70))+((1-$D$29)*$I$83))*Poor!$B$81/$B$81)</f>
        <v>21651.220195797887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33335.220195797883</v>
      </c>
      <c r="S25" s="41">
        <f>IF($B$81=0,0,(SUM(($B$70*$H$70),($B$71*$H$71))+((1-$D$29)*$I$83))*Poor!$B$81/$B$81)</f>
        <v>33335.220195797883</v>
      </c>
      <c r="T25" s="41">
        <f>IF($B$81=0,0,(SUM(($B$70*$H$70),($B$71*$H$71))+((1-$D$29)*$I$83))*Poor!$B$81/$B$81)</f>
        <v>33335.220195797883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54143.220195797883</v>
      </c>
      <c r="S26" s="41">
        <f>IF($B$81=0,0,(SUM(($B$70*$H$70),($B$71*$H$71),($B$72*$H$72))+((1-$D$29)*$I$83))*Poor!$B$81/$B$81)</f>
        <v>54143.220195797883</v>
      </c>
      <c r="T26" s="41">
        <f>IF($B$81=0,0,(SUM(($B$70*$H$70),($B$71*$H$71),($B$72*$H$72))+((1-$D$29)*$I$83))*Poor!$B$81/$B$81)</f>
        <v>54143.220195797883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2.5693218405739631E-3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2.5693218405739631E-3</v>
      </c>
      <c r="N28" s="230"/>
      <c r="O28" s="2"/>
      <c r="P28" s="22"/>
      <c r="U28" s="56"/>
      <c r="V28" s="56"/>
      <c r="W28" s="110"/>
      <c r="X28" s="118"/>
      <c r="Y28" s="183">
        <f t="shared" si="9"/>
        <v>1.0277287362295853E-2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5.1386436811479263E-3</v>
      </c>
      <c r="AF28" s="122">
        <f t="shared" si="10"/>
        <v>0.5</v>
      </c>
      <c r="AG28" s="121">
        <f t="shared" si="11"/>
        <v>5.1386436811479263E-3</v>
      </c>
      <c r="AH28" s="123">
        <f t="shared" si="12"/>
        <v>1</v>
      </c>
      <c r="AI28" s="183">
        <f t="shared" si="13"/>
        <v>2.5693218405739631E-3</v>
      </c>
      <c r="AJ28" s="120">
        <f t="shared" si="14"/>
        <v>0</v>
      </c>
      <c r="AK28" s="119">
        <f t="shared" si="15"/>
        <v>5.1386436811479263E-3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0.13946599690573419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0.13946599690573419</v>
      </c>
      <c r="N29" s="230"/>
      <c r="P29" s="22"/>
      <c r="V29" s="56"/>
      <c r="W29" s="110"/>
      <c r="X29" s="118"/>
      <c r="Y29" s="183">
        <f t="shared" si="9"/>
        <v>0.55786398762293676</v>
      </c>
      <c r="Z29" s="116">
        <v>0.25</v>
      </c>
      <c r="AA29" s="121">
        <f t="shared" si="16"/>
        <v>0.13946599690573419</v>
      </c>
      <c r="AB29" s="116">
        <v>0.25</v>
      </c>
      <c r="AC29" s="121">
        <f t="shared" si="7"/>
        <v>0.13946599690573419</v>
      </c>
      <c r="AD29" s="116">
        <v>0.25</v>
      </c>
      <c r="AE29" s="121">
        <f t="shared" si="8"/>
        <v>0.13946599690573419</v>
      </c>
      <c r="AF29" s="122">
        <f t="shared" si="10"/>
        <v>0.25</v>
      </c>
      <c r="AG29" s="121">
        <f t="shared" si="11"/>
        <v>0.13946599690573419</v>
      </c>
      <c r="AH29" s="123">
        <f t="shared" si="12"/>
        <v>1</v>
      </c>
      <c r="AI29" s="183">
        <f t="shared" si="13"/>
        <v>0.13946599690573419</v>
      </c>
      <c r="AJ29" s="120">
        <f t="shared" si="14"/>
        <v>0.13946599690573419</v>
      </c>
      <c r="AK29" s="119">
        <f t="shared" si="15"/>
        <v>0.13946599690573419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3.6347244720520631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3.6347244720520631</v>
      </c>
      <c r="J30" s="232">
        <f>IF(I$32&lt;=1,I30,1-SUM(J6:J29))</f>
        <v>0.40704799658427415</v>
      </c>
      <c r="K30" s="22">
        <f t="shared" si="4"/>
        <v>0.71967685554171867</v>
      </c>
      <c r="L30" s="22">
        <f>IF(L124=L119,0,IF(K30="",0,(L119-L124)/(B119-B124)*K30))</f>
        <v>0.71967685554171867</v>
      </c>
      <c r="M30" s="175">
        <f t="shared" si="6"/>
        <v>0.40704799658427415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1.6281919863370966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0.26150402551851187</v>
      </c>
      <c r="AC30" s="187">
        <f>IF(AC79*4/$I$83+SUM(AC6:AC29)&lt;1,AC79*4/$I$83,1-SUM(AC6:AC29))</f>
        <v>0.42577875874413262</v>
      </c>
      <c r="AD30" s="122">
        <f>IF($Y30=0,0,AE30/($Y$30))</f>
        <v>0.33848996359140554</v>
      </c>
      <c r="AE30" s="187">
        <f>IF(AE79*4/$I$83+SUM(AE6:AE29)&lt;1,AE79*4/$I$83,1-SUM(AE6:AE29))</f>
        <v>0.55112664617506213</v>
      </c>
      <c r="AF30" s="122">
        <f>IF($Y30=0,0,AG30/($Y$30))</f>
        <v>0.40000601089008236</v>
      </c>
      <c r="AG30" s="187">
        <f>IF(AG79*4/$I$83+SUM(AG6:AG29)&lt;1,AG79*4/$I$83,1-SUM(AG6:AG29))</f>
        <v>0.65128658141790152</v>
      </c>
      <c r="AH30" s="123">
        <f t="shared" si="12"/>
        <v>0.99999999999999978</v>
      </c>
      <c r="AI30" s="183">
        <f t="shared" si="13"/>
        <v>0.40704799658427404</v>
      </c>
      <c r="AJ30" s="120">
        <f t="shared" si="14"/>
        <v>0.21288937937206631</v>
      </c>
      <c r="AK30" s="119">
        <f t="shared" si="15"/>
        <v>0.60120661379648177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-0.31203211516831741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0.13297381503788749</v>
      </c>
      <c r="D32" s="24">
        <f>SUM(D6:D30)</f>
        <v>4.3600535467165491</v>
      </c>
      <c r="E32" s="2"/>
      <c r="F32" s="2"/>
      <c r="H32" s="17"/>
      <c r="I32" s="22">
        <f>SUM(I6:I30)</f>
        <v>4.3600535467165491</v>
      </c>
      <c r="J32" s="17"/>
      <c r="L32" s="22">
        <f>SUM(L6:L30)</f>
        <v>1.3120321151683174</v>
      </c>
      <c r="M32" s="23"/>
      <c r="N32" s="56"/>
      <c r="O32" s="2"/>
      <c r="P32" s="22"/>
      <c r="Q32" s="235" t="s">
        <v>143</v>
      </c>
      <c r="R32" s="235">
        <f t="shared" si="50"/>
        <v>6607.8413525717915</v>
      </c>
      <c r="S32" s="235">
        <f t="shared" si="50"/>
        <v>6607.8413525717915</v>
      </c>
      <c r="T32" s="235">
        <f t="shared" si="50"/>
        <v>6598.0781893355888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4.4876789385725601E-3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3000</v>
      </c>
      <c r="J37" s="38">
        <f t="shared" ref="J37:J49" si="53">J91*I$83</f>
        <v>3000</v>
      </c>
      <c r="K37" s="40">
        <f t="shared" ref="K37:K49" si="54">(B37/B$65)</f>
        <v>6.8537495298130649E-2</v>
      </c>
      <c r="L37" s="22">
        <f t="shared" ref="L37:L49" si="55">(K37*H37)</f>
        <v>6.8537495298130649E-2</v>
      </c>
      <c r="M37" s="24">
        <f t="shared" ref="M37:M49" si="56">J37/B$65</f>
        <v>6.8537495298130649E-2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630</v>
      </c>
      <c r="J38" s="38">
        <f t="shared" si="53"/>
        <v>630</v>
      </c>
      <c r="K38" s="40">
        <f t="shared" si="54"/>
        <v>1.4392874012607436E-2</v>
      </c>
      <c r="L38" s="22">
        <f t="shared" si="55"/>
        <v>1.4392874012607436E-2</v>
      </c>
      <c r="M38" s="24">
        <f t="shared" si="56"/>
        <v>1.4392874012607436E-2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630</v>
      </c>
      <c r="AH38" s="123">
        <f t="shared" ref="AH38:AI58" si="61">SUM(Z38,AB38,AD38,AF38)</f>
        <v>1</v>
      </c>
      <c r="AI38" s="112">
        <f t="shared" si="61"/>
        <v>630</v>
      </c>
      <c r="AJ38" s="148">
        <f t="shared" ref="AJ38:AJ64" si="62">(AA38+AC38)</f>
        <v>0</v>
      </c>
      <c r="AK38" s="147">
        <f t="shared" ref="AK38:AK64" si="63">(AE38+AG38)</f>
        <v>630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0.68584660261410513</v>
      </c>
      <c r="AA39" s="147">
        <f t="shared" ref="AA39:AA64" si="64">$J39*Z39</f>
        <v>0</v>
      </c>
      <c r="AB39" s="122">
        <f>AB8</f>
        <v>0.31415339738589493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0.68584660261410513</v>
      </c>
      <c r="AA40" s="147">
        <f t="shared" si="64"/>
        <v>0</v>
      </c>
      <c r="AB40" s="122">
        <f>AB9</f>
        <v>0.31415339738589482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WILD FOODS -- see worksheet Data 3</v>
      </c>
      <c r="B41" s="216">
        <f>IF([1]Summ!E1076="",0,[1]Summ!E1076)</f>
        <v>0</v>
      </c>
      <c r="C41" s="216">
        <f>IF([1]Summ!F1076="",0,[1]Summ!F1076)</f>
        <v>750</v>
      </c>
      <c r="D41" s="38">
        <f t="shared" si="58"/>
        <v>750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750</v>
      </c>
      <c r="J41" s="38">
        <f t="shared" si="53"/>
        <v>3.3657592039294206</v>
      </c>
      <c r="K41" s="40">
        <f t="shared" si="54"/>
        <v>0</v>
      </c>
      <c r="L41" s="22">
        <f t="shared" si="55"/>
        <v>0</v>
      </c>
      <c r="M41" s="24">
        <f t="shared" si="56"/>
        <v>7.6893568537984199E-5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0.68584660261410524</v>
      </c>
      <c r="AA41" s="147">
        <f t="shared" si="64"/>
        <v>2.3083945152321483</v>
      </c>
      <c r="AB41" s="122">
        <f>AB11</f>
        <v>0.31415339738589476</v>
      </c>
      <c r="AC41" s="147">
        <f t="shared" si="65"/>
        <v>1.0573646886972721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3.3657592039294206</v>
      </c>
      <c r="AJ41" s="148">
        <f t="shared" si="62"/>
        <v>3.3657592039294206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Agricultural cash income -- see Data2</v>
      </c>
      <c r="B42" s="216">
        <f>IF([1]Summ!E1077="",0,[1]Summ!E1077)</f>
        <v>7275</v>
      </c>
      <c r="C42" s="216">
        <f>IF([1]Summ!F1077="",0,[1]Summ!F1077)</f>
        <v>0</v>
      </c>
      <c r="D42" s="38">
        <f t="shared" si="58"/>
        <v>7275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7275</v>
      </c>
      <c r="J42" s="38">
        <f t="shared" si="53"/>
        <v>7275</v>
      </c>
      <c r="K42" s="40">
        <f t="shared" si="54"/>
        <v>0.16620342609796682</v>
      </c>
      <c r="L42" s="22">
        <f t="shared" si="55"/>
        <v>0.16620342609796682</v>
      </c>
      <c r="M42" s="24">
        <f t="shared" si="56"/>
        <v>0.16620342609796682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1818.75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3637.5</v>
      </c>
      <c r="AF42" s="122">
        <f t="shared" si="57"/>
        <v>0.25</v>
      </c>
      <c r="AG42" s="147">
        <f t="shared" si="60"/>
        <v>1818.75</v>
      </c>
      <c r="AH42" s="123">
        <f t="shared" si="61"/>
        <v>1</v>
      </c>
      <c r="AI42" s="112">
        <f t="shared" si="61"/>
        <v>7275</v>
      </c>
      <c r="AJ42" s="148">
        <f t="shared" si="62"/>
        <v>1818.75</v>
      </c>
      <c r="AK42" s="147">
        <f t="shared" si="63"/>
        <v>5456.25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Domestic work cash income -- see Data2</v>
      </c>
      <c r="B43" s="216">
        <f>IF([1]Summ!E1078="",0,[1]Summ!E1078)</f>
        <v>5640</v>
      </c>
      <c r="C43" s="216">
        <f>IF([1]Summ!F1078="",0,[1]Summ!F1078)</f>
        <v>0</v>
      </c>
      <c r="D43" s="38">
        <f t="shared" si="58"/>
        <v>5640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5640</v>
      </c>
      <c r="J43" s="38">
        <f t="shared" si="53"/>
        <v>5640</v>
      </c>
      <c r="K43" s="40">
        <f t="shared" si="54"/>
        <v>0.12885049116048561</v>
      </c>
      <c r="L43" s="22">
        <f t="shared" si="55"/>
        <v>0.12885049116048561</v>
      </c>
      <c r="M43" s="24">
        <f t="shared" si="56"/>
        <v>0.12885049116048561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1410</v>
      </c>
      <c r="AB43" s="116">
        <v>0.25</v>
      </c>
      <c r="AC43" s="147">
        <f t="shared" si="65"/>
        <v>1410</v>
      </c>
      <c r="AD43" s="116">
        <v>0.25</v>
      </c>
      <c r="AE43" s="147">
        <f t="shared" si="66"/>
        <v>1410</v>
      </c>
      <c r="AF43" s="122">
        <f t="shared" si="57"/>
        <v>0.25</v>
      </c>
      <c r="AG43" s="147">
        <f t="shared" si="60"/>
        <v>1410</v>
      </c>
      <c r="AH43" s="123">
        <f t="shared" si="61"/>
        <v>1</v>
      </c>
      <c r="AI43" s="112">
        <f t="shared" si="61"/>
        <v>5640</v>
      </c>
      <c r="AJ43" s="148">
        <f t="shared" si="62"/>
        <v>2820</v>
      </c>
      <c r="AK43" s="147">
        <f t="shared" si="63"/>
        <v>2820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Formal Employment (conservancies, etc.)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Self-employment -- see Data2</v>
      </c>
      <c r="B45" s="216">
        <f>IF([1]Summ!E1080="",0,[1]Summ!E1080)</f>
        <v>5040</v>
      </c>
      <c r="C45" s="216">
        <f>IF([1]Summ!F1080="",0,[1]Summ!F1080)</f>
        <v>1008</v>
      </c>
      <c r="D45" s="38">
        <f t="shared" si="58"/>
        <v>6048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6048</v>
      </c>
      <c r="J45" s="38">
        <f t="shared" si="53"/>
        <v>5044.5235803700807</v>
      </c>
      <c r="K45" s="40">
        <f t="shared" si="54"/>
        <v>0.11514299210085949</v>
      </c>
      <c r="L45" s="22">
        <f t="shared" si="55"/>
        <v>0.11514299210085949</v>
      </c>
      <c r="M45" s="24">
        <f t="shared" si="56"/>
        <v>0.11524633705697453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1261.1308950925202</v>
      </c>
      <c r="AB45" s="116">
        <v>0.25</v>
      </c>
      <c r="AC45" s="147">
        <f t="shared" si="65"/>
        <v>1261.1308950925202</v>
      </c>
      <c r="AD45" s="116">
        <v>0.25</v>
      </c>
      <c r="AE45" s="147">
        <f t="shared" si="66"/>
        <v>1261.1308950925202</v>
      </c>
      <c r="AF45" s="122">
        <f t="shared" si="57"/>
        <v>0.25</v>
      </c>
      <c r="AG45" s="147">
        <f t="shared" si="60"/>
        <v>1261.1308950925202</v>
      </c>
      <c r="AH45" s="123">
        <f t="shared" si="61"/>
        <v>1</v>
      </c>
      <c r="AI45" s="112">
        <f t="shared" si="61"/>
        <v>5044.5235803700807</v>
      </c>
      <c r="AJ45" s="148">
        <f t="shared" si="62"/>
        <v>2522.2617901850404</v>
      </c>
      <c r="AK45" s="147">
        <f t="shared" si="63"/>
        <v>2522.2617901850404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3600</v>
      </c>
      <c r="C46" s="216">
        <f>IF([1]Summ!F1081="",0,[1]Summ!F1081)</f>
        <v>0</v>
      </c>
      <c r="D46" s="38">
        <f t="shared" si="58"/>
        <v>3600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3600</v>
      </c>
      <c r="J46" s="38">
        <f t="shared" si="53"/>
        <v>3600</v>
      </c>
      <c r="K46" s="40">
        <f t="shared" si="54"/>
        <v>8.224499435775677E-2</v>
      </c>
      <c r="L46" s="22">
        <f t="shared" si="55"/>
        <v>8.224499435775677E-2</v>
      </c>
      <c r="M46" s="24">
        <f t="shared" si="56"/>
        <v>8.224499435775677E-2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900</v>
      </c>
      <c r="AB46" s="116">
        <v>0.25</v>
      </c>
      <c r="AC46" s="147">
        <f t="shared" si="65"/>
        <v>900</v>
      </c>
      <c r="AD46" s="116">
        <v>0.25</v>
      </c>
      <c r="AE46" s="147">
        <f t="shared" si="66"/>
        <v>900</v>
      </c>
      <c r="AF46" s="122">
        <f t="shared" si="57"/>
        <v>0.25</v>
      </c>
      <c r="AG46" s="147">
        <f t="shared" si="60"/>
        <v>900</v>
      </c>
      <c r="AH46" s="123">
        <f t="shared" si="61"/>
        <v>1</v>
      </c>
      <c r="AI46" s="112">
        <f t="shared" si="61"/>
        <v>3600</v>
      </c>
      <c r="AJ46" s="148">
        <f t="shared" si="62"/>
        <v>1800</v>
      </c>
      <c r="AK46" s="147">
        <f t="shared" si="63"/>
        <v>1800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Cash Transfers -- see Data2</v>
      </c>
      <c r="B47" s="216">
        <f>IF([1]Summ!E1082="",0,[1]Summ!E1082)</f>
        <v>18586.660854402788</v>
      </c>
      <c r="C47" s="216">
        <f>IF([1]Summ!F1082="",0,[1]Summ!F1082)</f>
        <v>0</v>
      </c>
      <c r="D47" s="38">
        <f t="shared" si="58"/>
        <v>18586.660854402788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18586.660854402788</v>
      </c>
      <c r="J47" s="38">
        <f t="shared" si="53"/>
        <v>18586.660854402788</v>
      </c>
      <c r="K47" s="40">
        <f t="shared" si="54"/>
        <v>0.42462772697219331</v>
      </c>
      <c r="L47" s="22">
        <f t="shared" si="55"/>
        <v>0.42462772697219331</v>
      </c>
      <c r="M47" s="24">
        <f t="shared" si="56"/>
        <v>0.42462772697219331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4646.6652136006969</v>
      </c>
      <c r="AB47" s="116">
        <v>0.25</v>
      </c>
      <c r="AC47" s="147">
        <f t="shared" si="65"/>
        <v>4646.6652136006969</v>
      </c>
      <c r="AD47" s="116">
        <v>0.25</v>
      </c>
      <c r="AE47" s="147">
        <f t="shared" si="66"/>
        <v>4646.6652136006969</v>
      </c>
      <c r="AF47" s="122">
        <f t="shared" si="57"/>
        <v>0.25</v>
      </c>
      <c r="AG47" s="147">
        <f t="shared" si="60"/>
        <v>4646.6652136006969</v>
      </c>
      <c r="AH47" s="123">
        <f t="shared" si="61"/>
        <v>1</v>
      </c>
      <c r="AI47" s="112">
        <f t="shared" si="61"/>
        <v>18586.660854402788</v>
      </c>
      <c r="AJ47" s="148">
        <f t="shared" si="62"/>
        <v>9293.3304272013938</v>
      </c>
      <c r="AK47" s="147">
        <f t="shared" si="63"/>
        <v>9293.3304272013938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1758</v>
      </c>
      <c r="D65" s="42">
        <f>SUM(D37:D64)</f>
        <v>45529.660854402784</v>
      </c>
      <c r="E65" s="32"/>
      <c r="F65" s="32"/>
      <c r="G65" s="32"/>
      <c r="H65" s="31"/>
      <c r="I65" s="39">
        <f>SUM(I37:I64)</f>
        <v>45529.660854402784</v>
      </c>
      <c r="J65" s="39">
        <f>SUM(J37:J64)</f>
        <v>43779.5501939768</v>
      </c>
      <c r="K65" s="40">
        <f>SUM(K37:K64)</f>
        <v>1</v>
      </c>
      <c r="L65" s="22">
        <f>SUM(L37:L64)</f>
        <v>1</v>
      </c>
      <c r="M65" s="24">
        <f>SUM(M37:M64)</f>
        <v>1.0001802385246532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10038.854503208449</v>
      </c>
      <c r="AB65" s="137"/>
      <c r="AC65" s="153">
        <f>SUM(AC37:AC64)</f>
        <v>8218.8534733819142</v>
      </c>
      <c r="AD65" s="137"/>
      <c r="AE65" s="153">
        <f>SUM(AE37:AE64)</f>
        <v>11855.296108693217</v>
      </c>
      <c r="AF65" s="137"/>
      <c r="AG65" s="153">
        <f>SUM(AG37:AG64)</f>
        <v>13666.546108693216</v>
      </c>
      <c r="AH65" s="137"/>
      <c r="AI65" s="153">
        <f>SUM(AI37:AI64)</f>
        <v>43779.5501939768</v>
      </c>
      <c r="AJ65" s="153">
        <f>SUM(AJ37:AJ64)</f>
        <v>18257.707976590362</v>
      </c>
      <c r="AK65" s="153">
        <f>SUM(AK37:AK64)</f>
        <v>25521.842217386435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15176.184973078449</v>
      </c>
      <c r="J70" s="51">
        <f t="shared" ref="J70:J77" si="75">J124*I$83</f>
        <v>15176.184973078449</v>
      </c>
      <c r="K70" s="40">
        <f>B70/B$76</f>
        <v>0.34671256874530837</v>
      </c>
      <c r="L70" s="22">
        <f t="shared" ref="L70:L75" si="76">(L124*G$37*F$9/F$7)/B$130</f>
        <v>0.34671256874530831</v>
      </c>
      <c r="M70" s="24">
        <f>J70/B$76</f>
        <v>0.34671256874530837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3794.0462432696122</v>
      </c>
      <c r="AB70" s="116">
        <v>0.25</v>
      </c>
      <c r="AC70" s="147">
        <f>$J70*AB70</f>
        <v>3794.0462432696122</v>
      </c>
      <c r="AD70" s="116">
        <v>0.25</v>
      </c>
      <c r="AE70" s="147">
        <f>$J70*AD70</f>
        <v>3794.0462432696122</v>
      </c>
      <c r="AF70" s="122">
        <f>1-SUM(Z70,AB70,AD70)</f>
        <v>0.25</v>
      </c>
      <c r="AG70" s="147">
        <f>$J70*AF70</f>
        <v>3794.0462432696122</v>
      </c>
      <c r="AH70" s="155">
        <f>SUM(Z70,AB70,AD70,AF70)</f>
        <v>1</v>
      </c>
      <c r="AI70" s="147">
        <f>SUM(AA70,AC70,AE70,AG70)</f>
        <v>15176.184973078449</v>
      </c>
      <c r="AJ70" s="148">
        <f>(AA70+AC70)</f>
        <v>7588.0924865392244</v>
      </c>
      <c r="AK70" s="147">
        <f>(AE70+AG70)</f>
        <v>7588.0924865392244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11684</v>
      </c>
      <c r="J71" s="51">
        <f t="shared" si="75"/>
        <v>11684</v>
      </c>
      <c r="K71" s="40">
        <f t="shared" ref="K71:K72" si="78">B71/B$76</f>
        <v>0.26693069835445282</v>
      </c>
      <c r="L71" s="22">
        <f t="shared" si="76"/>
        <v>0.26693069835445277</v>
      </c>
      <c r="M71" s="24">
        <f t="shared" ref="M71:M72" si="79">J71/B$76</f>
        <v>0.26693069835445282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13520.119516894081</v>
      </c>
      <c r="K72" s="40">
        <f t="shared" si="78"/>
        <v>0.47537606738783417</v>
      </c>
      <c r="L72" s="22">
        <f t="shared" si="76"/>
        <v>0.24905328398631715</v>
      </c>
      <c r="M72" s="24">
        <f t="shared" si="79"/>
        <v>0.30887837593976414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244.79999999999998</v>
      </c>
      <c r="AB73" s="116">
        <v>0.09</v>
      </c>
      <c r="AC73" s="147">
        <f>$H$73*$B$73*AB73</f>
        <v>244.79999999999998</v>
      </c>
      <c r="AD73" s="116">
        <v>0.23</v>
      </c>
      <c r="AE73" s="147">
        <f>$H$73*$B$73*AD73</f>
        <v>625.6</v>
      </c>
      <c r="AF73" s="122">
        <f>1-SUM(Z73,AB73,AD73)</f>
        <v>0.59</v>
      </c>
      <c r="AG73" s="147">
        <f>$H$73*$B$73*AF73</f>
        <v>1604.8</v>
      </c>
      <c r="AH73" s="155">
        <f>SUM(Z73,AB73,AD73,AF73)</f>
        <v>1</v>
      </c>
      <c r="AI73" s="147">
        <f>SUM(AA73,AC73,AE73,AG73)</f>
        <v>2720</v>
      </c>
      <c r="AJ73" s="148">
        <f>(AA73+AC73)</f>
        <v>489.59999999999997</v>
      </c>
      <c r="AK73" s="147">
        <f>(AE73+AG73)</f>
        <v>2230.4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30353.475881324335</v>
      </c>
      <c r="J74" s="51">
        <f t="shared" si="75"/>
        <v>3399.2457040042677</v>
      </c>
      <c r="K74" s="40">
        <f>B74/B$76</f>
        <v>0.13730344891392171</v>
      </c>
      <c r="L74" s="22">
        <f t="shared" si="76"/>
        <v>0.13730344891392168</v>
      </c>
      <c r="M74" s="24">
        <f>J74/B$76</f>
        <v>7.7658595485127768E-2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888.91643532362389</v>
      </c>
      <c r="AD74" s="156"/>
      <c r="AE74" s="147">
        <f>AE30*$I$83/4</f>
        <v>1150.6105545866465</v>
      </c>
      <c r="AF74" s="156"/>
      <c r="AG74" s="147">
        <f>AG30*$I$83/4</f>
        <v>1359.7187140939968</v>
      </c>
      <c r="AH74" s="155"/>
      <c r="AI74" s="147">
        <f>SUM(AA74,AC74,AE74,AG74)</f>
        <v>3399.2457040042673</v>
      </c>
      <c r="AJ74" s="148">
        <f>(AA74+AC74)</f>
        <v>888.91643532362389</v>
      </c>
      <c r="AK74" s="147">
        <f>(AE74+AG74)</f>
        <v>2510.3292686806435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14757.589411268444</v>
      </c>
      <c r="AB75" s="158"/>
      <c r="AC75" s="149">
        <f>AA75+AC65-SUM(AC70,AC74)</f>
        <v>18293.480206057124</v>
      </c>
      <c r="AD75" s="158"/>
      <c r="AE75" s="149">
        <f>AC75+AE65-SUM(AE70,AE74)</f>
        <v>25204.119516894083</v>
      </c>
      <c r="AF75" s="158"/>
      <c r="AG75" s="149">
        <f>IF(SUM(AG6:AG29)+((AG65-AG70-$J$75)*4/I$83)&lt;1,0,AG65-AG70-$J$75-(1-SUM(AG6:AG29))*I$83/4)</f>
        <v>8512.7811513296074</v>
      </c>
      <c r="AH75" s="134"/>
      <c r="AI75" s="149">
        <f>AI76-SUM(AI70,AI74)</f>
        <v>25204.119516894083</v>
      </c>
      <c r="AJ75" s="151">
        <f>AJ76-SUM(AJ70,AJ74)</f>
        <v>9780.6990547275127</v>
      </c>
      <c r="AK75" s="149">
        <f>AJ75+AK76-SUM(AK70,AK74)</f>
        <v>25204.119516894076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45529.660854402784</v>
      </c>
      <c r="J76" s="51">
        <f t="shared" si="75"/>
        <v>43779.5501939768</v>
      </c>
      <c r="K76" s="40">
        <f>SUM(K70:K75)</f>
        <v>1.2884634458051556</v>
      </c>
      <c r="L76" s="22">
        <f>SUM(L70:L75)</f>
        <v>0.99999999999999989</v>
      </c>
      <c r="M76" s="24">
        <f>SUM(M70:M75)</f>
        <v>1.0001802385246532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10038.854503208449</v>
      </c>
      <c r="AB76" s="137"/>
      <c r="AC76" s="153">
        <f>AC65</f>
        <v>8218.8534733819142</v>
      </c>
      <c r="AD76" s="137"/>
      <c r="AE76" s="153">
        <f>AE65</f>
        <v>11855.296108693217</v>
      </c>
      <c r="AF76" s="137"/>
      <c r="AG76" s="153">
        <f>AG65</f>
        <v>13666.546108693216</v>
      </c>
      <c r="AH76" s="137"/>
      <c r="AI76" s="153">
        <f>SUM(AA76,AC76,AE76,AG76)</f>
        <v>43779.5501939768</v>
      </c>
      <c r="AJ76" s="154">
        <f>SUM(AA76,AC76)</f>
        <v>18257.707976590362</v>
      </c>
      <c r="AK76" s="154">
        <f>SUM(AE76,AG76)</f>
        <v>25521.842217386431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11684</v>
      </c>
      <c r="J77" s="100">
        <f t="shared" si="75"/>
        <v>0</v>
      </c>
      <c r="K77" s="40"/>
      <c r="L77" s="22">
        <f>-(L131*G$37*F$9/F$7)/B$130</f>
        <v>-1.7877414368135631E-2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8512.7811513296074</v>
      </c>
      <c r="AB78" s="112"/>
      <c r="AC78" s="112">
        <f>IF(AA75&lt;0,0,AA75)</f>
        <v>14757.589411268444</v>
      </c>
      <c r="AD78" s="112"/>
      <c r="AE78" s="112">
        <f>AC75</f>
        <v>18293.480206057124</v>
      </c>
      <c r="AF78" s="112"/>
      <c r="AG78" s="112">
        <f>AE75</f>
        <v>25204.119516894083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14757.589411268444</v>
      </c>
      <c r="AB79" s="112"/>
      <c r="AC79" s="112">
        <f>AA79-AA74+AC65-AC70</f>
        <v>19182.396641380747</v>
      </c>
      <c r="AD79" s="112"/>
      <c r="AE79" s="112">
        <f>AC79-AC74+AE65-AE70</f>
        <v>26354.730071480732</v>
      </c>
      <c r="AF79" s="112"/>
      <c r="AG79" s="112">
        <f>AE79-AE74+AG65-AG70</f>
        <v>35076.619382317687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8350.9702357679998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2087.742558942</v>
      </c>
      <c r="AB83" s="112"/>
      <c r="AC83" s="165">
        <f>$I$83*AB82/4</f>
        <v>2087.742558942</v>
      </c>
      <c r="AD83" s="112"/>
      <c r="AE83" s="165">
        <f>$I$83*AD82/4</f>
        <v>2087.742558942</v>
      </c>
      <c r="AF83" s="112"/>
      <c r="AG83" s="165">
        <f>$I$83*AF82/4</f>
        <v>2087.742558942</v>
      </c>
      <c r="AH83" s="165">
        <f>SUM(AA83,AC83,AE83,AG83)</f>
        <v>8350.9702357679998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21651.220195797887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1</v>
      </c>
      <c r="I91" s="22">
        <f t="shared" ref="I91" si="82">(D91*H91)</f>
        <v>0.35923969494594948</v>
      </c>
      <c r="J91" s="24">
        <f>IF(I$32&lt;=1+I$131,I91,L91+J$33*(I91-L91))</f>
        <v>0.35923969494594948</v>
      </c>
      <c r="K91" s="22">
        <f t="shared" ref="K91" si="83">IF(B91="",0,B91)</f>
        <v>0.35923969494594948</v>
      </c>
      <c r="L91" s="22">
        <f t="shared" ref="L91" si="84">(K91*H91)</f>
        <v>0.35923969494594948</v>
      </c>
      <c r="M91" s="228">
        <f t="shared" si="80"/>
        <v>0.35923969494594948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1</v>
      </c>
      <c r="I92" s="22">
        <f t="shared" ref="I92:I118" si="88">(D92*H92)</f>
        <v>7.5440335938649392E-2</v>
      </c>
      <c r="J92" s="24">
        <f t="shared" ref="J92:J118" si="89">IF(I$32&lt;=1+I$131,I92,L92+J$33*(I92-L92))</f>
        <v>7.5440335938649392E-2</v>
      </c>
      <c r="K92" s="22">
        <f t="shared" ref="K92:K118" si="90">IF(B92="",0,B92)</f>
        <v>7.5440335938649392E-2</v>
      </c>
      <c r="L92" s="22">
        <f t="shared" ref="L92:L118" si="91">(K92*H92)</f>
        <v>7.5440335938649392E-2</v>
      </c>
      <c r="M92" s="228">
        <f t="shared" ref="M92:M118" si="92">(J92)</f>
        <v>7.5440335938649392E-2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WILD FOODS -- see worksheet Data 3</v>
      </c>
      <c r="B95" s="60">
        <f t="shared" si="81"/>
        <v>0</v>
      </c>
      <c r="C95" s="60">
        <f t="shared" si="81"/>
        <v>8.9809923736487371E-2</v>
      </c>
      <c r="D95" s="24">
        <f t="shared" si="86"/>
        <v>8.9809923736487371E-2</v>
      </c>
      <c r="H95" s="24">
        <f t="shared" si="87"/>
        <v>1</v>
      </c>
      <c r="I95" s="22">
        <f t="shared" si="88"/>
        <v>8.9809923736487371E-2</v>
      </c>
      <c r="J95" s="24">
        <f t="shared" si="89"/>
        <v>4.0303810322704224E-4</v>
      </c>
      <c r="K95" s="22">
        <f t="shared" si="90"/>
        <v>0</v>
      </c>
      <c r="L95" s="22">
        <f t="shared" si="91"/>
        <v>0</v>
      </c>
      <c r="M95" s="228">
        <f t="shared" si="92"/>
        <v>4.0303810322704224E-4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Agricultural cash income -- see Data2</v>
      </c>
      <c r="B96" s="60">
        <f t="shared" si="81"/>
        <v>0.87115626024392745</v>
      </c>
      <c r="C96" s="60">
        <f t="shared" si="81"/>
        <v>0</v>
      </c>
      <c r="D96" s="24">
        <f t="shared" si="86"/>
        <v>0.87115626024392745</v>
      </c>
      <c r="H96" s="24">
        <f t="shared" si="87"/>
        <v>1</v>
      </c>
      <c r="I96" s="22">
        <f t="shared" si="88"/>
        <v>0.87115626024392745</v>
      </c>
      <c r="J96" s="24">
        <f t="shared" si="89"/>
        <v>0.87115626024392745</v>
      </c>
      <c r="K96" s="22">
        <f t="shared" si="90"/>
        <v>0.87115626024392745</v>
      </c>
      <c r="L96" s="22">
        <f t="shared" si="91"/>
        <v>0.87115626024392745</v>
      </c>
      <c r="M96" s="228">
        <f t="shared" si="92"/>
        <v>0.87115626024392745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Domestic work cash income -- see Data2</v>
      </c>
      <c r="B97" s="60">
        <f t="shared" si="81"/>
        <v>0.67537062649838497</v>
      </c>
      <c r="C97" s="60">
        <f t="shared" si="81"/>
        <v>0</v>
      </c>
      <c r="D97" s="24">
        <f t="shared" si="86"/>
        <v>0.67537062649838497</v>
      </c>
      <c r="H97" s="24">
        <f t="shared" si="87"/>
        <v>1</v>
      </c>
      <c r="I97" s="22">
        <f t="shared" si="88"/>
        <v>0.67537062649838497</v>
      </c>
      <c r="J97" s="24">
        <f t="shared" si="89"/>
        <v>0.67537062649838497</v>
      </c>
      <c r="K97" s="22">
        <f t="shared" si="90"/>
        <v>0.67537062649838497</v>
      </c>
      <c r="L97" s="22">
        <f t="shared" si="91"/>
        <v>0.67537062649838497</v>
      </c>
      <c r="M97" s="228">
        <f t="shared" si="92"/>
        <v>0.67537062649838497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Formal Employment (conservancies, etc.)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8">
        <f t="shared" si="92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Self-employment -- see Data2</v>
      </c>
      <c r="B99" s="60">
        <f t="shared" si="81"/>
        <v>0.60352268750919513</v>
      </c>
      <c r="C99" s="60">
        <f t="shared" si="81"/>
        <v>0.12070453750183903</v>
      </c>
      <c r="D99" s="24">
        <f t="shared" si="86"/>
        <v>0.7242272250110342</v>
      </c>
      <c r="H99" s="24">
        <f t="shared" si="87"/>
        <v>1</v>
      </c>
      <c r="I99" s="22">
        <f t="shared" si="88"/>
        <v>0.7242272250110342</v>
      </c>
      <c r="J99" s="24">
        <f t="shared" si="89"/>
        <v>0.60406437071993224</v>
      </c>
      <c r="K99" s="22">
        <f t="shared" si="90"/>
        <v>0.60352268750919513</v>
      </c>
      <c r="L99" s="22">
        <f t="shared" si="91"/>
        <v>0.60352268750919513</v>
      </c>
      <c r="M99" s="228">
        <f t="shared" si="92"/>
        <v>0.60406437071993224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0.43108763393513938</v>
      </c>
      <c r="C100" s="60">
        <f t="shared" si="81"/>
        <v>0</v>
      </c>
      <c r="D100" s="24">
        <f t="shared" si="86"/>
        <v>0.43108763393513938</v>
      </c>
      <c r="H100" s="24">
        <f t="shared" si="87"/>
        <v>1</v>
      </c>
      <c r="I100" s="22">
        <f t="shared" si="88"/>
        <v>0.43108763393513938</v>
      </c>
      <c r="J100" s="24">
        <f t="shared" si="89"/>
        <v>0.43108763393513938</v>
      </c>
      <c r="K100" s="22">
        <f t="shared" si="90"/>
        <v>0.43108763393513938</v>
      </c>
      <c r="L100" s="22">
        <f t="shared" si="91"/>
        <v>0.43108763393513938</v>
      </c>
      <c r="M100" s="228">
        <f t="shared" si="92"/>
        <v>0.43108763393513938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Cash Transfers -- see Data2</v>
      </c>
      <c r="B101" s="60">
        <f t="shared" si="81"/>
        <v>2.225688791799826</v>
      </c>
      <c r="C101" s="60">
        <f t="shared" si="81"/>
        <v>0</v>
      </c>
      <c r="D101" s="24">
        <f t="shared" si="86"/>
        <v>2.225688791799826</v>
      </c>
      <c r="H101" s="24">
        <f t="shared" si="87"/>
        <v>1</v>
      </c>
      <c r="I101" s="22">
        <f t="shared" si="88"/>
        <v>2.225688791799826</v>
      </c>
      <c r="J101" s="24">
        <f t="shared" si="89"/>
        <v>2.225688791799826</v>
      </c>
      <c r="K101" s="22">
        <f t="shared" si="90"/>
        <v>2.225688791799826</v>
      </c>
      <c r="L101" s="22">
        <f t="shared" si="91"/>
        <v>2.225688791799826</v>
      </c>
      <c r="M101" s="228">
        <f t="shared" si="92"/>
        <v>2.225688791799826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0.2105144612383264</v>
      </c>
      <c r="D119" s="24">
        <f>SUM(D91:D118)</f>
        <v>5.4520204921093978</v>
      </c>
      <c r="E119" s="22"/>
      <c r="F119" s="2"/>
      <c r="G119" s="2"/>
      <c r="H119" s="31"/>
      <c r="I119" s="22">
        <f>SUM(I91:I118)</f>
        <v>5.4520204921093978</v>
      </c>
      <c r="J119" s="24">
        <f>SUM(J91:J118)</f>
        <v>5.2424507521850359</v>
      </c>
      <c r="K119" s="22">
        <f>SUM(K91:K118)</f>
        <v>5.2415060308710721</v>
      </c>
      <c r="L119" s="22">
        <f>SUM(L91:L118)</f>
        <v>5.2415060308710721</v>
      </c>
      <c r="M119" s="57">
        <f t="shared" si="80"/>
        <v>5.2424507521850359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1.8172960200573347</v>
      </c>
      <c r="J124" s="238">
        <f>IF(SUMPRODUCT($B$124:$B124,$H$124:$H124)&lt;J$119,($B124*$H124),J$119)</f>
        <v>1.8172960200573347</v>
      </c>
      <c r="K124" s="29">
        <f>(B124)</f>
        <v>1.8172960200573347</v>
      </c>
      <c r="L124" s="29">
        <f>IF(SUMPRODUCT($B$124:$B124,$H$124:$H124)&lt;L$119,($B124*$H124),L$119)</f>
        <v>1.8172960200573347</v>
      </c>
      <c r="M124" s="241">
        <f t="shared" si="93"/>
        <v>1.8172960200573347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1.3991188652494913</v>
      </c>
      <c r="J125" s="238">
        <f>IF(SUMPRODUCT($B$124:$B125,$H$124:$H125)&lt;J$119,($B125*$H125),IF(SUMPRODUCT($B$124:$B124,$H$124:$H124)&lt;J$119,J$119-SUMPRODUCT($B$124:$B124,$H$124:$H124),0))</f>
        <v>1.3991188652494913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1.3991188652494913</v>
      </c>
      <c r="M125" s="241">
        <f t="shared" si="93"/>
        <v>1.3991188652494913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1.6189878702939358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1.3054142900225272</v>
      </c>
      <c r="M126" s="241">
        <f t="shared" si="93"/>
        <v>1.6189878702939358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3.6347244720520631</v>
      </c>
      <c r="J128" s="229">
        <f>(J30)</f>
        <v>0.40704799658427415</v>
      </c>
      <c r="K128" s="29">
        <f>(B128)</f>
        <v>0.71967685554171867</v>
      </c>
      <c r="L128" s="29">
        <f>IF(L124=L119,0,(L119-L124)/(B119-B124)*K128)</f>
        <v>0.71967685554171867</v>
      </c>
      <c r="M128" s="241">
        <f t="shared" si="93"/>
        <v>0.40704799658427415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5.4520204921093978</v>
      </c>
      <c r="J130" s="229">
        <f>(J119)</f>
        <v>5.2424507521850359</v>
      </c>
      <c r="K130" s="29">
        <f>(B130)</f>
        <v>5.2415060308710721</v>
      </c>
      <c r="L130" s="29">
        <f>(L119)</f>
        <v>5.2415060308710721</v>
      </c>
      <c r="M130" s="241">
        <f t="shared" si="93"/>
        <v>5.2424507521850359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1.3991188652494913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9.3704575226964071E-2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11" priority="340" operator="equal">
      <formula>16</formula>
    </cfRule>
    <cfRule type="cellIs" dxfId="410" priority="341" operator="equal">
      <formula>15</formula>
    </cfRule>
    <cfRule type="cellIs" dxfId="409" priority="342" operator="equal">
      <formula>14</formula>
    </cfRule>
    <cfRule type="cellIs" dxfId="408" priority="343" operator="equal">
      <formula>13</formula>
    </cfRule>
    <cfRule type="cellIs" dxfId="407" priority="344" operator="equal">
      <formula>12</formula>
    </cfRule>
    <cfRule type="cellIs" dxfId="406" priority="345" operator="equal">
      <formula>11</formula>
    </cfRule>
    <cfRule type="cellIs" dxfId="405" priority="346" operator="equal">
      <formula>10</formula>
    </cfRule>
    <cfRule type="cellIs" dxfId="404" priority="347" operator="equal">
      <formula>9</formula>
    </cfRule>
    <cfRule type="cellIs" dxfId="403" priority="348" operator="equal">
      <formula>8</formula>
    </cfRule>
    <cfRule type="cellIs" dxfId="402" priority="349" operator="equal">
      <formula>7</formula>
    </cfRule>
    <cfRule type="cellIs" dxfId="401" priority="350" operator="equal">
      <formula>6</formula>
    </cfRule>
    <cfRule type="cellIs" dxfId="400" priority="351" operator="equal">
      <formula>5</formula>
    </cfRule>
    <cfRule type="cellIs" dxfId="399" priority="352" operator="equal">
      <formula>4</formula>
    </cfRule>
    <cfRule type="cellIs" dxfId="398" priority="353" operator="equal">
      <formula>3</formula>
    </cfRule>
    <cfRule type="cellIs" dxfId="397" priority="354" operator="equal">
      <formula>2</formula>
    </cfRule>
    <cfRule type="cellIs" dxfId="396" priority="355" operator="equal">
      <formula>1</formula>
    </cfRule>
  </conditionalFormatting>
  <conditionalFormatting sqref="N113:N118">
    <cfRule type="cellIs" dxfId="395" priority="84" operator="equal">
      <formula>16</formula>
    </cfRule>
    <cfRule type="cellIs" dxfId="394" priority="85" operator="equal">
      <formula>15</formula>
    </cfRule>
    <cfRule type="cellIs" dxfId="393" priority="86" operator="equal">
      <formula>14</formula>
    </cfRule>
    <cfRule type="cellIs" dxfId="392" priority="87" operator="equal">
      <formula>13</formula>
    </cfRule>
    <cfRule type="cellIs" dxfId="391" priority="88" operator="equal">
      <formula>12</formula>
    </cfRule>
    <cfRule type="cellIs" dxfId="390" priority="89" operator="equal">
      <formula>11</formula>
    </cfRule>
    <cfRule type="cellIs" dxfId="389" priority="90" operator="equal">
      <formula>10</formula>
    </cfRule>
    <cfRule type="cellIs" dxfId="388" priority="91" operator="equal">
      <formula>9</formula>
    </cfRule>
    <cfRule type="cellIs" dxfId="387" priority="92" operator="equal">
      <formula>8</formula>
    </cfRule>
    <cfRule type="cellIs" dxfId="386" priority="93" operator="equal">
      <formula>7</formula>
    </cfRule>
    <cfRule type="cellIs" dxfId="385" priority="94" operator="equal">
      <formula>6</formula>
    </cfRule>
    <cfRule type="cellIs" dxfId="384" priority="95" operator="equal">
      <formula>5</formula>
    </cfRule>
    <cfRule type="cellIs" dxfId="383" priority="96" operator="equal">
      <formula>4</formula>
    </cfRule>
    <cfRule type="cellIs" dxfId="382" priority="97" operator="equal">
      <formula>3</formula>
    </cfRule>
    <cfRule type="cellIs" dxfId="381" priority="98" operator="equal">
      <formula>2</formula>
    </cfRule>
    <cfRule type="cellIs" dxfId="380" priority="99" operator="equal">
      <formula>1</formula>
    </cfRule>
  </conditionalFormatting>
  <conditionalFormatting sqref="N112">
    <cfRule type="cellIs" dxfId="379" priority="68" operator="equal">
      <formula>16</formula>
    </cfRule>
    <cfRule type="cellIs" dxfId="378" priority="69" operator="equal">
      <formula>15</formula>
    </cfRule>
    <cfRule type="cellIs" dxfId="377" priority="70" operator="equal">
      <formula>14</formula>
    </cfRule>
    <cfRule type="cellIs" dxfId="376" priority="71" operator="equal">
      <formula>13</formula>
    </cfRule>
    <cfRule type="cellIs" dxfId="375" priority="72" operator="equal">
      <formula>12</formula>
    </cfRule>
    <cfRule type="cellIs" dxfId="374" priority="73" operator="equal">
      <formula>11</formula>
    </cfRule>
    <cfRule type="cellIs" dxfId="373" priority="74" operator="equal">
      <formula>10</formula>
    </cfRule>
    <cfRule type="cellIs" dxfId="372" priority="75" operator="equal">
      <formula>9</formula>
    </cfRule>
    <cfRule type="cellIs" dxfId="371" priority="76" operator="equal">
      <formula>8</formula>
    </cfRule>
    <cfRule type="cellIs" dxfId="370" priority="77" operator="equal">
      <formula>7</formula>
    </cfRule>
    <cfRule type="cellIs" dxfId="369" priority="78" operator="equal">
      <formula>6</formula>
    </cfRule>
    <cfRule type="cellIs" dxfId="368" priority="79" operator="equal">
      <formula>5</formula>
    </cfRule>
    <cfRule type="cellIs" dxfId="367" priority="80" operator="equal">
      <formula>4</formula>
    </cfRule>
    <cfRule type="cellIs" dxfId="366" priority="81" operator="equal">
      <formula>3</formula>
    </cfRule>
    <cfRule type="cellIs" dxfId="365" priority="82" operator="equal">
      <formula>2</formula>
    </cfRule>
    <cfRule type="cellIs" dxfId="364" priority="83" operator="equal">
      <formula>1</formula>
    </cfRule>
  </conditionalFormatting>
  <conditionalFormatting sqref="N111">
    <cfRule type="cellIs" dxfId="363" priority="52" operator="equal">
      <formula>16</formula>
    </cfRule>
    <cfRule type="cellIs" dxfId="362" priority="53" operator="equal">
      <formula>15</formula>
    </cfRule>
    <cfRule type="cellIs" dxfId="361" priority="54" operator="equal">
      <formula>14</formula>
    </cfRule>
    <cfRule type="cellIs" dxfId="360" priority="55" operator="equal">
      <formula>13</formula>
    </cfRule>
    <cfRule type="cellIs" dxfId="359" priority="56" operator="equal">
      <formula>12</formula>
    </cfRule>
    <cfRule type="cellIs" dxfId="358" priority="57" operator="equal">
      <formula>11</formula>
    </cfRule>
    <cfRule type="cellIs" dxfId="357" priority="58" operator="equal">
      <formula>10</formula>
    </cfRule>
    <cfRule type="cellIs" dxfId="356" priority="59" operator="equal">
      <formula>9</formula>
    </cfRule>
    <cfRule type="cellIs" dxfId="355" priority="60" operator="equal">
      <formula>8</formula>
    </cfRule>
    <cfRule type="cellIs" dxfId="354" priority="61" operator="equal">
      <formula>7</formula>
    </cfRule>
    <cfRule type="cellIs" dxfId="353" priority="62" operator="equal">
      <formula>6</formula>
    </cfRule>
    <cfRule type="cellIs" dxfId="352" priority="63" operator="equal">
      <formula>5</formula>
    </cfRule>
    <cfRule type="cellIs" dxfId="351" priority="64" operator="equal">
      <formula>4</formula>
    </cfRule>
    <cfRule type="cellIs" dxfId="350" priority="65" operator="equal">
      <formula>3</formula>
    </cfRule>
    <cfRule type="cellIs" dxfId="349" priority="66" operator="equal">
      <formula>2</formula>
    </cfRule>
    <cfRule type="cellIs" dxfId="348" priority="67" operator="equal">
      <formula>1</formula>
    </cfRule>
  </conditionalFormatting>
  <conditionalFormatting sqref="N91:N104">
    <cfRule type="cellIs" dxfId="347" priority="36" operator="equal">
      <formula>16</formula>
    </cfRule>
    <cfRule type="cellIs" dxfId="346" priority="37" operator="equal">
      <formula>15</formula>
    </cfRule>
    <cfRule type="cellIs" dxfId="345" priority="38" operator="equal">
      <formula>14</formula>
    </cfRule>
    <cfRule type="cellIs" dxfId="344" priority="39" operator="equal">
      <formula>13</formula>
    </cfRule>
    <cfRule type="cellIs" dxfId="343" priority="40" operator="equal">
      <formula>12</formula>
    </cfRule>
    <cfRule type="cellIs" dxfId="342" priority="41" operator="equal">
      <formula>11</formula>
    </cfRule>
    <cfRule type="cellIs" dxfId="341" priority="42" operator="equal">
      <formula>10</formula>
    </cfRule>
    <cfRule type="cellIs" dxfId="340" priority="43" operator="equal">
      <formula>9</formula>
    </cfRule>
    <cfRule type="cellIs" dxfId="339" priority="44" operator="equal">
      <formula>8</formula>
    </cfRule>
    <cfRule type="cellIs" dxfId="338" priority="45" operator="equal">
      <formula>7</formula>
    </cfRule>
    <cfRule type="cellIs" dxfId="337" priority="46" operator="equal">
      <formula>6</formula>
    </cfRule>
    <cfRule type="cellIs" dxfId="336" priority="47" operator="equal">
      <formula>5</formula>
    </cfRule>
    <cfRule type="cellIs" dxfId="335" priority="48" operator="equal">
      <formula>4</formula>
    </cfRule>
    <cfRule type="cellIs" dxfId="334" priority="49" operator="equal">
      <formula>3</formula>
    </cfRule>
    <cfRule type="cellIs" dxfId="333" priority="50" operator="equal">
      <formula>2</formula>
    </cfRule>
    <cfRule type="cellIs" dxfId="332" priority="51" operator="equal">
      <formula>1</formula>
    </cfRule>
  </conditionalFormatting>
  <conditionalFormatting sqref="N105:N110">
    <cfRule type="cellIs" dxfId="331" priority="20" operator="equal">
      <formula>16</formula>
    </cfRule>
    <cfRule type="cellIs" dxfId="330" priority="21" operator="equal">
      <formula>15</formula>
    </cfRule>
    <cfRule type="cellIs" dxfId="329" priority="22" operator="equal">
      <formula>14</formula>
    </cfRule>
    <cfRule type="cellIs" dxfId="328" priority="23" operator="equal">
      <formula>13</formula>
    </cfRule>
    <cfRule type="cellIs" dxfId="327" priority="24" operator="equal">
      <formula>12</formula>
    </cfRule>
    <cfRule type="cellIs" dxfId="326" priority="25" operator="equal">
      <formula>11</formula>
    </cfRule>
    <cfRule type="cellIs" dxfId="325" priority="26" operator="equal">
      <formula>10</formula>
    </cfRule>
    <cfRule type="cellIs" dxfId="324" priority="27" operator="equal">
      <formula>9</formula>
    </cfRule>
    <cfRule type="cellIs" dxfId="323" priority="28" operator="equal">
      <formula>8</formula>
    </cfRule>
    <cfRule type="cellIs" dxfId="322" priority="29" operator="equal">
      <formula>7</formula>
    </cfRule>
    <cfRule type="cellIs" dxfId="321" priority="30" operator="equal">
      <formula>6</formula>
    </cfRule>
    <cfRule type="cellIs" dxfId="320" priority="31" operator="equal">
      <formula>5</formula>
    </cfRule>
    <cfRule type="cellIs" dxfId="319" priority="32" operator="equal">
      <formula>4</formula>
    </cfRule>
    <cfRule type="cellIs" dxfId="318" priority="33" operator="equal">
      <formula>3</formula>
    </cfRule>
    <cfRule type="cellIs" dxfId="317" priority="34" operator="equal">
      <formula>2</formula>
    </cfRule>
    <cfRule type="cellIs" dxfId="316" priority="35" operator="equal">
      <formula>1</formula>
    </cfRule>
  </conditionalFormatting>
  <conditionalFormatting sqref="N6:N26">
    <cfRule type="cellIs" dxfId="315" priority="4" operator="equal">
      <formula>16</formula>
    </cfRule>
    <cfRule type="cellIs" dxfId="314" priority="5" operator="equal">
      <formula>15</formula>
    </cfRule>
    <cfRule type="cellIs" dxfId="313" priority="6" operator="equal">
      <formula>14</formula>
    </cfRule>
    <cfRule type="cellIs" dxfId="312" priority="7" operator="equal">
      <formula>13</formula>
    </cfRule>
    <cfRule type="cellIs" dxfId="311" priority="8" operator="equal">
      <formula>12</formula>
    </cfRule>
    <cfRule type="cellIs" dxfId="310" priority="9" operator="equal">
      <formula>11</formula>
    </cfRule>
    <cfRule type="cellIs" dxfId="309" priority="10" operator="equal">
      <formula>10</formula>
    </cfRule>
    <cfRule type="cellIs" dxfId="308" priority="11" operator="equal">
      <formula>9</formula>
    </cfRule>
    <cfRule type="cellIs" dxfId="307" priority="12" operator="equal">
      <formula>8</formula>
    </cfRule>
    <cfRule type="cellIs" dxfId="306" priority="13" operator="equal">
      <formula>7</formula>
    </cfRule>
    <cfRule type="cellIs" dxfId="305" priority="14" operator="equal">
      <formula>6</formula>
    </cfRule>
    <cfRule type="cellIs" dxfId="304" priority="15" operator="equal">
      <formula>5</formula>
    </cfRule>
    <cfRule type="cellIs" dxfId="303" priority="16" operator="equal">
      <formula>4</formula>
    </cfRule>
    <cfRule type="cellIs" dxfId="302" priority="17" operator="equal">
      <formula>3</formula>
    </cfRule>
    <cfRule type="cellIs" dxfId="301" priority="18" operator="equal">
      <formula>2</formula>
    </cfRule>
    <cfRule type="cellIs" dxfId="300" priority="19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3.7540423412204225E-2</v>
      </c>
      <c r="L6" s="22">
        <f t="shared" ref="L6:L29" si="5">IF(K6="","",K6*H6)</f>
        <v>3.7540423412204225E-2</v>
      </c>
      <c r="M6" s="225">
        <f t="shared" ref="M6:M31" si="6">J6</f>
        <v>3.7540423412204225E-2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3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1.8770211706102113E-2</v>
      </c>
      <c r="J7" s="24">
        <f t="shared" si="3"/>
        <v>1.8770211706102113E-2</v>
      </c>
      <c r="K7" s="22">
        <f t="shared" si="4"/>
        <v>1.8770211706102113E-2</v>
      </c>
      <c r="L7" s="22">
        <f t="shared" si="5"/>
        <v>1.8770211706102113E-2</v>
      </c>
      <c r="M7" s="225">
        <f t="shared" si="6"/>
        <v>1.8770211706102113E-2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4476.5978092267296</v>
      </c>
      <c r="S7" s="223">
        <f>IF($B$81=0,0,(SUMIF($N$6:$N$28,$U7,L$6:L$28)+SUMIF($N$91:$N$118,$U7,L$91:L$118))*$I$83*Poor!$B$81/$B$81)</f>
        <v>4476.5978092267296</v>
      </c>
      <c r="T7" s="223">
        <f>IF($B$81=0,0,(SUMIF($N$6:$N$28,$U7,M$6:M$28)+SUMIF($N$91:$N$118,$U7,M$91:M$118))*$I$83*Poor!$B$81/$B$81)</f>
        <v>4476.5978092267296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7.5080846824408451E-2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7.5080846824408451E-2</v>
      </c>
      <c r="AH7" s="123">
        <f t="shared" ref="AH7:AH30" si="12">SUM(Z7,AB7,AD7,AF7)</f>
        <v>1</v>
      </c>
      <c r="AI7" s="183">
        <f t="shared" ref="AI7:AI30" si="13">SUM(AA7,AC7,AE7,AG7)/4</f>
        <v>1.8770211706102113E-2</v>
      </c>
      <c r="AJ7" s="120">
        <f t="shared" ref="AJ7:AJ31" si="14">(AA7+AC7)/2</f>
        <v>0</v>
      </c>
      <c r="AK7" s="119">
        <f t="shared" ref="AK7:AK31" si="15">(AE7+AG7)/2</f>
        <v>3.7540423412204225E-2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7.8752334993773352E-3</v>
      </c>
      <c r="J8" s="24">
        <f t="shared" si="3"/>
        <v>7.8752334993773352E-3</v>
      </c>
      <c r="K8" s="22">
        <f t="shared" si="4"/>
        <v>7.8752334993773352E-3</v>
      </c>
      <c r="L8" s="22">
        <f t="shared" si="5"/>
        <v>7.8752334993773352E-3</v>
      </c>
      <c r="M8" s="225">
        <f t="shared" si="6"/>
        <v>7.8752334993773352E-3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3.1500933997509341E-2</v>
      </c>
      <c r="Z8" s="125">
        <f>IF($Y8=0,0,AA8/$Y8)</f>
        <v>0.34109023730497801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1.074466105253891E-2</v>
      </c>
      <c r="AB8" s="125">
        <f>IF($Y8=0,0,AC8/$Y8)</f>
        <v>0.41293945104563001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1.300797839235613E-2</v>
      </c>
      <c r="AD8" s="125">
        <f>IF($Y8=0,0,AE8/$Y8)</f>
        <v>0.24193916966342269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7.621309814979692E-3</v>
      </c>
      <c r="AF8" s="122">
        <f t="shared" si="10"/>
        <v>4.0311419859693221E-3</v>
      </c>
      <c r="AG8" s="121">
        <f t="shared" si="11"/>
        <v>1.2698473763460833E-4</v>
      </c>
      <c r="AH8" s="123">
        <f t="shared" si="12"/>
        <v>1</v>
      </c>
      <c r="AI8" s="183">
        <f t="shared" si="13"/>
        <v>7.8752334993773352E-3</v>
      </c>
      <c r="AJ8" s="120">
        <f t="shared" si="14"/>
        <v>1.187631972244752E-2</v>
      </c>
      <c r="AK8" s="119">
        <f t="shared" si="15"/>
        <v>3.87414727630715E-3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0.27601335616438355</v>
      </c>
      <c r="J9" s="24">
        <f t="shared" si="3"/>
        <v>0.27601335616438355</v>
      </c>
      <c r="K9" s="22">
        <f t="shared" si="4"/>
        <v>0.27601335616438355</v>
      </c>
      <c r="L9" s="22">
        <f t="shared" si="5"/>
        <v>0.27601335616438355</v>
      </c>
      <c r="M9" s="225">
        <f t="shared" si="6"/>
        <v>0.27601335616438355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536.01427838319171</v>
      </c>
      <c r="S9" s="223">
        <f>IF($B$81=0,0,(SUMIF($N$6:$N$28,$U9,L$6:L$28)+SUMIF($N$91:$N$118,$U9,L$91:L$118))*$I$83*Poor!$B$81/$B$81)</f>
        <v>536.01427838319171</v>
      </c>
      <c r="T9" s="223">
        <f>IF($B$81=0,0,(SUMIF($N$6:$N$28,$U9,M$6:M$28)+SUMIF($N$91:$N$118,$U9,M$91:M$118))*$I$83*Poor!$B$81/$B$81)</f>
        <v>536.01427838319171</v>
      </c>
      <c r="U9" s="224">
        <v>3</v>
      </c>
      <c r="V9" s="56"/>
      <c r="W9" s="115"/>
      <c r="X9" s="118">
        <f>Poor!X9</f>
        <v>1</v>
      </c>
      <c r="Y9" s="183">
        <f t="shared" si="9"/>
        <v>1.1040534246575342</v>
      </c>
      <c r="Z9" s="125">
        <f>IF($Y9=0,0,AA9/$Y9)</f>
        <v>0.34109023730497795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0.37658184461381194</v>
      </c>
      <c r="AB9" s="125">
        <f>IF($Y9=0,0,AC9/$Y9)</f>
        <v>0.41293945104563001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0.45590721510313004</v>
      </c>
      <c r="AD9" s="125">
        <f>IF($Y9=0,0,AE9/$Y9)</f>
        <v>0.24193916966342269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0.26711376882570204</v>
      </c>
      <c r="AF9" s="122">
        <f t="shared" si="10"/>
        <v>4.0311419859694331E-3</v>
      </c>
      <c r="AG9" s="121">
        <f t="shared" si="11"/>
        <v>4.4505961148903267E-3</v>
      </c>
      <c r="AH9" s="123">
        <f t="shared" si="12"/>
        <v>1</v>
      </c>
      <c r="AI9" s="183">
        <f t="shared" si="13"/>
        <v>0.27601335616438361</v>
      </c>
      <c r="AJ9" s="120">
        <f t="shared" si="14"/>
        <v>0.41624452985847099</v>
      </c>
      <c r="AK9" s="119">
        <f t="shared" si="15"/>
        <v>0.13578218247029619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1</v>
      </c>
      <c r="H10" s="24">
        <f t="shared" si="1"/>
        <v>1</v>
      </c>
      <c r="I10" s="22">
        <f t="shared" si="2"/>
        <v>3.0849190535491903E-2</v>
      </c>
      <c r="J10" s="24">
        <f t="shared" si="3"/>
        <v>3.0849190535491903E-2</v>
      </c>
      <c r="K10" s="22">
        <f t="shared" si="4"/>
        <v>3.0849190535491903E-2</v>
      </c>
      <c r="L10" s="22">
        <f t="shared" si="5"/>
        <v>3.0849190535491903E-2</v>
      </c>
      <c r="M10" s="225">
        <f t="shared" si="6"/>
        <v>3.0849190535491903E-2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0.12339676214196761</v>
      </c>
      <c r="Z10" s="125">
        <f>IF($Y10=0,0,AA10/$Y10)</f>
        <v>0.34109023730497795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4.2089430881669651E-2</v>
      </c>
      <c r="AB10" s="125">
        <f>IF($Y10=0,0,AC10/$Y10)</f>
        <v>0.41293945104563001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5.0955391219712286E-2</v>
      </c>
      <c r="AD10" s="125">
        <f>IF($Y10=0,0,AE10/$Y10)</f>
        <v>0.24193916966342269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2.9854510171782516E-2</v>
      </c>
      <c r="AF10" s="122">
        <f t="shared" si="10"/>
        <v>4.0311419859694331E-3</v>
      </c>
      <c r="AG10" s="121">
        <f t="shared" si="11"/>
        <v>4.9742986880316903E-4</v>
      </c>
      <c r="AH10" s="123">
        <f t="shared" si="12"/>
        <v>1</v>
      </c>
      <c r="AI10" s="183">
        <f t="shared" si="13"/>
        <v>3.0849190535491906E-2</v>
      </c>
      <c r="AJ10" s="120">
        <f t="shared" si="14"/>
        <v>4.6522411050690965E-2</v>
      </c>
      <c r="AK10" s="119">
        <f t="shared" si="15"/>
        <v>1.5175970020292842E-2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1</v>
      </c>
      <c r="H11" s="24">
        <f t="shared" si="1"/>
        <v>1</v>
      </c>
      <c r="I11" s="22">
        <f t="shared" si="2"/>
        <v>0.10340996264009962</v>
      </c>
      <c r="J11" s="24">
        <f t="shared" si="3"/>
        <v>0.10340996264009962</v>
      </c>
      <c r="K11" s="22">
        <f t="shared" si="4"/>
        <v>0.10340996264009962</v>
      </c>
      <c r="L11" s="22">
        <f t="shared" si="5"/>
        <v>0.10340996264009962</v>
      </c>
      <c r="M11" s="225">
        <f t="shared" si="6"/>
        <v>0.10340996264009962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10600</v>
      </c>
      <c r="S11" s="223">
        <f>IF($B$81=0,0,(SUMIF($N$6:$N$28,$U11,L$6:L$28)+SUMIF($N$91:$N$118,$U11,L$91:L$118))*$I$83*Poor!$B$81/$B$81)</f>
        <v>10600</v>
      </c>
      <c r="T11" s="223">
        <f>IF($B$81=0,0,(SUMIF($N$6:$N$28,$U11,M$6:M$28)+SUMIF($N$91:$N$118,$U11,M$91:M$118))*$I$83*Poor!$B$81/$B$81)</f>
        <v>10581.428175730391</v>
      </c>
      <c r="U11" s="224">
        <v>5</v>
      </c>
      <c r="V11" s="56"/>
      <c r="W11" s="115"/>
      <c r="X11" s="118">
        <f>Poor!X11</f>
        <v>1</v>
      </c>
      <c r="Y11" s="183">
        <f t="shared" si="9"/>
        <v>0.41363985056039848</v>
      </c>
      <c r="Z11" s="125">
        <f>IF($Y11=0,0,AA11/$Y11)</f>
        <v>0.34109023730497795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0.14108851478644194</v>
      </c>
      <c r="AB11" s="125">
        <f>IF($Y11=0,0,AC11/$Y11)</f>
        <v>0.41293945104563001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0.17080821282100739</v>
      </c>
      <c r="AD11" s="125">
        <f>IF($Y11=0,0,AE11/$Y11)</f>
        <v>0.24193916966342269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0.10007568198428506</v>
      </c>
      <c r="AF11" s="122">
        <f t="shared" si="10"/>
        <v>4.0311419859694331E-3</v>
      </c>
      <c r="AG11" s="121">
        <f t="shared" si="11"/>
        <v>1.6674409686641442E-3</v>
      </c>
      <c r="AH11" s="123">
        <f t="shared" si="12"/>
        <v>1</v>
      </c>
      <c r="AI11" s="183">
        <f t="shared" si="13"/>
        <v>0.10340996264009965</v>
      </c>
      <c r="AJ11" s="120">
        <f t="shared" si="14"/>
        <v>0.15594836380372468</v>
      </c>
      <c r="AK11" s="119">
        <f t="shared" si="15"/>
        <v>5.0871561476474599E-2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1</v>
      </c>
      <c r="H12" s="24">
        <f t="shared" si="1"/>
        <v>1</v>
      </c>
      <c r="I12" s="22">
        <f t="shared" si="2"/>
        <v>9.5741114570361163E-2</v>
      </c>
      <c r="J12" s="24">
        <f t="shared" si="3"/>
        <v>9.5741114570361163E-2</v>
      </c>
      <c r="K12" s="22">
        <f t="shared" si="4"/>
        <v>9.5741114570361163E-2</v>
      </c>
      <c r="L12" s="22">
        <f t="shared" si="5"/>
        <v>9.5741114570361163E-2</v>
      </c>
      <c r="M12" s="225">
        <f t="shared" si="6"/>
        <v>9.5741114570361163E-2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0.38296445828144465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0.25658618704856795</v>
      </c>
      <c r="AF12" s="122">
        <f>1-SUM(Z12,AB12,AD12)</f>
        <v>0.32999999999999996</v>
      </c>
      <c r="AG12" s="121">
        <f>$M12*AF12*4</f>
        <v>0.12637827123287673</v>
      </c>
      <c r="AH12" s="123">
        <f t="shared" si="12"/>
        <v>1</v>
      </c>
      <c r="AI12" s="183">
        <f t="shared" si="13"/>
        <v>9.5741114570361163E-2</v>
      </c>
      <c r="AJ12" s="120">
        <f t="shared" si="14"/>
        <v>0</v>
      </c>
      <c r="AK12" s="119">
        <f t="shared" si="15"/>
        <v>0.19148222914072233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1</v>
      </c>
      <c r="H13" s="24">
        <f t="shared" si="1"/>
        <v>1</v>
      </c>
      <c r="I13" s="22">
        <f t="shared" si="2"/>
        <v>3.0043586550435864E-2</v>
      </c>
      <c r="J13" s="24">
        <f t="shared" si="3"/>
        <v>3.0043586550435864E-2</v>
      </c>
      <c r="K13" s="22">
        <f t="shared" si="4"/>
        <v>3.0043586550435864E-2</v>
      </c>
      <c r="L13" s="22">
        <f t="shared" si="5"/>
        <v>3.0043586550435864E-2</v>
      </c>
      <c r="M13" s="226">
        <f t="shared" si="6"/>
        <v>3.0043586550435864E-2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750</v>
      </c>
      <c r="S13" s="223">
        <f>IF($B$81=0,0,(SUMIF($N$6:$N$28,$U13,L$6:L$28)+SUMIF($N$91:$N$118,$U13,L$91:L$118))*$I$83*Poor!$B$81/$B$81)</f>
        <v>750</v>
      </c>
      <c r="T13" s="223">
        <f>IF($B$81=0,0,(SUMIF($N$6:$N$28,$U13,M$6:M$28)+SUMIF($N$91:$N$118,$U13,M$91:M$118))*$I$83*Poor!$B$81/$B$81)</f>
        <v>750</v>
      </c>
      <c r="U13" s="224">
        <v>7</v>
      </c>
      <c r="V13" s="56"/>
      <c r="W13" s="110"/>
      <c r="X13" s="118"/>
      <c r="Y13" s="183">
        <f t="shared" si="9"/>
        <v>0.12017434620174346</v>
      </c>
      <c r="Z13" s="156">
        <f>Poor!Z13</f>
        <v>1</v>
      </c>
      <c r="AA13" s="121">
        <f>$M13*Z13*4</f>
        <v>0.12017434620174346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3.0043586550435864E-2</v>
      </c>
      <c r="AJ13" s="120">
        <f t="shared" si="14"/>
        <v>6.0087173100871728E-2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WILD FOODS -- see worksheet Data 3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79800</v>
      </c>
      <c r="S14" s="223">
        <f>IF($B$81=0,0,(SUMIF($N$6:$N$28,$U14,L$6:L$28)+SUMIF($N$91:$N$118,$U14,L$91:L$118))*$I$83*Poor!$B$81/$B$81)</f>
        <v>79800</v>
      </c>
      <c r="T14" s="223">
        <f>IF($B$81=0,0,(SUMIF($N$6:$N$28,$U14,M$6:M$28)+SUMIF($N$91:$N$118,$U14,M$91:M$118))*$I$83*Poor!$B$81/$B$81)</f>
        <v>79800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30520</v>
      </c>
      <c r="S16" s="223">
        <f>IF($B$81=0,0,(SUMIF($N$6:$N$28,$U16,L$6:L$28)+SUMIF($N$91:$N$118,$U16,L$91:L$118))*$I$83*Poor!$B$81/$B$81)</f>
        <v>30520</v>
      </c>
      <c r="T16" s="223">
        <f>IF($B$81=0,0,(SUMIF($N$6:$N$28,$U16,M$6:M$28)+SUMIF($N$91:$N$118,$U16,M$91:M$118))*$I$83*Poor!$B$81/$B$81)</f>
        <v>30236.593961645762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6120</v>
      </c>
      <c r="S17" s="223">
        <f>IF($B$81=0,0,(SUMIF($N$6:$N$28,$U17,L$6:L$28)+SUMIF($N$91:$N$118,$U17,L$91:L$118))*$I$83*Poor!$B$81/$B$81)</f>
        <v>6120</v>
      </c>
      <c r="T17" s="223">
        <f>IF($B$81=0,0,(SUMIF($N$6:$N$28,$U17,M$6:M$28)+SUMIF($N$91:$N$118,$U17,M$91:M$118))*$I$83*Poor!$B$81/$B$81)</f>
        <v>6120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662.77541553714298</v>
      </c>
      <c r="S18" s="223">
        <f>IF($B$81=0,0,(SUMIF($N$6:$N$28,$U18,L$6:L$28)+SUMIF($N$91:$N$118,$U18,L$91:L$118))*$I$83*Poor!$B$81/$B$81)</f>
        <v>662.77541553714298</v>
      </c>
      <c r="T18" s="223">
        <f>IF($B$81=0,0,(SUMIF($N$6:$N$28,$U18,M$6:M$28)+SUMIF($N$91:$N$118,$U18,M$91:M$118))*$I$83*Poor!$B$81/$B$81)</f>
        <v>662.77541553714298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8312.9032258064526</v>
      </c>
      <c r="S20" s="223">
        <f>IF($B$81=0,0,(SUMIF($N$6:$N$28,$U20,L$6:L$28)+SUMIF($N$91:$N$118,$U20,L$91:L$118))*$I$83*Poor!$B$81/$B$81)</f>
        <v>8312.9032258064526</v>
      </c>
      <c r="T20" s="223">
        <f>IF($B$81=0,0,(SUMIF($N$6:$N$28,$U20,M$6:M$28)+SUMIF($N$91:$N$118,$U20,M$91:M$118))*$I$83*Poor!$B$81/$B$81)</f>
        <v>8312.9032258064526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141778.29072895352</v>
      </c>
      <c r="S23" s="179">
        <f>SUM(S7:S22)</f>
        <v>141778.29072895352</v>
      </c>
      <c r="T23" s="179">
        <f>SUM(T7:T22)</f>
        <v>141476.31286632968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21691.220195797887</v>
      </c>
      <c r="S24" s="41">
        <f>IF($B$81=0,0,(SUM(($B$70*$H$70))+((1-$D$29)*$I$83))*Poor!$B$81/$B$81)</f>
        <v>21691.220195797887</v>
      </c>
      <c r="T24" s="41">
        <f>IF($B$81=0,0,(SUM(($B$70*$H$70))+((1-$D$29)*$I$83))*Poor!$B$81/$B$81)</f>
        <v>21691.220195797887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33375.220195797883</v>
      </c>
      <c r="S25" s="41">
        <f>IF($B$81=0,0,(SUM(($B$70*$H$70),($B$71*$H$71))+((1-$D$29)*$I$83))*Poor!$B$81/$B$81)</f>
        <v>33375.220195797883</v>
      </c>
      <c r="T25" s="41">
        <f>IF($B$81=0,0,(SUM(($B$70*$H$70),($B$71*$H$71))+((1-$D$29)*$I$83))*Poor!$B$81/$B$81)</f>
        <v>33375.220195797883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54183.220195797883</v>
      </c>
      <c r="S26" s="41">
        <f>IF($B$81=0,0,(SUM(($B$70*$H$70),($B$71*$H$71),($B$72*$H$72))+((1-$D$29)*$I$83))*Poor!$B$81/$B$81)</f>
        <v>54183.220195797883</v>
      </c>
      <c r="T26" s="41">
        <f>IF($B$81=0,0,(SUM(($B$70*$H$70),($B$71*$H$71),($B$72*$H$72))+((1-$D$29)*$I$83))*Poor!$B$81/$B$81)</f>
        <v>54183.220195797883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9.4389301648940254E-3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9.4389301648940254E-3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3.7755720659576102E-2</v>
      </c>
      <c r="Z27" s="156">
        <f>Poor!Z27</f>
        <v>0.25</v>
      </c>
      <c r="AA27" s="121">
        <f t="shared" si="16"/>
        <v>9.4389301648940254E-3</v>
      </c>
      <c r="AB27" s="156">
        <f>Poor!AB27</f>
        <v>0.25</v>
      </c>
      <c r="AC27" s="121">
        <f t="shared" si="7"/>
        <v>9.4389301648940254E-3</v>
      </c>
      <c r="AD27" s="156">
        <f>Poor!AD27</f>
        <v>0.25</v>
      </c>
      <c r="AE27" s="121">
        <f t="shared" si="8"/>
        <v>9.4389301648940254E-3</v>
      </c>
      <c r="AF27" s="122">
        <f t="shared" si="10"/>
        <v>0.25</v>
      </c>
      <c r="AG27" s="121">
        <f t="shared" si="11"/>
        <v>9.4389301648940254E-3</v>
      </c>
      <c r="AH27" s="123">
        <f t="shared" si="12"/>
        <v>1</v>
      </c>
      <c r="AI27" s="183">
        <f t="shared" si="13"/>
        <v>9.4389301648940254E-3</v>
      </c>
      <c r="AJ27" s="120">
        <f t="shared" si="14"/>
        <v>9.4389301648940254E-3</v>
      </c>
      <c r="AK27" s="119">
        <f t="shared" si="15"/>
        <v>9.4389301648940254E-3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2.700734353539042E-3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2.700734353539042E-3</v>
      </c>
      <c r="N28" s="230"/>
      <c r="O28" s="2"/>
      <c r="P28" s="22"/>
      <c r="U28" s="56"/>
      <c r="V28" s="56"/>
      <c r="W28" s="110"/>
      <c r="X28" s="118"/>
      <c r="Y28" s="183">
        <f t="shared" si="9"/>
        <v>1.0802937414156168E-2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5.401468707078084E-3</v>
      </c>
      <c r="AF28" s="122">
        <f t="shared" si="10"/>
        <v>0.5</v>
      </c>
      <c r="AG28" s="121">
        <f t="shared" si="11"/>
        <v>5.401468707078084E-3</v>
      </c>
      <c r="AH28" s="123">
        <f t="shared" si="12"/>
        <v>1</v>
      </c>
      <c r="AI28" s="183">
        <f t="shared" si="13"/>
        <v>2.700734353539042E-3</v>
      </c>
      <c r="AJ28" s="120">
        <f t="shared" si="14"/>
        <v>0</v>
      </c>
      <c r="AK28" s="119">
        <f t="shared" si="15"/>
        <v>5.401468707078084E-3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0.19498970501352181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0.19498970501352181</v>
      </c>
      <c r="N29" s="230"/>
      <c r="P29" s="22"/>
      <c r="V29" s="56"/>
      <c r="W29" s="110"/>
      <c r="X29" s="118"/>
      <c r="Y29" s="183">
        <f t="shared" si="9"/>
        <v>0.77995882005408723</v>
      </c>
      <c r="Z29" s="156">
        <f>Poor!Z29</f>
        <v>0.25</v>
      </c>
      <c r="AA29" s="121">
        <f t="shared" si="16"/>
        <v>0.19498970501352181</v>
      </c>
      <c r="AB29" s="156">
        <f>Poor!AB29</f>
        <v>0.25</v>
      </c>
      <c r="AC29" s="121">
        <f t="shared" si="7"/>
        <v>0.19498970501352181</v>
      </c>
      <c r="AD29" s="156">
        <f>Poor!AD29</f>
        <v>0.25</v>
      </c>
      <c r="AE29" s="121">
        <f t="shared" si="8"/>
        <v>0.19498970501352181</v>
      </c>
      <c r="AF29" s="122">
        <f t="shared" si="10"/>
        <v>0.25</v>
      </c>
      <c r="AG29" s="121">
        <f t="shared" si="11"/>
        <v>0.19498970501352181</v>
      </c>
      <c r="AH29" s="123">
        <f t="shared" si="12"/>
        <v>1</v>
      </c>
      <c r="AI29" s="183">
        <f t="shared" si="13"/>
        <v>0.19498970501352181</v>
      </c>
      <c r="AJ29" s="120">
        <f t="shared" si="14"/>
        <v>0.19498970501352181</v>
      </c>
      <c r="AK29" s="119">
        <f t="shared" si="15"/>
        <v>0.19498970501352181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15.254600921351804</v>
      </c>
      <c r="J30" s="232">
        <f>IF(I$32&lt;=1,I30,1-SUM(J6:J29))</f>
        <v>0.11326247202451012</v>
      </c>
      <c r="K30" s="22">
        <f t="shared" si="4"/>
        <v>0.66149354420921547</v>
      </c>
      <c r="L30" s="22">
        <f>IF(L124=L119,0,IF(K30="",0,(L119-L124)/(B119-B124)*K30))</f>
        <v>0.66149354420921547</v>
      </c>
      <c r="M30" s="175">
        <f t="shared" si="6"/>
        <v>0.11326247202451012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0.45304988809804048</v>
      </c>
      <c r="Z30" s="122">
        <f>IF($Y30=0,0,AA30/($Y$30))</f>
        <v>-4.9011071574744685E-16</v>
      </c>
      <c r="AA30" s="187">
        <f>IF(AA79*4/$I$84+SUM(AA6:AA29)&lt;1,AA79*4/$I$84,1-SUM(AA6:AA29))</f>
        <v>-2.2204460492503131E-16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-4.9011071574744685E-16</v>
      </c>
      <c r="AE30" s="187">
        <f>IF(AE79*4/$I$84+SUM(AE6:AE29)&lt;1,AE79*4/$I$84,1-SUM(AE6:AE29))</f>
        <v>-2.2204460492503131E-16</v>
      </c>
      <c r="AF30" s="122">
        <f>IF($Y30=0,0,AG30/($Y$30))</f>
        <v>0.99999999999999856</v>
      </c>
      <c r="AG30" s="187">
        <f>IF(AG79*4/$I$84+SUM(AG6:AG29)&lt;1,AG79*4/$I$84,1-SUM(AG6:AG29))</f>
        <v>0.45304988809803981</v>
      </c>
      <c r="AH30" s="123">
        <f t="shared" si="12"/>
        <v>0.99999999999999756</v>
      </c>
      <c r="AI30" s="183">
        <f t="shared" si="13"/>
        <v>0.11326247202450984</v>
      </c>
      <c r="AJ30" s="120">
        <f t="shared" si="14"/>
        <v>-1.1102230246251565E-16</v>
      </c>
      <c r="AK30" s="119">
        <f t="shared" si="15"/>
        <v>0.22652494404901979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-0.5490078670363121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16.158845853737336</v>
      </c>
      <c r="J32" s="17"/>
      <c r="L32" s="22">
        <f>SUM(L6:L30)</f>
        <v>1.5490078670363121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-4.6429560674023457E-2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9000</v>
      </c>
      <c r="J37" s="38">
        <f>J91*I$83</f>
        <v>9000</v>
      </c>
      <c r="K37" s="40">
        <f>(B37/B$65)</f>
        <v>6.6126436590909624E-2</v>
      </c>
      <c r="L37" s="22">
        <f t="shared" ref="L37" si="28">(K37*H37)</f>
        <v>6.6126436590909624E-2</v>
      </c>
      <c r="M37" s="24">
        <f>J37/B$65</f>
        <v>6.6126436590909624E-2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2000</v>
      </c>
      <c r="J38" s="38">
        <f t="shared" ref="J38:J64" si="32">J92*I$83</f>
        <v>1581.4281757303906</v>
      </c>
      <c r="K38" s="40">
        <f t="shared" ref="K38:K64" si="33">(B38/B$65)</f>
        <v>1.1755810949495045E-2</v>
      </c>
      <c r="L38" s="22">
        <f t="shared" ref="L38:L64" si="34">(K38*H38)</f>
        <v>1.1755810949495045E-2</v>
      </c>
      <c r="M38" s="24">
        <f t="shared" ref="M38:M64" si="35">J38/B$65</f>
        <v>1.1619356665057062E-2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1581.4281757303906</v>
      </c>
      <c r="AH38" s="123">
        <f t="shared" ref="AH38:AI58" si="37">SUM(Z38,AB38,AD38,AF38)</f>
        <v>1</v>
      </c>
      <c r="AI38" s="112">
        <f t="shared" si="37"/>
        <v>1581.4281757303906</v>
      </c>
      <c r="AJ38" s="148">
        <f t="shared" ref="AJ38:AJ64" si="38">(AA38+AC38)</f>
        <v>0</v>
      </c>
      <c r="AK38" s="147">
        <f t="shared" ref="AK38:AK64" si="39">(AE38+AG38)</f>
        <v>1581.4281757303906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0.34109023730497801</v>
      </c>
      <c r="AA39" s="147">
        <f t="shared" ref="AA39:AA64" si="40">$J39*Z39</f>
        <v>0</v>
      </c>
      <c r="AB39" s="122">
        <f>AB8</f>
        <v>0.41293945104563001</v>
      </c>
      <c r="AC39" s="147">
        <f t="shared" ref="AC39:AC64" si="41">$J39*AB39</f>
        <v>0</v>
      </c>
      <c r="AD39" s="122">
        <f>AD8</f>
        <v>0.24193916966342269</v>
      </c>
      <c r="AE39" s="147">
        <f t="shared" ref="AE39:AE64" si="42">$J39*AD39</f>
        <v>0</v>
      </c>
      <c r="AF39" s="122">
        <f t="shared" si="29"/>
        <v>4.0311419859693221E-3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0.34109023730497795</v>
      </c>
      <c r="AA40" s="147">
        <f t="shared" si="40"/>
        <v>0</v>
      </c>
      <c r="AB40" s="122">
        <f>AB9</f>
        <v>0.41293945104563001</v>
      </c>
      <c r="AC40" s="147">
        <f t="shared" si="41"/>
        <v>0</v>
      </c>
      <c r="AD40" s="122">
        <f>AD9</f>
        <v>0.24193916966342269</v>
      </c>
      <c r="AE40" s="147">
        <f t="shared" si="42"/>
        <v>0</v>
      </c>
      <c r="AF40" s="122">
        <f t="shared" si="29"/>
        <v>4.0311419859694331E-3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WILD FOODS -- see worksheet Data 3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0.34109023730497795</v>
      </c>
      <c r="AA41" s="147">
        <f t="shared" si="40"/>
        <v>0</v>
      </c>
      <c r="AB41" s="122">
        <f>AB11</f>
        <v>0.41293945104563001</v>
      </c>
      <c r="AC41" s="147">
        <f t="shared" si="41"/>
        <v>0</v>
      </c>
      <c r="AD41" s="122">
        <f>AD11</f>
        <v>0.24193916966342269</v>
      </c>
      <c r="AE41" s="147">
        <f t="shared" si="42"/>
        <v>0</v>
      </c>
      <c r="AF41" s="122">
        <f t="shared" si="29"/>
        <v>4.0311419859694331E-3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Agricultural cash income -- see Data2</v>
      </c>
      <c r="B42" s="104">
        <f>IF([1]Summ!$H1077="",0,[1]Summ!$H1077)</f>
        <v>750</v>
      </c>
      <c r="C42" s="104">
        <f>IF([1]Summ!$I1077="",0,[1]Summ!$I1077)</f>
        <v>0</v>
      </c>
      <c r="D42" s="38">
        <f t="shared" si="25"/>
        <v>750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750</v>
      </c>
      <c r="J42" s="38">
        <f t="shared" si="32"/>
        <v>750</v>
      </c>
      <c r="K42" s="40">
        <f t="shared" si="33"/>
        <v>5.5105363825758025E-3</v>
      </c>
      <c r="L42" s="22">
        <f t="shared" si="34"/>
        <v>5.5105363825758025E-3</v>
      </c>
      <c r="M42" s="24">
        <f t="shared" si="35"/>
        <v>5.5105363825758025E-3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187.5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375</v>
      </c>
      <c r="AF42" s="122">
        <f t="shared" si="29"/>
        <v>0.25</v>
      </c>
      <c r="AG42" s="147">
        <f t="shared" si="36"/>
        <v>187.5</v>
      </c>
      <c r="AH42" s="123">
        <f t="shared" si="37"/>
        <v>1</v>
      </c>
      <c r="AI42" s="112">
        <f t="shared" si="37"/>
        <v>750</v>
      </c>
      <c r="AJ42" s="148">
        <f t="shared" si="38"/>
        <v>187.5</v>
      </c>
      <c r="AK42" s="147">
        <f t="shared" si="39"/>
        <v>562.5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Domestic work cash income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Formal Employment (conservancies, etc.)</v>
      </c>
      <c r="B44" s="104">
        <f>IF([1]Summ!$H1079="",0,[1]Summ!$H1079)</f>
        <v>79800</v>
      </c>
      <c r="C44" s="104">
        <f>IF([1]Summ!$I1079="",0,[1]Summ!$I1079)</f>
        <v>0</v>
      </c>
      <c r="D44" s="38">
        <f t="shared" si="25"/>
        <v>79800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79800</v>
      </c>
      <c r="J44" s="38">
        <f t="shared" si="32"/>
        <v>79800</v>
      </c>
      <c r="K44" s="40">
        <f t="shared" si="33"/>
        <v>0.58632107110606535</v>
      </c>
      <c r="L44" s="22">
        <f t="shared" si="34"/>
        <v>0.58632107110606535</v>
      </c>
      <c r="M44" s="24">
        <f t="shared" si="35"/>
        <v>0.58632107110606535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19950</v>
      </c>
      <c r="AB44" s="156">
        <f>Poor!AB44</f>
        <v>0.25</v>
      </c>
      <c r="AC44" s="147">
        <f t="shared" si="41"/>
        <v>19950</v>
      </c>
      <c r="AD44" s="156">
        <f>Poor!AD44</f>
        <v>0.25</v>
      </c>
      <c r="AE44" s="147">
        <f t="shared" si="42"/>
        <v>19950</v>
      </c>
      <c r="AF44" s="122">
        <f t="shared" si="29"/>
        <v>0.25</v>
      </c>
      <c r="AG44" s="147">
        <f t="shared" si="36"/>
        <v>19950</v>
      </c>
      <c r="AH44" s="123">
        <f t="shared" si="37"/>
        <v>1</v>
      </c>
      <c r="AI44" s="112">
        <f t="shared" si="37"/>
        <v>79800</v>
      </c>
      <c r="AJ44" s="148">
        <f t="shared" si="38"/>
        <v>39900</v>
      </c>
      <c r="AK44" s="147">
        <f t="shared" si="39"/>
        <v>39900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Self-employment -- see Data2</v>
      </c>
      <c r="B45" s="104">
        <f>IF([1]Summ!$H1080="",0,[1]Summ!$H1080)</f>
        <v>30520</v>
      </c>
      <c r="C45" s="104">
        <f>IF([1]Summ!$I1080="",0,[1]Summ!$I1080)</f>
        <v>6104</v>
      </c>
      <c r="D45" s="38">
        <f t="shared" si="25"/>
        <v>36624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36624</v>
      </c>
      <c r="J45" s="38">
        <f t="shared" si="32"/>
        <v>30236.593961645762</v>
      </c>
      <c r="K45" s="40">
        <f t="shared" si="33"/>
        <v>0.22424209386161797</v>
      </c>
      <c r="L45" s="22">
        <f t="shared" si="34"/>
        <v>0.22424209386161797</v>
      </c>
      <c r="M45" s="24">
        <f t="shared" si="35"/>
        <v>0.22215980148109438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7559.1484904114404</v>
      </c>
      <c r="AB45" s="156">
        <f>Poor!AB45</f>
        <v>0.25</v>
      </c>
      <c r="AC45" s="147">
        <f t="shared" si="41"/>
        <v>7559.1484904114404</v>
      </c>
      <c r="AD45" s="156">
        <f>Poor!AD45</f>
        <v>0.25</v>
      </c>
      <c r="AE45" s="147">
        <f t="shared" si="42"/>
        <v>7559.1484904114404</v>
      </c>
      <c r="AF45" s="122">
        <f t="shared" si="29"/>
        <v>0.25</v>
      </c>
      <c r="AG45" s="147">
        <f t="shared" si="36"/>
        <v>7559.1484904114404</v>
      </c>
      <c r="AH45" s="123">
        <f t="shared" si="37"/>
        <v>1</v>
      </c>
      <c r="AI45" s="112">
        <f t="shared" si="37"/>
        <v>30236.593961645762</v>
      </c>
      <c r="AJ45" s="148">
        <f t="shared" si="38"/>
        <v>15118.296980822881</v>
      </c>
      <c r="AK45" s="147">
        <f t="shared" si="39"/>
        <v>15118.296980822881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6120</v>
      </c>
      <c r="C46" s="104">
        <f>IF([1]Summ!$I1081="",0,[1]Summ!$I1081)</f>
        <v>0</v>
      </c>
      <c r="D46" s="38">
        <f t="shared" si="25"/>
        <v>6120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6120</v>
      </c>
      <c r="J46" s="38">
        <f t="shared" si="32"/>
        <v>6120</v>
      </c>
      <c r="K46" s="40">
        <f t="shared" si="33"/>
        <v>4.4965976881818547E-2</v>
      </c>
      <c r="L46" s="22">
        <f t="shared" si="34"/>
        <v>4.4965976881818547E-2</v>
      </c>
      <c r="M46" s="24">
        <f t="shared" si="35"/>
        <v>4.4965976881818547E-2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1530</v>
      </c>
      <c r="AB46" s="156">
        <f>Poor!AB46</f>
        <v>0.25</v>
      </c>
      <c r="AC46" s="147">
        <f t="shared" si="41"/>
        <v>1530</v>
      </c>
      <c r="AD46" s="156">
        <f>Poor!AD46</f>
        <v>0.25</v>
      </c>
      <c r="AE46" s="147">
        <f t="shared" si="42"/>
        <v>1530</v>
      </c>
      <c r="AF46" s="122">
        <f t="shared" si="29"/>
        <v>0.25</v>
      </c>
      <c r="AG46" s="147">
        <f t="shared" si="36"/>
        <v>1530</v>
      </c>
      <c r="AH46" s="123">
        <f t="shared" si="37"/>
        <v>1</v>
      </c>
      <c r="AI46" s="112">
        <f t="shared" si="37"/>
        <v>6120</v>
      </c>
      <c r="AJ46" s="148">
        <f t="shared" si="38"/>
        <v>3060</v>
      </c>
      <c r="AK46" s="147">
        <f t="shared" si="39"/>
        <v>3060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Cash Transfers -- see Data2</v>
      </c>
      <c r="B47" s="104">
        <f>IF([1]Summ!$H1082="",0,[1]Summ!$H1082)</f>
        <v>8312.9032258064526</v>
      </c>
      <c r="C47" s="104">
        <f>IF([1]Summ!$I1082="",0,[1]Summ!$I1082)</f>
        <v>0</v>
      </c>
      <c r="D47" s="38">
        <f t="shared" si="25"/>
        <v>8312.9032258064526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8312.9032258064526</v>
      </c>
      <c r="J47" s="38">
        <f t="shared" si="32"/>
        <v>8312.9032258064526</v>
      </c>
      <c r="K47" s="40">
        <f t="shared" si="33"/>
        <v>6.1078074227517612E-2</v>
      </c>
      <c r="L47" s="22">
        <f t="shared" si="34"/>
        <v>6.1078074227517612E-2</v>
      </c>
      <c r="M47" s="24">
        <f t="shared" si="35"/>
        <v>6.1078074227517612E-2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2078.2258064516132</v>
      </c>
      <c r="AB47" s="156">
        <f>Poor!AB47</f>
        <v>0.25</v>
      </c>
      <c r="AC47" s="147">
        <f t="shared" si="41"/>
        <v>2078.2258064516132</v>
      </c>
      <c r="AD47" s="156">
        <f>Poor!AD47</f>
        <v>0.25</v>
      </c>
      <c r="AE47" s="147">
        <f t="shared" si="42"/>
        <v>2078.2258064516132</v>
      </c>
      <c r="AF47" s="122">
        <f t="shared" si="29"/>
        <v>0.25</v>
      </c>
      <c r="AG47" s="147">
        <f t="shared" si="36"/>
        <v>2078.2258064516132</v>
      </c>
      <c r="AH47" s="123">
        <f t="shared" si="37"/>
        <v>1</v>
      </c>
      <c r="AI47" s="112">
        <f t="shared" si="37"/>
        <v>8312.9032258064526</v>
      </c>
      <c r="AJ47" s="148">
        <f t="shared" si="38"/>
        <v>4156.4516129032263</v>
      </c>
      <c r="AK47" s="147">
        <f t="shared" si="39"/>
        <v>4156.4516129032263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142606.90322580645</v>
      </c>
      <c r="J65" s="39">
        <f>SUM(J37:J64)</f>
        <v>135800.92536318261</v>
      </c>
      <c r="K65" s="40">
        <f>SUM(K37:K64)</f>
        <v>1</v>
      </c>
      <c r="L65" s="22">
        <f>SUM(L37:L64)</f>
        <v>1</v>
      </c>
      <c r="M65" s="24">
        <f>SUM(M37:M64)</f>
        <v>0.99778125333503842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31304.874296863054</v>
      </c>
      <c r="AB65" s="137"/>
      <c r="AC65" s="153">
        <f>SUM(AC37:AC64)</f>
        <v>31117.374296863054</v>
      </c>
      <c r="AD65" s="137"/>
      <c r="AE65" s="153">
        <f>SUM(AE37:AE64)</f>
        <v>31492.374296863054</v>
      </c>
      <c r="AF65" s="137"/>
      <c r="AG65" s="153">
        <f>SUM(AG37:AG64)</f>
        <v>41886.302472593445</v>
      </c>
      <c r="AH65" s="137"/>
      <c r="AI65" s="153">
        <f>SUM(AI37:AI64)</f>
        <v>135800.92536318261</v>
      </c>
      <c r="AJ65" s="153">
        <f>SUM(AJ37:AJ64)</f>
        <v>62422.248593726108</v>
      </c>
      <c r="AK65" s="153">
        <f>SUM(AK37:AK64)</f>
        <v>73378.676769456491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15216.184973078449</v>
      </c>
      <c r="J70" s="51">
        <f t="shared" ref="J70:J77" si="44">J124*I$83</f>
        <v>15216.184973078449</v>
      </c>
      <c r="K70" s="40">
        <f>B70/B$76</f>
        <v>0.111799121197536</v>
      </c>
      <c r="L70" s="22">
        <f t="shared" ref="L70:L75" si="45">(L124*G$37*F$9/F$7)/B$130</f>
        <v>0.11179912119753599</v>
      </c>
      <c r="M70" s="24">
        <f>J70/B$76</f>
        <v>0.111799121197536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3804.0462432696122</v>
      </c>
      <c r="AB70" s="156">
        <f>Poor!AB70</f>
        <v>0.25</v>
      </c>
      <c r="AC70" s="147">
        <f>$J70*AB70</f>
        <v>3804.0462432696122</v>
      </c>
      <c r="AD70" s="156">
        <f>Poor!AD70</f>
        <v>0.25</v>
      </c>
      <c r="AE70" s="147">
        <f>$J70*AD70</f>
        <v>3804.0462432696122</v>
      </c>
      <c r="AF70" s="156">
        <f>Poor!AF70</f>
        <v>0.25</v>
      </c>
      <c r="AG70" s="147">
        <f>$J70*AF70</f>
        <v>3804.0462432696122</v>
      </c>
      <c r="AH70" s="155">
        <f>SUM(Z70,AB70,AD70,AF70)</f>
        <v>1</v>
      </c>
      <c r="AI70" s="147">
        <f>SUM(AA70,AC70,AE70,AG70)</f>
        <v>15216.184973078449</v>
      </c>
      <c r="AJ70" s="148">
        <f>(AA70+AC70)</f>
        <v>7608.0924865392244</v>
      </c>
      <c r="AK70" s="147">
        <f>(AE70+AG70)</f>
        <v>7608.0924865392244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11684</v>
      </c>
      <c r="J71" s="51">
        <f t="shared" si="44"/>
        <v>11684</v>
      </c>
      <c r="K71" s="40">
        <f t="shared" ref="K71:K72" si="47">B71/B$76</f>
        <v>8.584680945868757E-2</v>
      </c>
      <c r="L71" s="22">
        <f t="shared" si="45"/>
        <v>8.5846809458687556E-2</v>
      </c>
      <c r="M71" s="24">
        <f t="shared" ref="M71:M72" si="48">J71/B$76</f>
        <v>8.584680945868757E-2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20808</v>
      </c>
      <c r="K72" s="40">
        <f t="shared" si="47"/>
        <v>0.15288432139818306</v>
      </c>
      <c r="L72" s="22">
        <f t="shared" si="45"/>
        <v>0.15288432139818306</v>
      </c>
      <c r="M72" s="24">
        <f t="shared" si="48"/>
        <v>0.15288432139818306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23260</v>
      </c>
      <c r="K73" s="40">
        <f>B73/B$76</f>
        <v>0.17090010167828421</v>
      </c>
      <c r="L73" s="22">
        <f t="shared" si="45"/>
        <v>0.17090010167828421</v>
      </c>
      <c r="M73" s="24">
        <f>J73/B$76</f>
        <v>0.17090010167828421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2093.4</v>
      </c>
      <c r="AB73" s="156">
        <f>Poor!AB73</f>
        <v>0.09</v>
      </c>
      <c r="AC73" s="147">
        <f>$H$73*$B$73*AB73</f>
        <v>2093.4</v>
      </c>
      <c r="AD73" s="156">
        <f>Poor!AD73</f>
        <v>0.23</v>
      </c>
      <c r="AE73" s="147">
        <f>$H$73*$B$73*AD73</f>
        <v>5349.8</v>
      </c>
      <c r="AF73" s="156">
        <f>Poor!AF73</f>
        <v>0.59</v>
      </c>
      <c r="AG73" s="147">
        <f>$H$73*$B$73*AF73</f>
        <v>13723.4</v>
      </c>
      <c r="AH73" s="155">
        <f>SUM(Z73,AB73,AD73,AF73)</f>
        <v>1</v>
      </c>
      <c r="AI73" s="147">
        <f>SUM(AA73,AC73,AE73,AG73)</f>
        <v>23260</v>
      </c>
      <c r="AJ73" s="148">
        <f>(AA73+AC73)</f>
        <v>4186.8</v>
      </c>
      <c r="AK73" s="147">
        <f>(AE73+AG73)</f>
        <v>19073.2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127390.71825272802</v>
      </c>
      <c r="J74" s="51">
        <f t="shared" si="44"/>
        <v>945.8515327061898</v>
      </c>
      <c r="K74" s="40">
        <f>B74/B$76</f>
        <v>4.0587766814047035E-2</v>
      </c>
      <c r="L74" s="22">
        <f t="shared" si="45"/>
        <v>4.0587766814047029E-2</v>
      </c>
      <c r="M74" s="24">
        <f>J74/B$76</f>
        <v>6.9495323779900607E-3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-1.2041046046794505E-12</v>
      </c>
      <c r="AB74" s="156"/>
      <c r="AC74" s="147">
        <f>AC30*$I$84/4</f>
        <v>0</v>
      </c>
      <c r="AD74" s="156"/>
      <c r="AE74" s="147">
        <f>AE30*$I$84/4</f>
        <v>-1.2041046046794505E-12</v>
      </c>
      <c r="AF74" s="156"/>
      <c r="AG74" s="147">
        <f>AG30*$I$84/4</f>
        <v>2456.8012206040435</v>
      </c>
      <c r="AH74" s="155"/>
      <c r="AI74" s="147">
        <f>SUM(AA74,AC74,AE74,AG74)</f>
        <v>2456.8012206040412</v>
      </c>
      <c r="AJ74" s="148">
        <f>(AA74+AC74)</f>
        <v>-1.2041046046794505E-12</v>
      </c>
      <c r="AK74" s="147">
        <f>(AE74+AG74)</f>
        <v>2456.8012206040421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63886.888857397957</v>
      </c>
      <c r="K75" s="40">
        <f>B75/B$76</f>
        <v>0.43798187945326222</v>
      </c>
      <c r="L75" s="22">
        <f t="shared" si="45"/>
        <v>0.43798187945326222</v>
      </c>
      <c r="M75" s="24">
        <f>J75/B$76</f>
        <v>0.46940136722435744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27500.828053593443</v>
      </c>
      <c r="AB75" s="158"/>
      <c r="AC75" s="149">
        <f>AA75+AC65-SUM(AC70,AC74)</f>
        <v>54814.156107186885</v>
      </c>
      <c r="AD75" s="158"/>
      <c r="AE75" s="149">
        <f>AC75+AE65-SUM(AE70,AE74)</f>
        <v>82502.484160780325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118127.93916950012</v>
      </c>
      <c r="AJ75" s="151">
        <f>AJ76-SUM(AJ70,AJ74)</f>
        <v>54814.156107186885</v>
      </c>
      <c r="AK75" s="149">
        <f>AJ75+AK76-SUM(AK70,AK74)</f>
        <v>118127.93916950014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142606.90322580645</v>
      </c>
      <c r="J76" s="51">
        <f t="shared" si="44"/>
        <v>135800.92536318258</v>
      </c>
      <c r="K76" s="40">
        <f>SUM(K70:K75)</f>
        <v>1.0000000000000002</v>
      </c>
      <c r="L76" s="22">
        <f>SUM(L70:L75)</f>
        <v>1</v>
      </c>
      <c r="M76" s="24">
        <f>SUM(M70:M75)</f>
        <v>0.99778125333503831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31304.874296863054</v>
      </c>
      <c r="AB76" s="137"/>
      <c r="AC76" s="153">
        <f>AC65</f>
        <v>31117.374296863054</v>
      </c>
      <c r="AD76" s="137"/>
      <c r="AE76" s="153">
        <f>AE65</f>
        <v>31492.374296863054</v>
      </c>
      <c r="AF76" s="137"/>
      <c r="AG76" s="153">
        <f>AG65</f>
        <v>41886.302472593445</v>
      </c>
      <c r="AH76" s="137"/>
      <c r="AI76" s="153">
        <f>SUM(AA76,AC76,AE76,AG76)</f>
        <v>135800.92536318261</v>
      </c>
      <c r="AJ76" s="154">
        <f>SUM(AA76,AC76)</f>
        <v>62422.248593726108</v>
      </c>
      <c r="AK76" s="154">
        <f>SUM(AE76,AG76)</f>
        <v>73378.676769456506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11684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27500.828053593443</v>
      </c>
      <c r="AD78" s="112"/>
      <c r="AE78" s="112">
        <f>AC75</f>
        <v>54814.156107186885</v>
      </c>
      <c r="AF78" s="112"/>
      <c r="AG78" s="112">
        <f>AE75</f>
        <v>82502.484160780325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27500.828053593443</v>
      </c>
      <c r="AB79" s="112"/>
      <c r="AC79" s="112">
        <f>AA79-AA74+AC65-AC70</f>
        <v>54814.156107186885</v>
      </c>
      <c r="AD79" s="112"/>
      <c r="AE79" s="112">
        <f>AC79-AC74+AE65-AE70</f>
        <v>82502.484160780325</v>
      </c>
      <c r="AF79" s="112"/>
      <c r="AG79" s="112">
        <f>AE79-AE74+AG65-AG70</f>
        <v>120584.74039010415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8350.9702357679998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5422.8050489494717</v>
      </c>
      <c r="AB83" s="112"/>
      <c r="AC83" s="165">
        <f>$I$84*AB82/4</f>
        <v>5422.8050489494717</v>
      </c>
      <c r="AD83" s="112"/>
      <c r="AE83" s="165">
        <f>$I$84*AD82/4</f>
        <v>5422.8050489494717</v>
      </c>
      <c r="AF83" s="112"/>
      <c r="AG83" s="165">
        <f>$I$84*AF82/4</f>
        <v>5422.8050489494717</v>
      </c>
      <c r="AH83" s="165">
        <f>SUM(AA83,AC83,AE83,AG83)</f>
        <v>21691.220195797887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21691.220195797887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1</v>
      </c>
      <c r="I91" s="22">
        <f t="shared" ref="I91" si="52">(D91*H91)</f>
        <v>1.0777190848378484</v>
      </c>
      <c r="J91" s="24">
        <f>IF(I$32&lt;=1+I$131,I91,L91+J$33*(I91-L91))</f>
        <v>1.0777190848378484</v>
      </c>
      <c r="K91" s="22">
        <f t="shared" ref="K91" si="53">(B91)</f>
        <v>1.0777190848378484</v>
      </c>
      <c r="L91" s="22">
        <f t="shared" ref="L91" si="54">(K91*H91)</f>
        <v>1.0777190848378484</v>
      </c>
      <c r="M91" s="228">
        <f t="shared" si="49"/>
        <v>1.0777190848378484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1</v>
      </c>
      <c r="I92" s="22">
        <f t="shared" ref="I92:I118" si="58">(D92*H92)</f>
        <v>0.23949312996396632</v>
      </c>
      <c r="J92" s="24">
        <f t="shared" ref="J92:J118" si="59">IF(I$32&lt;=1+I$131,I92,L92+J$33*(I92-L92))</f>
        <v>0.1893705918094383</v>
      </c>
      <c r="K92" s="22">
        <f t="shared" ref="K92:K118" si="60">(B92)</f>
        <v>0.19159450397117306</v>
      </c>
      <c r="L92" s="22">
        <f t="shared" ref="L92:L118" si="61">(K92*H92)</f>
        <v>0.19159450397117306</v>
      </c>
      <c r="M92" s="228">
        <f t="shared" ref="M92:M118" si="62">(J92)</f>
        <v>0.1893705918094383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WILD FOODS -- see worksheet Data 3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Agricultural cash income -- see Data2</v>
      </c>
      <c r="B96" s="75">
        <f t="shared" si="50"/>
        <v>8.9809923736487371E-2</v>
      </c>
      <c r="C96" s="75">
        <f t="shared" si="50"/>
        <v>0</v>
      </c>
      <c r="D96" s="24">
        <f t="shared" si="56"/>
        <v>8.9809923736487371E-2</v>
      </c>
      <c r="H96" s="24">
        <f t="shared" si="57"/>
        <v>1</v>
      </c>
      <c r="I96" s="22">
        <f t="shared" si="58"/>
        <v>8.9809923736487371E-2</v>
      </c>
      <c r="J96" s="24">
        <f t="shared" si="59"/>
        <v>8.9809923736487371E-2</v>
      </c>
      <c r="K96" s="22">
        <f t="shared" si="60"/>
        <v>8.9809923736487371E-2</v>
      </c>
      <c r="L96" s="22">
        <f t="shared" si="61"/>
        <v>8.9809923736487371E-2</v>
      </c>
      <c r="M96" s="228">
        <f t="shared" si="62"/>
        <v>8.9809923736487371E-2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Domestic work cash income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Formal Employment (conservancies, etc.)</v>
      </c>
      <c r="B98" s="75">
        <f t="shared" si="50"/>
        <v>9.5557758855622552</v>
      </c>
      <c r="C98" s="75">
        <f t="shared" si="50"/>
        <v>0</v>
      </c>
      <c r="D98" s="24">
        <f t="shared" si="56"/>
        <v>9.5557758855622552</v>
      </c>
      <c r="H98" s="24">
        <f t="shared" si="57"/>
        <v>1</v>
      </c>
      <c r="I98" s="22">
        <f t="shared" si="58"/>
        <v>9.5557758855622552</v>
      </c>
      <c r="J98" s="24">
        <f t="shared" si="59"/>
        <v>9.5557758855622552</v>
      </c>
      <c r="K98" s="22">
        <f t="shared" si="60"/>
        <v>9.5557758855622552</v>
      </c>
      <c r="L98" s="22">
        <f t="shared" si="61"/>
        <v>9.5557758855622552</v>
      </c>
      <c r="M98" s="228">
        <f t="shared" si="62"/>
        <v>9.5557758855622552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Self-employment -- see Data2</v>
      </c>
      <c r="B99" s="75">
        <f t="shared" si="50"/>
        <v>3.6546651632501259</v>
      </c>
      <c r="C99" s="75">
        <f t="shared" si="50"/>
        <v>0.73093303265002518</v>
      </c>
      <c r="D99" s="24">
        <f t="shared" si="56"/>
        <v>4.3855981959001511</v>
      </c>
      <c r="H99" s="24">
        <f t="shared" si="57"/>
        <v>1</v>
      </c>
      <c r="I99" s="22">
        <f t="shared" si="58"/>
        <v>4.3855981959001511</v>
      </c>
      <c r="J99" s="24">
        <f t="shared" si="59"/>
        <v>3.6207282636620537</v>
      </c>
      <c r="K99" s="22">
        <f t="shared" si="60"/>
        <v>3.6546651632501259</v>
      </c>
      <c r="L99" s="22">
        <f t="shared" si="61"/>
        <v>3.6546651632501259</v>
      </c>
      <c r="M99" s="228">
        <f t="shared" si="62"/>
        <v>3.6207282636620537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0.73284897768973689</v>
      </c>
      <c r="C100" s="75">
        <f t="shared" si="50"/>
        <v>0</v>
      </c>
      <c r="D100" s="24">
        <f t="shared" si="56"/>
        <v>0.73284897768973689</v>
      </c>
      <c r="H100" s="24">
        <f t="shared" si="57"/>
        <v>1</v>
      </c>
      <c r="I100" s="22">
        <f t="shared" si="58"/>
        <v>0.73284897768973689</v>
      </c>
      <c r="J100" s="24">
        <f t="shared" si="59"/>
        <v>0.73284897768973689</v>
      </c>
      <c r="K100" s="22">
        <f t="shared" si="60"/>
        <v>0.73284897768973689</v>
      </c>
      <c r="L100" s="22">
        <f t="shared" si="61"/>
        <v>0.73284897768973689</v>
      </c>
      <c r="M100" s="228">
        <f t="shared" si="62"/>
        <v>0.73284897768973689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Cash Transfers -- see Data2</v>
      </c>
      <c r="B101" s="75">
        <f t="shared" si="50"/>
        <v>0.99544160631796974</v>
      </c>
      <c r="C101" s="75">
        <f t="shared" si="50"/>
        <v>0</v>
      </c>
      <c r="D101" s="24">
        <f t="shared" si="56"/>
        <v>0.99544160631796974</v>
      </c>
      <c r="H101" s="24">
        <f t="shared" si="57"/>
        <v>1</v>
      </c>
      <c r="I101" s="22">
        <f t="shared" si="58"/>
        <v>0.99544160631796974</v>
      </c>
      <c r="J101" s="24">
        <f t="shared" si="59"/>
        <v>0.99544160631796974</v>
      </c>
      <c r="K101" s="22">
        <f t="shared" si="60"/>
        <v>0.99544160631796974</v>
      </c>
      <c r="L101" s="22">
        <f t="shared" si="61"/>
        <v>0.99544160631796974</v>
      </c>
      <c r="M101" s="228">
        <f t="shared" si="62"/>
        <v>0.99544160631796974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17.076686804008418</v>
      </c>
      <c r="J119" s="24">
        <f>SUM(J91:J118)</f>
        <v>16.26169433361579</v>
      </c>
      <c r="K119" s="22">
        <f>SUM(K91:K118)</f>
        <v>16.297855145365599</v>
      </c>
      <c r="L119" s="22">
        <f>SUM(L91:L118)</f>
        <v>16.297855145365599</v>
      </c>
      <c r="M119" s="57">
        <f t="shared" si="49"/>
        <v>16.26169433361579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1.8220858826566142</v>
      </c>
      <c r="J124" s="238">
        <f>IF(SUMPRODUCT($B$124:$B124,$H$124:$H124)&lt;J$119,($B124*$H124),J$119)</f>
        <v>1.8220858826566142</v>
      </c>
      <c r="K124" s="22">
        <f>(B124)</f>
        <v>1.8220858826566142</v>
      </c>
      <c r="L124" s="29">
        <f>IF(SUMPRODUCT($B$124:$B124,$H$124:$H124)&lt;L$119,($B124*$H124),L$119)</f>
        <v>1.8220858826566142</v>
      </c>
      <c r="M124" s="57">
        <f t="shared" si="63"/>
        <v>1.8220858826566142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1.3991188652494913</v>
      </c>
      <c r="J125" s="238">
        <f>IF(SUMPRODUCT($B$124:$B125,$H$124:$H125)&lt;J$119,($B125*$H125),IF(SUMPRODUCT($B$124:$B124,$H$124:$H124)&lt;J$119,J$119-SUMPRODUCT($B$124:$B124,$H$124:$H124),0))</f>
        <v>1.3991188652494913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1.3991188652494913</v>
      </c>
      <c r="M125" s="57">
        <f t="shared" ref="M125:M126" si="65">(J125)</f>
        <v>1.3991188652494913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2.4916865241451056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2.4916865241451056</v>
      </c>
      <c r="M126" s="57">
        <f t="shared" si="65"/>
        <v>2.4916865241451056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2.7853051014809282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2.7853051014809282</v>
      </c>
      <c r="M127" s="57">
        <f t="shared" si="63"/>
        <v>2.7853051014809282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15.254600921351804</v>
      </c>
      <c r="J128" s="229">
        <f>(J30)</f>
        <v>0.11326247202451012</v>
      </c>
      <c r="K128" s="22">
        <f>(B128)</f>
        <v>0.66149354420921547</v>
      </c>
      <c r="L128" s="22">
        <f>IF(L124=L119,0,(L119-L124)/(B119-B124)*K128)</f>
        <v>0.66149354420921547</v>
      </c>
      <c r="M128" s="57">
        <f t="shared" si="63"/>
        <v>0.11326247202451012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7.6502354880591401</v>
      </c>
      <c r="K129" s="29">
        <f>(B129)</f>
        <v>7.1381652276242447</v>
      </c>
      <c r="L129" s="60">
        <f>IF(SUM(L124:L128)&gt;L130,0,L130-SUM(L124:L128))</f>
        <v>7.1381652276242455</v>
      </c>
      <c r="M129" s="57">
        <f t="shared" si="63"/>
        <v>7.6502354880591401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17.076686804008418</v>
      </c>
      <c r="J130" s="229">
        <f>(J119)</f>
        <v>16.26169433361579</v>
      </c>
      <c r="K130" s="22">
        <f>(B130)</f>
        <v>16.297855145365599</v>
      </c>
      <c r="L130" s="22">
        <f>(L119)</f>
        <v>16.297855145365599</v>
      </c>
      <c r="M130" s="57">
        <f t="shared" si="63"/>
        <v>16.26169433361579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1.3991188652494913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9" priority="420" operator="equal">
      <formula>16</formula>
    </cfRule>
    <cfRule type="cellIs" dxfId="298" priority="421" operator="equal">
      <formula>15</formula>
    </cfRule>
    <cfRule type="cellIs" dxfId="297" priority="422" operator="equal">
      <formula>14</formula>
    </cfRule>
    <cfRule type="cellIs" dxfId="296" priority="423" operator="equal">
      <formula>13</formula>
    </cfRule>
    <cfRule type="cellIs" dxfId="295" priority="424" operator="equal">
      <formula>12</formula>
    </cfRule>
    <cfRule type="cellIs" dxfId="294" priority="425" operator="equal">
      <formula>11</formula>
    </cfRule>
    <cfRule type="cellIs" dxfId="293" priority="426" operator="equal">
      <formula>10</formula>
    </cfRule>
    <cfRule type="cellIs" dxfId="292" priority="427" operator="equal">
      <formula>9</formula>
    </cfRule>
    <cfRule type="cellIs" dxfId="291" priority="428" operator="equal">
      <formula>8</formula>
    </cfRule>
    <cfRule type="cellIs" dxfId="290" priority="429" operator="equal">
      <formula>7</formula>
    </cfRule>
    <cfRule type="cellIs" dxfId="289" priority="430" operator="equal">
      <formula>6</formula>
    </cfRule>
    <cfRule type="cellIs" dxfId="288" priority="431" operator="equal">
      <formula>5</formula>
    </cfRule>
    <cfRule type="cellIs" dxfId="287" priority="432" operator="equal">
      <formula>4</formula>
    </cfRule>
    <cfRule type="cellIs" dxfId="286" priority="433" operator="equal">
      <formula>3</formula>
    </cfRule>
    <cfRule type="cellIs" dxfId="285" priority="434" operator="equal">
      <formula>2</formula>
    </cfRule>
    <cfRule type="cellIs" dxfId="284" priority="435" operator="equal">
      <formula>1</formula>
    </cfRule>
  </conditionalFormatting>
  <conditionalFormatting sqref="N29">
    <cfRule type="cellIs" dxfId="283" priority="404" operator="equal">
      <formula>16</formula>
    </cfRule>
    <cfRule type="cellIs" dxfId="282" priority="405" operator="equal">
      <formula>15</formula>
    </cfRule>
    <cfRule type="cellIs" dxfId="281" priority="406" operator="equal">
      <formula>14</formula>
    </cfRule>
    <cfRule type="cellIs" dxfId="280" priority="407" operator="equal">
      <formula>13</formula>
    </cfRule>
    <cfRule type="cellIs" dxfId="279" priority="408" operator="equal">
      <formula>12</formula>
    </cfRule>
    <cfRule type="cellIs" dxfId="278" priority="409" operator="equal">
      <formula>11</formula>
    </cfRule>
    <cfRule type="cellIs" dxfId="277" priority="410" operator="equal">
      <formula>10</formula>
    </cfRule>
    <cfRule type="cellIs" dxfId="276" priority="411" operator="equal">
      <formula>9</formula>
    </cfRule>
    <cfRule type="cellIs" dxfId="275" priority="412" operator="equal">
      <formula>8</formula>
    </cfRule>
    <cfRule type="cellIs" dxfId="274" priority="413" operator="equal">
      <formula>7</formula>
    </cfRule>
    <cfRule type="cellIs" dxfId="273" priority="414" operator="equal">
      <formula>6</formula>
    </cfRule>
    <cfRule type="cellIs" dxfId="272" priority="415" operator="equal">
      <formula>5</formula>
    </cfRule>
    <cfRule type="cellIs" dxfId="271" priority="416" operator="equal">
      <formula>4</formula>
    </cfRule>
    <cfRule type="cellIs" dxfId="270" priority="417" operator="equal">
      <formula>3</formula>
    </cfRule>
    <cfRule type="cellIs" dxfId="269" priority="418" operator="equal">
      <formula>2</formula>
    </cfRule>
    <cfRule type="cellIs" dxfId="268" priority="419" operator="equal">
      <formula>1</formula>
    </cfRule>
  </conditionalFormatting>
  <conditionalFormatting sqref="N27:N28">
    <cfRule type="cellIs" dxfId="267" priority="212" operator="equal">
      <formula>16</formula>
    </cfRule>
    <cfRule type="cellIs" dxfId="266" priority="213" operator="equal">
      <formula>15</formula>
    </cfRule>
    <cfRule type="cellIs" dxfId="265" priority="214" operator="equal">
      <formula>14</formula>
    </cfRule>
    <cfRule type="cellIs" dxfId="264" priority="215" operator="equal">
      <formula>13</formula>
    </cfRule>
    <cfRule type="cellIs" dxfId="263" priority="216" operator="equal">
      <formula>12</formula>
    </cfRule>
    <cfRule type="cellIs" dxfId="262" priority="217" operator="equal">
      <formula>11</formula>
    </cfRule>
    <cfRule type="cellIs" dxfId="261" priority="218" operator="equal">
      <formula>10</formula>
    </cfRule>
    <cfRule type="cellIs" dxfId="260" priority="219" operator="equal">
      <formula>9</formula>
    </cfRule>
    <cfRule type="cellIs" dxfId="259" priority="220" operator="equal">
      <formula>8</formula>
    </cfRule>
    <cfRule type="cellIs" dxfId="258" priority="221" operator="equal">
      <formula>7</formula>
    </cfRule>
    <cfRule type="cellIs" dxfId="257" priority="222" operator="equal">
      <formula>6</formula>
    </cfRule>
    <cfRule type="cellIs" dxfId="256" priority="223" operator="equal">
      <formula>5</formula>
    </cfRule>
    <cfRule type="cellIs" dxfId="255" priority="224" operator="equal">
      <formula>4</formula>
    </cfRule>
    <cfRule type="cellIs" dxfId="254" priority="225" operator="equal">
      <formula>3</formula>
    </cfRule>
    <cfRule type="cellIs" dxfId="253" priority="226" operator="equal">
      <formula>2</formula>
    </cfRule>
    <cfRule type="cellIs" dxfId="252" priority="227" operator="equal">
      <formula>1</formula>
    </cfRule>
  </conditionalFormatting>
  <conditionalFormatting sqref="N113:N118">
    <cfRule type="cellIs" dxfId="251" priority="84" operator="equal">
      <formula>16</formula>
    </cfRule>
    <cfRule type="cellIs" dxfId="250" priority="85" operator="equal">
      <formula>15</formula>
    </cfRule>
    <cfRule type="cellIs" dxfId="249" priority="86" operator="equal">
      <formula>14</formula>
    </cfRule>
    <cfRule type="cellIs" dxfId="248" priority="87" operator="equal">
      <formula>13</formula>
    </cfRule>
    <cfRule type="cellIs" dxfId="247" priority="88" operator="equal">
      <formula>12</formula>
    </cfRule>
    <cfRule type="cellIs" dxfId="246" priority="89" operator="equal">
      <formula>11</formula>
    </cfRule>
    <cfRule type="cellIs" dxfId="245" priority="90" operator="equal">
      <formula>10</formula>
    </cfRule>
    <cfRule type="cellIs" dxfId="244" priority="91" operator="equal">
      <formula>9</formula>
    </cfRule>
    <cfRule type="cellIs" dxfId="243" priority="92" operator="equal">
      <formula>8</formula>
    </cfRule>
    <cfRule type="cellIs" dxfId="242" priority="93" operator="equal">
      <formula>7</formula>
    </cfRule>
    <cfRule type="cellIs" dxfId="241" priority="94" operator="equal">
      <formula>6</formula>
    </cfRule>
    <cfRule type="cellIs" dxfId="240" priority="95" operator="equal">
      <formula>5</formula>
    </cfRule>
    <cfRule type="cellIs" dxfId="239" priority="96" operator="equal">
      <formula>4</formula>
    </cfRule>
    <cfRule type="cellIs" dxfId="238" priority="97" operator="equal">
      <formula>3</formula>
    </cfRule>
    <cfRule type="cellIs" dxfId="237" priority="98" operator="equal">
      <formula>2</formula>
    </cfRule>
    <cfRule type="cellIs" dxfId="236" priority="99" operator="equal">
      <formula>1</formula>
    </cfRule>
  </conditionalFormatting>
  <conditionalFormatting sqref="N112">
    <cfRule type="cellIs" dxfId="235" priority="68" operator="equal">
      <formula>16</formula>
    </cfRule>
    <cfRule type="cellIs" dxfId="234" priority="69" operator="equal">
      <formula>15</formula>
    </cfRule>
    <cfRule type="cellIs" dxfId="233" priority="70" operator="equal">
      <formula>14</formula>
    </cfRule>
    <cfRule type="cellIs" dxfId="232" priority="71" operator="equal">
      <formula>13</formula>
    </cfRule>
    <cfRule type="cellIs" dxfId="231" priority="72" operator="equal">
      <formula>12</formula>
    </cfRule>
    <cfRule type="cellIs" dxfId="230" priority="73" operator="equal">
      <formula>11</formula>
    </cfRule>
    <cfRule type="cellIs" dxfId="229" priority="74" operator="equal">
      <formula>10</formula>
    </cfRule>
    <cfRule type="cellIs" dxfId="228" priority="75" operator="equal">
      <formula>9</formula>
    </cfRule>
    <cfRule type="cellIs" dxfId="227" priority="76" operator="equal">
      <formula>8</formula>
    </cfRule>
    <cfRule type="cellIs" dxfId="226" priority="77" operator="equal">
      <formula>7</formula>
    </cfRule>
    <cfRule type="cellIs" dxfId="225" priority="78" operator="equal">
      <formula>6</formula>
    </cfRule>
    <cfRule type="cellIs" dxfId="224" priority="79" operator="equal">
      <formula>5</formula>
    </cfRule>
    <cfRule type="cellIs" dxfId="223" priority="80" operator="equal">
      <formula>4</formula>
    </cfRule>
    <cfRule type="cellIs" dxfId="222" priority="81" operator="equal">
      <formula>3</formula>
    </cfRule>
    <cfRule type="cellIs" dxfId="221" priority="82" operator="equal">
      <formula>2</formula>
    </cfRule>
    <cfRule type="cellIs" dxfId="220" priority="83" operator="equal">
      <formula>1</formula>
    </cfRule>
  </conditionalFormatting>
  <conditionalFormatting sqref="N111">
    <cfRule type="cellIs" dxfId="219" priority="52" operator="equal">
      <formula>16</formula>
    </cfRule>
    <cfRule type="cellIs" dxfId="218" priority="53" operator="equal">
      <formula>15</formula>
    </cfRule>
    <cfRule type="cellIs" dxfId="217" priority="54" operator="equal">
      <formula>14</formula>
    </cfRule>
    <cfRule type="cellIs" dxfId="216" priority="55" operator="equal">
      <formula>13</formula>
    </cfRule>
    <cfRule type="cellIs" dxfId="215" priority="56" operator="equal">
      <formula>12</formula>
    </cfRule>
    <cfRule type="cellIs" dxfId="214" priority="57" operator="equal">
      <formula>11</formula>
    </cfRule>
    <cfRule type="cellIs" dxfId="213" priority="58" operator="equal">
      <formula>10</formula>
    </cfRule>
    <cfRule type="cellIs" dxfId="212" priority="59" operator="equal">
      <formula>9</formula>
    </cfRule>
    <cfRule type="cellIs" dxfId="211" priority="60" operator="equal">
      <formula>8</formula>
    </cfRule>
    <cfRule type="cellIs" dxfId="210" priority="61" operator="equal">
      <formula>7</formula>
    </cfRule>
    <cfRule type="cellIs" dxfId="209" priority="62" operator="equal">
      <formula>6</formula>
    </cfRule>
    <cfRule type="cellIs" dxfId="208" priority="63" operator="equal">
      <formula>5</formula>
    </cfRule>
    <cfRule type="cellIs" dxfId="207" priority="64" operator="equal">
      <formula>4</formula>
    </cfRule>
    <cfRule type="cellIs" dxfId="206" priority="65" operator="equal">
      <formula>3</formula>
    </cfRule>
    <cfRule type="cellIs" dxfId="205" priority="66" operator="equal">
      <formula>2</formula>
    </cfRule>
    <cfRule type="cellIs" dxfId="204" priority="67" operator="equal">
      <formula>1</formula>
    </cfRule>
  </conditionalFormatting>
  <conditionalFormatting sqref="N91:N104">
    <cfRule type="cellIs" dxfId="203" priority="36" operator="equal">
      <formula>16</formula>
    </cfRule>
    <cfRule type="cellIs" dxfId="202" priority="37" operator="equal">
      <formula>15</formula>
    </cfRule>
    <cfRule type="cellIs" dxfId="201" priority="38" operator="equal">
      <formula>14</formula>
    </cfRule>
    <cfRule type="cellIs" dxfId="200" priority="39" operator="equal">
      <formula>13</formula>
    </cfRule>
    <cfRule type="cellIs" dxfId="199" priority="40" operator="equal">
      <formula>12</formula>
    </cfRule>
    <cfRule type="cellIs" dxfId="198" priority="41" operator="equal">
      <formula>11</formula>
    </cfRule>
    <cfRule type="cellIs" dxfId="197" priority="42" operator="equal">
      <formula>10</formula>
    </cfRule>
    <cfRule type="cellIs" dxfId="196" priority="43" operator="equal">
      <formula>9</formula>
    </cfRule>
    <cfRule type="cellIs" dxfId="195" priority="44" operator="equal">
      <formula>8</formula>
    </cfRule>
    <cfRule type="cellIs" dxfId="194" priority="45" operator="equal">
      <formula>7</formula>
    </cfRule>
    <cfRule type="cellIs" dxfId="193" priority="46" operator="equal">
      <formula>6</formula>
    </cfRule>
    <cfRule type="cellIs" dxfId="192" priority="47" operator="equal">
      <formula>5</formula>
    </cfRule>
    <cfRule type="cellIs" dxfId="191" priority="48" operator="equal">
      <formula>4</formula>
    </cfRule>
    <cfRule type="cellIs" dxfId="190" priority="49" operator="equal">
      <formula>3</formula>
    </cfRule>
    <cfRule type="cellIs" dxfId="189" priority="50" operator="equal">
      <formula>2</formula>
    </cfRule>
    <cfRule type="cellIs" dxfId="188" priority="51" operator="equal">
      <formula>1</formula>
    </cfRule>
  </conditionalFormatting>
  <conditionalFormatting sqref="N105:N110">
    <cfRule type="cellIs" dxfId="187" priority="20" operator="equal">
      <formula>16</formula>
    </cfRule>
    <cfRule type="cellIs" dxfId="186" priority="21" operator="equal">
      <formula>15</formula>
    </cfRule>
    <cfRule type="cellIs" dxfId="185" priority="22" operator="equal">
      <formula>14</formula>
    </cfRule>
    <cfRule type="cellIs" dxfId="184" priority="23" operator="equal">
      <formula>13</formula>
    </cfRule>
    <cfRule type="cellIs" dxfId="183" priority="24" operator="equal">
      <formula>12</formula>
    </cfRule>
    <cfRule type="cellIs" dxfId="182" priority="25" operator="equal">
      <formula>11</formula>
    </cfRule>
    <cfRule type="cellIs" dxfId="181" priority="26" operator="equal">
      <formula>10</formula>
    </cfRule>
    <cfRule type="cellIs" dxfId="180" priority="27" operator="equal">
      <formula>9</formula>
    </cfRule>
    <cfRule type="cellIs" dxfId="179" priority="28" operator="equal">
      <formula>8</formula>
    </cfRule>
    <cfRule type="cellIs" dxfId="178" priority="29" operator="equal">
      <formula>7</formula>
    </cfRule>
    <cfRule type="cellIs" dxfId="177" priority="30" operator="equal">
      <formula>6</formula>
    </cfRule>
    <cfRule type="cellIs" dxfId="176" priority="31" operator="equal">
      <formula>5</formula>
    </cfRule>
    <cfRule type="cellIs" dxfId="175" priority="32" operator="equal">
      <formula>4</formula>
    </cfRule>
    <cfRule type="cellIs" dxfId="174" priority="33" operator="equal">
      <formula>3</formula>
    </cfRule>
    <cfRule type="cellIs" dxfId="173" priority="34" operator="equal">
      <formula>2</formula>
    </cfRule>
    <cfRule type="cellIs" dxfId="172" priority="35" operator="equal">
      <formula>1</formula>
    </cfRule>
  </conditionalFormatting>
  <conditionalFormatting sqref="N6:N26">
    <cfRule type="cellIs" dxfId="171" priority="4" operator="equal">
      <formula>16</formula>
    </cfRule>
    <cfRule type="cellIs" dxfId="170" priority="5" operator="equal">
      <formula>15</formula>
    </cfRule>
    <cfRule type="cellIs" dxfId="169" priority="6" operator="equal">
      <formula>14</formula>
    </cfRule>
    <cfRule type="cellIs" dxfId="168" priority="7" operator="equal">
      <formula>13</formula>
    </cfRule>
    <cfRule type="cellIs" dxfId="167" priority="8" operator="equal">
      <formula>12</formula>
    </cfRule>
    <cfRule type="cellIs" dxfId="166" priority="9" operator="equal">
      <formula>11</formula>
    </cfRule>
    <cfRule type="cellIs" dxfId="165" priority="10" operator="equal">
      <formula>10</formula>
    </cfRule>
    <cfRule type="cellIs" dxfId="164" priority="11" operator="equal">
      <formula>9</formula>
    </cfRule>
    <cfRule type="cellIs" dxfId="163" priority="12" operator="equal">
      <formula>8</formula>
    </cfRule>
    <cfRule type="cellIs" dxfId="162" priority="13" operator="equal">
      <formula>7</formula>
    </cfRule>
    <cfRule type="cellIs" dxfId="161" priority="14" operator="equal">
      <formula>6</formula>
    </cfRule>
    <cfRule type="cellIs" dxfId="160" priority="15" operator="equal">
      <formula>5</formula>
    </cfRule>
    <cfRule type="cellIs" dxfId="159" priority="16" operator="equal">
      <formula>4</formula>
    </cfRule>
    <cfRule type="cellIs" dxfId="158" priority="17" operator="equal">
      <formula>3</formula>
    </cfRule>
    <cfRule type="cellIs" dxfId="157" priority="18" operator="equal">
      <formula>2</formula>
    </cfRule>
    <cfRule type="cellIs" dxfId="156" priority="19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4.7551202988792049E-2</v>
      </c>
      <c r="J6" s="24">
        <f t="shared" ref="J6:J13" si="3">IF(I$32&lt;=1+I$131,I6,B6*H6+J$33*(I6-B6*H6))</f>
        <v>4.7551202988792049E-2</v>
      </c>
      <c r="K6" s="22">
        <f t="shared" ref="K6:K31" si="4">B6</f>
        <v>4.7551202988792049E-2</v>
      </c>
      <c r="L6" s="22">
        <f t="shared" ref="L6:L29" si="5">IF(K6="","",K6*H6)</f>
        <v>4.7551202988792049E-2</v>
      </c>
      <c r="M6" s="177">
        <f t="shared" ref="M6:M31" si="6">J6</f>
        <v>4.7551202988792049E-2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0.1902048119551682</v>
      </c>
      <c r="Z6" s="156">
        <f>Poor!Z6</f>
        <v>0.17</v>
      </c>
      <c r="AA6" s="121">
        <f>$M6*Z6*4</f>
        <v>3.2334818032378594E-2</v>
      </c>
      <c r="AB6" s="156">
        <f>Poor!AB6</f>
        <v>0.17</v>
      </c>
      <c r="AC6" s="121">
        <f t="shared" ref="AC6:AC29" si="7">$M6*AB6*4</f>
        <v>3.2334818032378594E-2</v>
      </c>
      <c r="AD6" s="156">
        <f>Poor!AD6</f>
        <v>0.33</v>
      </c>
      <c r="AE6" s="121">
        <f t="shared" ref="AE6:AE29" si="8">$M6*AD6*4</f>
        <v>6.2767587945205511E-2</v>
      </c>
      <c r="AF6" s="122">
        <f>1-SUM(Z6,AB6,AD6)</f>
        <v>0.32999999999999996</v>
      </c>
      <c r="AG6" s="121">
        <f>$M6*AF6*4</f>
        <v>6.2767587945205497E-2</v>
      </c>
      <c r="AH6" s="123">
        <f>SUM(Z6,AB6,AD6,AF6)</f>
        <v>1</v>
      </c>
      <c r="AI6" s="183">
        <f>SUM(AA6,AC6,AE6,AG6)/4</f>
        <v>4.7551202988792049E-2</v>
      </c>
      <c r="AJ6" s="120">
        <f>(AA6+AC6)/2</f>
        <v>3.2334818032378594E-2</v>
      </c>
      <c r="AK6" s="119">
        <f>(AE6+AG6)/2</f>
        <v>6.2767587945205511E-2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3.003233872976338E-2</v>
      </c>
      <c r="J7" s="24">
        <f t="shared" si="3"/>
        <v>3.003233872976338E-2</v>
      </c>
      <c r="K7" s="22">
        <f t="shared" si="4"/>
        <v>3.003233872976338E-2</v>
      </c>
      <c r="L7" s="22">
        <f t="shared" si="5"/>
        <v>3.003233872976338E-2</v>
      </c>
      <c r="M7" s="177">
        <f t="shared" si="6"/>
        <v>3.003233872976338E-2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4301.5310435222564</v>
      </c>
      <c r="S7" s="223">
        <f>IF($B$81=0,0,(SUMIF($N$6:$N$28,$U7,L$6:L$28)+SUMIF($N$91:$N$118,$U7,L$91:L$118))*$I$83*Poor!$B$81/$B$81)</f>
        <v>4301.5310435222564</v>
      </c>
      <c r="T7" s="223">
        <f>IF($B$81=0,0,(SUMIF($N$6:$N$28,$U7,M$6:M$28)+SUMIF($N$91:$N$118,$U7,M$91:M$118))*$I$83*Poor!$B$81/$B$81)</f>
        <v>4177.6645549777622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0.12012935491905352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0.12012935491905352</v>
      </c>
      <c r="AH7" s="123">
        <f t="shared" ref="AH7:AH30" si="12">SUM(Z7,AB7,AD7,AF7)</f>
        <v>1</v>
      </c>
      <c r="AI7" s="183">
        <f t="shared" ref="AI7:AI30" si="13">SUM(AA7,AC7,AE7,AG7)/4</f>
        <v>3.003233872976338E-2</v>
      </c>
      <c r="AJ7" s="120">
        <f t="shared" ref="AJ7:AJ31" si="14">(AA7+AC7)/2</f>
        <v>0</v>
      </c>
      <c r="AK7" s="119">
        <f t="shared" ref="AK7:AK31" si="15">(AE7+AG7)/2</f>
        <v>6.0064677459526761E-2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0.12024666874221671</v>
      </c>
      <c r="J8" s="24">
        <f t="shared" si="3"/>
        <v>0.12024666874221671</v>
      </c>
      <c r="K8" s="22">
        <f t="shared" si="4"/>
        <v>0.12024666874221671</v>
      </c>
      <c r="L8" s="22">
        <f t="shared" si="5"/>
        <v>0.12024666874221671</v>
      </c>
      <c r="M8" s="225">
        <f t="shared" si="6"/>
        <v>0.12024666874221671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4320</v>
      </c>
      <c r="S8" s="223">
        <f>IF($B$81=0,0,(SUMIF($N$6:$N$28,$U8,L$6:L$28)+SUMIF($N$91:$N$118,$U8,L$91:L$118))*$I$83*Poor!$B$81/$B$81)</f>
        <v>4320</v>
      </c>
      <c r="T8" s="223">
        <f>IF($B$81=0,0,(SUMIF($N$6:$N$28,$U8,M$6:M$28)+SUMIF($N$91:$N$118,$U8,M$91:M$118))*$I$83*Poor!$B$81/$B$81)</f>
        <v>4390.5319846745351</v>
      </c>
      <c r="U8" s="224">
        <v>2</v>
      </c>
      <c r="V8" s="56"/>
      <c r="W8" s="115"/>
      <c r="X8" s="118">
        <f>Poor!X8</f>
        <v>1</v>
      </c>
      <c r="Y8" s="183">
        <f t="shared" si="9"/>
        <v>0.48098667496886682</v>
      </c>
      <c r="Z8" s="125">
        <f>IF($Y8=0,0,AA8/$Y8)</f>
        <v>0.1700608289948112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8.1796992680663302E-2</v>
      </c>
      <c r="AB8" s="125">
        <f>IF($Y8=0,0,AC8/$Y8)</f>
        <v>0.3966268921101056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0.19077225003927517</v>
      </c>
      <c r="AD8" s="125">
        <f>IF($Y8=0,0,AE8/$Y8)</f>
        <v>0.15027875026018628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7.2282076406123733E-2</v>
      </c>
      <c r="AF8" s="122">
        <f t="shared" si="10"/>
        <v>0.28303352863489684</v>
      </c>
      <c r="AG8" s="121">
        <f t="shared" si="11"/>
        <v>0.13613535584280459</v>
      </c>
      <c r="AH8" s="123">
        <f t="shared" si="12"/>
        <v>1</v>
      </c>
      <c r="AI8" s="183">
        <f t="shared" si="13"/>
        <v>0.12024666874221671</v>
      </c>
      <c r="AJ8" s="120">
        <f t="shared" si="14"/>
        <v>0.13628462135996924</v>
      </c>
      <c r="AK8" s="119">
        <f t="shared" si="15"/>
        <v>0.10420871612446417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1.0220380273972602</v>
      </c>
      <c r="J9" s="24">
        <f t="shared" si="3"/>
        <v>9.8727194302334398E-2</v>
      </c>
      <c r="K9" s="22">
        <f t="shared" si="4"/>
        <v>0.11355978082191778</v>
      </c>
      <c r="L9" s="22">
        <f t="shared" si="5"/>
        <v>0.11355978082191778</v>
      </c>
      <c r="M9" s="225">
        <f t="shared" si="6"/>
        <v>9.8727194302334398E-2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1652.0741992936278</v>
      </c>
      <c r="S9" s="223">
        <f>IF($B$81=0,0,(SUMIF($N$6:$N$28,$U9,L$6:L$28)+SUMIF($N$91:$N$118,$U9,L$91:L$118))*$I$83*Poor!$B$81/$B$81)</f>
        <v>1652.0741992936278</v>
      </c>
      <c r="T9" s="223">
        <f>IF($B$81=0,0,(SUMIF($N$6:$N$28,$U9,M$6:M$28)+SUMIF($N$91:$N$118,$U9,M$91:M$118))*$I$83*Poor!$B$81/$B$81)</f>
        <v>1652.0741992936278</v>
      </c>
      <c r="U9" s="224">
        <v>3</v>
      </c>
      <c r="V9" s="56"/>
      <c r="W9" s="115"/>
      <c r="X9" s="118">
        <f>Poor!X9</f>
        <v>1</v>
      </c>
      <c r="Y9" s="183">
        <f t="shared" si="9"/>
        <v>0.39490877720933759</v>
      </c>
      <c r="Z9" s="125">
        <f>IF($Y9=0,0,AA9/$Y9)</f>
        <v>0.1700608289948112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6.7158514029547159E-2</v>
      </c>
      <c r="AB9" s="125">
        <f>IF($Y9=0,0,AC9/$Y9)</f>
        <v>0.39662689211010566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0.15663144097154169</v>
      </c>
      <c r="AD9" s="125">
        <f>IF($Y9=0,0,AE9/$Y9)</f>
        <v>0.15027875026018631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5.9346397505797593E-2</v>
      </c>
      <c r="AF9" s="122">
        <f t="shared" si="10"/>
        <v>0.28303352863489684</v>
      </c>
      <c r="AG9" s="121">
        <f t="shared" si="11"/>
        <v>0.11177242470245115</v>
      </c>
      <c r="AH9" s="123">
        <f t="shared" si="12"/>
        <v>1</v>
      </c>
      <c r="AI9" s="183">
        <f t="shared" si="13"/>
        <v>9.8727194302334384E-2</v>
      </c>
      <c r="AJ9" s="120">
        <f t="shared" si="14"/>
        <v>0.11189497750054442</v>
      </c>
      <c r="AK9" s="119">
        <f t="shared" si="15"/>
        <v>8.5559411104124378E-2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1</v>
      </c>
      <c r="H10" s="24">
        <f t="shared" si="1"/>
        <v>1</v>
      </c>
      <c r="I10" s="22">
        <f t="shared" si="2"/>
        <v>3.7019028642590282E-2</v>
      </c>
      <c r="J10" s="24">
        <f t="shared" si="3"/>
        <v>3.7019028642590282E-2</v>
      </c>
      <c r="K10" s="22">
        <f t="shared" si="4"/>
        <v>3.7019028642590282E-2</v>
      </c>
      <c r="L10" s="22">
        <f t="shared" si="5"/>
        <v>3.7019028642590282E-2</v>
      </c>
      <c r="M10" s="225">
        <f t="shared" si="6"/>
        <v>3.7019028642590282E-2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0.14807611457036113</v>
      </c>
      <c r="Z10" s="125">
        <f>IF($Y10=0,0,AA10/$Y10)</f>
        <v>0.1700608289948112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2.5181946798166256E-2</v>
      </c>
      <c r="AB10" s="125">
        <f>IF($Y10=0,0,AC10/$Y10)</f>
        <v>0.39662689211010566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5.8730969117782264E-2</v>
      </c>
      <c r="AD10" s="125">
        <f>IF($Y10=0,0,AE10/$Y10)</f>
        <v>0.15027875026018628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2.2252693441018032E-2</v>
      </c>
      <c r="AF10" s="122">
        <f t="shared" si="10"/>
        <v>0.28303352863489684</v>
      </c>
      <c r="AG10" s="121">
        <f t="shared" si="11"/>
        <v>4.1910505213394574E-2</v>
      </c>
      <c r="AH10" s="123">
        <f t="shared" si="12"/>
        <v>1</v>
      </c>
      <c r="AI10" s="183">
        <f t="shared" si="13"/>
        <v>3.7019028642590282E-2</v>
      </c>
      <c r="AJ10" s="120">
        <f t="shared" si="14"/>
        <v>4.1956457957974258E-2</v>
      </c>
      <c r="AK10" s="119">
        <f t="shared" si="15"/>
        <v>3.2081599327206306E-2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1</v>
      </c>
      <c r="H11" s="24">
        <f t="shared" si="1"/>
        <v>1</v>
      </c>
      <c r="I11" s="22">
        <f t="shared" si="2"/>
        <v>0.14181937733499375</v>
      </c>
      <c r="J11" s="24">
        <f t="shared" si="3"/>
        <v>0.14181937733499375</v>
      </c>
      <c r="K11" s="22">
        <f t="shared" si="4"/>
        <v>0.14181937733499375</v>
      </c>
      <c r="L11" s="22">
        <f t="shared" si="5"/>
        <v>0.14181937733499375</v>
      </c>
      <c r="M11" s="225">
        <f t="shared" si="6"/>
        <v>0.14181937733499375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21120</v>
      </c>
      <c r="S11" s="223">
        <f>IF($B$81=0,0,(SUMIF($N$6:$N$28,$U11,L$6:L$28)+SUMIF($N$91:$N$118,$U11,L$91:L$118))*$I$83*Poor!$B$81/$B$81)</f>
        <v>21120</v>
      </c>
      <c r="T11" s="223">
        <f>IF($B$81=0,0,(SUMIF($N$6:$N$28,$U11,M$6:M$28)+SUMIF($N$91:$N$118,$U11,M$91:M$118))*$I$83*Poor!$B$81/$B$81)</f>
        <v>21096.489338441821</v>
      </c>
      <c r="U11" s="224">
        <v>5</v>
      </c>
      <c r="V11" s="56"/>
      <c r="W11" s="115"/>
      <c r="X11" s="118">
        <f>Poor!X11</f>
        <v>1</v>
      </c>
      <c r="Y11" s="183">
        <f t="shared" si="9"/>
        <v>0.56727750933997501</v>
      </c>
      <c r="Z11" s="125">
        <f>IF($Y11=0,0,AA11/$Y11)</f>
        <v>0.1700608289948112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9.6471683508467909E-2</v>
      </c>
      <c r="AB11" s="125">
        <f>IF($Y11=0,0,AC11/$Y11)</f>
        <v>0.39662689211010566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0.22499751549347571</v>
      </c>
      <c r="AD11" s="125">
        <f>IF($Y11=0,0,AE11/$Y11)</f>
        <v>0.15027875026018631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8.5249755154322607E-2</v>
      </c>
      <c r="AF11" s="122">
        <f t="shared" si="10"/>
        <v>0.28303352863489684</v>
      </c>
      <c r="AG11" s="121">
        <f t="shared" si="11"/>
        <v>0.16055855518370876</v>
      </c>
      <c r="AH11" s="123">
        <f t="shared" si="12"/>
        <v>1</v>
      </c>
      <c r="AI11" s="183">
        <f t="shared" si="13"/>
        <v>0.14181937733499372</v>
      </c>
      <c r="AJ11" s="120">
        <f t="shared" si="14"/>
        <v>0.1607345995009718</v>
      </c>
      <c r="AK11" s="119">
        <f t="shared" si="15"/>
        <v>0.12290415516901568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1</v>
      </c>
      <c r="H12" s="24">
        <f t="shared" si="1"/>
        <v>1</v>
      </c>
      <c r="I12" s="22">
        <f t="shared" si="2"/>
        <v>0.13256462017434623</v>
      </c>
      <c r="J12" s="24">
        <f t="shared" si="3"/>
        <v>0.13256462017434623</v>
      </c>
      <c r="K12" s="22">
        <f t="shared" si="4"/>
        <v>0.13256462017434623</v>
      </c>
      <c r="L12" s="22">
        <f t="shared" si="5"/>
        <v>0.13256462017434623</v>
      </c>
      <c r="M12" s="225">
        <f t="shared" si="6"/>
        <v>0.13256462017434623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0.5302584806973849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0.35527318206724789</v>
      </c>
      <c r="AF12" s="122">
        <f>1-SUM(Z12,AB12,AD12)</f>
        <v>0.32999999999999996</v>
      </c>
      <c r="AG12" s="121">
        <f>$M12*AF12*4</f>
        <v>0.17498529863013701</v>
      </c>
      <c r="AH12" s="123">
        <f t="shared" si="12"/>
        <v>1</v>
      </c>
      <c r="AI12" s="183">
        <f t="shared" si="13"/>
        <v>0.13256462017434623</v>
      </c>
      <c r="AJ12" s="120">
        <f t="shared" si="14"/>
        <v>0</v>
      </c>
      <c r="AK12" s="119">
        <f t="shared" si="15"/>
        <v>0.26512924034869245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1</v>
      </c>
      <c r="H13" s="24">
        <f t="shared" si="1"/>
        <v>1</v>
      </c>
      <c r="I13" s="22">
        <f t="shared" si="2"/>
        <v>9.0130759651307596E-2</v>
      </c>
      <c r="J13" s="24">
        <f t="shared" si="3"/>
        <v>9.0130759651307596E-2</v>
      </c>
      <c r="K13" s="22">
        <f t="shared" si="4"/>
        <v>9.0130759651307596E-2</v>
      </c>
      <c r="L13" s="22">
        <f t="shared" si="5"/>
        <v>9.0130759651307596E-2</v>
      </c>
      <c r="M13" s="226">
        <f t="shared" si="6"/>
        <v>9.0130759651307596E-2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0.36052303860523038</v>
      </c>
      <c r="Z13" s="156">
        <f>Poor!Z13</f>
        <v>1</v>
      </c>
      <c r="AA13" s="121">
        <f>$M13*Z13*4</f>
        <v>0.36052303860523038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9.0130759651307596E-2</v>
      </c>
      <c r="AJ13" s="120">
        <f t="shared" si="14"/>
        <v>0.18026151930261519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WILD FOODS -- see worksheet Data 3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316800</v>
      </c>
      <c r="S14" s="223">
        <f>IF($B$81=0,0,(SUMIF($N$6:$N$28,$U14,L$6:L$28)+SUMIF($N$91:$N$118,$U14,L$91:L$118))*$I$83*Poor!$B$81/$B$81)</f>
        <v>316800</v>
      </c>
      <c r="T14" s="223">
        <f>IF($B$81=0,0,(SUMIF($N$6:$N$28,$U14,M$6:M$28)+SUMIF($N$91:$N$118,$U14,M$91:M$118))*$I$83*Poor!$B$81/$B$81)</f>
        <v>316800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56160</v>
      </c>
      <c r="S17" s="223">
        <f>IF($B$81=0,0,(SUMIF($N$6:$N$28,$U17,L$6:L$28)+SUMIF($N$91:$N$118,$U17,L$91:L$118))*$I$83*Poor!$B$81/$B$81)</f>
        <v>56160</v>
      </c>
      <c r="T17" s="223">
        <f>IF($B$81=0,0,(SUMIF($N$6:$N$28,$U17,M$6:M$28)+SUMIF($N$91:$N$118,$U17,M$91:M$118))*$I$83*Poor!$B$81/$B$81)</f>
        <v>56160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9975.4838709677424</v>
      </c>
      <c r="S20" s="223">
        <f>IF($B$81=0,0,(SUMIF($N$6:$N$28,$U20,L$6:L$28)+SUMIF($N$91:$N$118,$U20,L$91:L$118))*$I$83*Poor!$B$81/$B$81)</f>
        <v>9975.4838709677424</v>
      </c>
      <c r="T20" s="223">
        <f>IF($B$81=0,0,(SUMIF($N$6:$N$28,$U20,M$6:M$28)+SUMIF($N$91:$N$118,$U20,M$91:M$118))*$I$83*Poor!$B$81/$B$81)</f>
        <v>9975.4838709677424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414329.08911378362</v>
      </c>
      <c r="S23" s="179">
        <f>SUM(S7:S22)</f>
        <v>414329.08911378362</v>
      </c>
      <c r="T23" s="179">
        <f>SUM(T7:T22)</f>
        <v>414252.24394835549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22027.220195797883</v>
      </c>
      <c r="S24" s="41">
        <f>IF($B$81=0,0,(SUM(($B$70*$H$70))+((1-$D$29)*$I$83))*Poor!$B$81/$B$81)</f>
        <v>22027.220195797883</v>
      </c>
      <c r="T24" s="41">
        <f>IF($B$81=0,0,(SUM(($B$70*$H$70))+((1-$D$29)*$I$83))*Poor!$B$81/$B$81)</f>
        <v>22027.220195797883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33711.22019579789</v>
      </c>
      <c r="S25" s="41">
        <f>IF($B$81=0,0,(SUM(($B$70*$H$70),($B$71*$H$71))+((1-$D$29)*$I$83))*Poor!$B$81/$B$81)</f>
        <v>33711.22019579789</v>
      </c>
      <c r="T25" s="41">
        <f>IF($B$81=0,0,(SUM(($B$70*$H$70),($B$71*$H$71))+((1-$D$29)*$I$83))*Poor!$B$81/$B$81)</f>
        <v>33711.22019579789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54519.22019579789</v>
      </c>
      <c r="S26" s="41">
        <f>IF($B$81=0,0,(SUM(($B$70*$H$70),($B$71*$H$71),($B$72*$H$72))+((1-$D$29)*$I$83))*Poor!$B$81/$B$81)</f>
        <v>54519.22019579789</v>
      </c>
      <c r="T26" s="41">
        <f>IF($B$81=0,0,(SUM(($B$70*$H$70),($B$71*$H$71),($B$72*$H$72))+((1-$D$29)*$I$83))*Poor!$B$81/$B$81)</f>
        <v>54519.22019579789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3.1476505673690655E-3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3.1476505673690655E-3</v>
      </c>
      <c r="N28" s="230"/>
      <c r="O28" s="2"/>
      <c r="P28" s="22"/>
      <c r="U28" s="56"/>
      <c r="V28" s="56"/>
      <c r="W28" s="110"/>
      <c r="X28" s="118"/>
      <c r="Y28" s="183">
        <f t="shared" si="9"/>
        <v>1.2590602269476262E-2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6.2953011347381309E-3</v>
      </c>
      <c r="AF28" s="122">
        <f t="shared" si="10"/>
        <v>0.5</v>
      </c>
      <c r="AG28" s="121">
        <f t="shared" si="11"/>
        <v>6.2953011347381309E-3</v>
      </c>
      <c r="AH28" s="123">
        <f t="shared" si="12"/>
        <v>1</v>
      </c>
      <c r="AI28" s="183">
        <f t="shared" si="13"/>
        <v>3.1476505673690655E-3</v>
      </c>
      <c r="AJ28" s="120">
        <f t="shared" si="14"/>
        <v>0</v>
      </c>
      <c r="AK28" s="119">
        <f t="shared" si="15"/>
        <v>6.2953011347381309E-3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0.33653300634554645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0.33653300634554645</v>
      </c>
      <c r="N29" s="230"/>
      <c r="P29" s="22"/>
      <c r="V29" s="56"/>
      <c r="W29" s="110"/>
      <c r="X29" s="118"/>
      <c r="Y29" s="183">
        <f t="shared" si="9"/>
        <v>1.3461320253821858</v>
      </c>
      <c r="Z29" s="156">
        <f>Poor!Z29</f>
        <v>0.25</v>
      </c>
      <c r="AA29" s="121">
        <f t="shared" si="16"/>
        <v>0.33653300634554645</v>
      </c>
      <c r="AB29" s="156">
        <f>Poor!AB29</f>
        <v>0.25</v>
      </c>
      <c r="AC29" s="121">
        <f t="shared" si="7"/>
        <v>0.33653300634554645</v>
      </c>
      <c r="AD29" s="156">
        <f>Poor!AD29</f>
        <v>0.25</v>
      </c>
      <c r="AE29" s="121">
        <f t="shared" si="8"/>
        <v>0.33653300634554645</v>
      </c>
      <c r="AF29" s="122">
        <f t="shared" si="10"/>
        <v>0.25</v>
      </c>
      <c r="AG29" s="121">
        <f t="shared" si="11"/>
        <v>0.33653300634554645</v>
      </c>
      <c r="AH29" s="123">
        <f t="shared" si="12"/>
        <v>1</v>
      </c>
      <c r="AI29" s="183">
        <f t="shared" si="13"/>
        <v>0.33653300634554645</v>
      </c>
      <c r="AJ29" s="120">
        <f t="shared" si="14"/>
        <v>0.33653300634554645</v>
      </c>
      <c r="AK29" s="119">
        <f t="shared" si="15"/>
        <v>0.33653300634554645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46.694370580764975</v>
      </c>
      <c r="J30" s="232">
        <f>IF(I$32&lt;=1,I30,1-SUM(J6:J29))</f>
        <v>-3.7771847479259879E-2</v>
      </c>
      <c r="K30" s="22">
        <f t="shared" si="4"/>
        <v>0.59689273225404738</v>
      </c>
      <c r="L30" s="22">
        <f>IF(L124=L119,0,IF(K30="",0,(L119-L124)/(B119-B124)*K30))</f>
        <v>0.59689273225404738</v>
      </c>
      <c r="M30" s="175">
        <f t="shared" si="6"/>
        <v>-3.7771847479259879E-2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-0.15108738991703952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-1.4696435291320715E-15</v>
      </c>
      <c r="AC30" s="187">
        <f>IF(AC79*4/$I$83+SUM(AC6:AC29)&lt;1,AC79*4/$I$83,1-SUM(AC6:AC29))</f>
        <v>2.2204460492503131E-16</v>
      </c>
      <c r="AD30" s="122">
        <f>IF($Y30=0,0,AE30/($Y$30))</f>
        <v>-1.4696435291320715E-15</v>
      </c>
      <c r="AE30" s="187">
        <f>IF(AE79*4/$I$83+SUM(AE6:AE29)&lt;1,AE79*4/$I$83,1-SUM(AE6:AE29))</f>
        <v>2.2204460492503131E-16</v>
      </c>
      <c r="AF30" s="122">
        <f>IF($Y30=0,0,AG30/($Y$30))</f>
        <v>1</v>
      </c>
      <c r="AG30" s="187">
        <f>IF(AG79*4/$I$83+SUM(AG6:AG29)&lt;1,AG79*4/$I$83,1-SUM(AG6:AG29))</f>
        <v>-0.15108738991703952</v>
      </c>
      <c r="AH30" s="123">
        <f t="shared" si="12"/>
        <v>0.99999999999999711</v>
      </c>
      <c r="AI30" s="183">
        <f t="shared" si="13"/>
        <v>-3.7771847479259768E-2</v>
      </c>
      <c r="AJ30" s="120">
        <f t="shared" si="14"/>
        <v>1.1102230246251565E-16</v>
      </c>
      <c r="AK30" s="119">
        <f t="shared" si="15"/>
        <v>-7.5543694958519647E-2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-0.64764903636363647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48.540409378368246</v>
      </c>
      <c r="J32" s="17"/>
      <c r="L32" s="22">
        <f>SUM(L6:L30)</f>
        <v>1.6476490363636365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-1.6326848304290442E-2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12000</v>
      </c>
      <c r="J37" s="38">
        <f>J91*I$83</f>
        <v>12000</v>
      </c>
      <c r="K37" s="40">
        <f t="shared" ref="K37:K52" si="28">(B37/B$65)</f>
        <v>3.5261666208517783E-2</v>
      </c>
      <c r="L37" s="22">
        <f t="shared" ref="L37:L52" si="29">(K37*H37)</f>
        <v>3.5261666208517783E-2</v>
      </c>
      <c r="M37" s="24">
        <f t="shared" ref="M37:M52" si="30">J37/B$65</f>
        <v>3.5261666208517783E-2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4400</v>
      </c>
      <c r="J38" s="38">
        <f t="shared" ref="J38:J64" si="33">J92*I$83</f>
        <v>3180.4077820348516</v>
      </c>
      <c r="K38" s="40">
        <f t="shared" si="28"/>
        <v>9.4031109889380748E-3</v>
      </c>
      <c r="L38" s="22">
        <f t="shared" si="29"/>
        <v>9.4031109889380748E-3</v>
      </c>
      <c r="M38" s="24">
        <f t="shared" si="30"/>
        <v>9.3455398014237762E-3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3180.4077820348516</v>
      </c>
      <c r="AH38" s="123">
        <f t="shared" ref="AH38:AI58" si="35">SUM(Z38,AB38,AD38,AF38)</f>
        <v>1</v>
      </c>
      <c r="AI38" s="112">
        <f t="shared" si="35"/>
        <v>3180.4077820348516</v>
      </c>
      <c r="AJ38" s="148">
        <f t="shared" ref="AJ38:AJ64" si="36">(AA38+AC38)</f>
        <v>0</v>
      </c>
      <c r="AK38" s="147">
        <f t="shared" ref="AK38:AK64" si="37">(AE38+AG38)</f>
        <v>3180.4077820348516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2400</v>
      </c>
      <c r="J39" s="38">
        <f t="shared" si="33"/>
        <v>2400</v>
      </c>
      <c r="K39" s="40">
        <f t="shared" si="28"/>
        <v>7.0523332417035565E-3</v>
      </c>
      <c r="L39" s="22">
        <f t="shared" si="29"/>
        <v>7.0523332417035565E-3</v>
      </c>
      <c r="M39" s="24">
        <f t="shared" si="30"/>
        <v>7.0523332417035565E-3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0.1700608289948112</v>
      </c>
      <c r="AA39" s="147">
        <f>$J39*Z39</f>
        <v>408.14598958754686</v>
      </c>
      <c r="AB39" s="122">
        <f>AB8</f>
        <v>0.3966268921101056</v>
      </c>
      <c r="AC39" s="147">
        <f>$J39*AB39</f>
        <v>951.90454106425341</v>
      </c>
      <c r="AD39" s="122">
        <f>AD8</f>
        <v>0.15027875026018628</v>
      </c>
      <c r="AE39" s="147">
        <f>$J39*AD39</f>
        <v>360.66900062444705</v>
      </c>
      <c r="AF39" s="122">
        <f t="shared" si="31"/>
        <v>0.28303352863489684</v>
      </c>
      <c r="AG39" s="147">
        <f t="shared" si="34"/>
        <v>679.28046872375239</v>
      </c>
      <c r="AH39" s="123">
        <f t="shared" si="35"/>
        <v>1</v>
      </c>
      <c r="AI39" s="112">
        <f t="shared" si="35"/>
        <v>2400</v>
      </c>
      <c r="AJ39" s="148">
        <f t="shared" si="36"/>
        <v>1360.0505306518003</v>
      </c>
      <c r="AK39" s="147">
        <f t="shared" si="37"/>
        <v>1039.9494693481995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3658.7766538954456</v>
      </c>
      <c r="K40" s="40">
        <f t="shared" si="28"/>
        <v>1.0578499862555334E-2</v>
      </c>
      <c r="L40" s="22">
        <f t="shared" si="29"/>
        <v>1.0578499862555334E-2</v>
      </c>
      <c r="M40" s="24">
        <f t="shared" si="30"/>
        <v>1.0751213425098232E-2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0.1700608289948112</v>
      </c>
      <c r="AA40" s="147">
        <f>$J40*Z40</f>
        <v>622.2145908683209</v>
      </c>
      <c r="AB40" s="122">
        <f>AB9</f>
        <v>0.39662689211010566</v>
      </c>
      <c r="AC40" s="147">
        <f>$J40*AB40</f>
        <v>1451.1692131595623</v>
      </c>
      <c r="AD40" s="122">
        <f>AD9</f>
        <v>0.15027875026018631</v>
      </c>
      <c r="AE40" s="147">
        <f>$J40*AD40</f>
        <v>549.83638302855377</v>
      </c>
      <c r="AF40" s="122">
        <f t="shared" si="31"/>
        <v>0.28303352863489684</v>
      </c>
      <c r="AG40" s="147">
        <f t="shared" si="34"/>
        <v>1035.5564668390086</v>
      </c>
      <c r="AH40" s="123">
        <f t="shared" si="35"/>
        <v>1</v>
      </c>
      <c r="AI40" s="112">
        <f t="shared" si="35"/>
        <v>3658.7766538954456</v>
      </c>
      <c r="AJ40" s="148">
        <f t="shared" si="36"/>
        <v>2073.3838040278833</v>
      </c>
      <c r="AK40" s="147">
        <f t="shared" si="37"/>
        <v>1585.3928498675623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WILD FOODS -- see worksheet Data 3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0.1700608289948112</v>
      </c>
      <c r="AA41" s="147">
        <f>$J41*Z41</f>
        <v>0</v>
      </c>
      <c r="AB41" s="122">
        <f>AB11</f>
        <v>0.39662689211010566</v>
      </c>
      <c r="AC41" s="147">
        <f>$J41*AB41</f>
        <v>0</v>
      </c>
      <c r="AD41" s="122">
        <f>AD11</f>
        <v>0.15027875026018631</v>
      </c>
      <c r="AE41" s="147">
        <f>$J41*AD41</f>
        <v>0</v>
      </c>
      <c r="AF41" s="122">
        <f t="shared" si="31"/>
        <v>0.28303352863489684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Agricultural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Domestic work cash income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Formal Employment (conservancies, etc.)</v>
      </c>
      <c r="B44" s="104">
        <f>IF([1]Summ!$J1079="",0,[1]Summ!$J1079)</f>
        <v>264000</v>
      </c>
      <c r="C44" s="104">
        <f>IF([1]Summ!$K1079="",0,[1]Summ!$K1079)</f>
        <v>0</v>
      </c>
      <c r="D44" s="38">
        <f t="shared" si="25"/>
        <v>264000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264000</v>
      </c>
      <c r="J44" s="38">
        <f t="shared" si="33"/>
        <v>264000</v>
      </c>
      <c r="K44" s="40">
        <f t="shared" si="28"/>
        <v>0.77575665658739112</v>
      </c>
      <c r="L44" s="22">
        <f t="shared" si="29"/>
        <v>0.77575665658739112</v>
      </c>
      <c r="M44" s="24">
        <f t="shared" si="30"/>
        <v>0.77575665658739112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66000</v>
      </c>
      <c r="AB44" s="156">
        <f>Poor!AB44</f>
        <v>0.25</v>
      </c>
      <c r="AC44" s="147">
        <f t="shared" si="39"/>
        <v>66000</v>
      </c>
      <c r="AD44" s="156">
        <f>Poor!AD44</f>
        <v>0.25</v>
      </c>
      <c r="AE44" s="147">
        <f t="shared" si="40"/>
        <v>66000</v>
      </c>
      <c r="AF44" s="122">
        <f t="shared" si="31"/>
        <v>0.25</v>
      </c>
      <c r="AG44" s="147">
        <f t="shared" si="34"/>
        <v>66000</v>
      </c>
      <c r="AH44" s="123">
        <f t="shared" si="35"/>
        <v>1</v>
      </c>
      <c r="AI44" s="112">
        <f t="shared" si="35"/>
        <v>264000</v>
      </c>
      <c r="AJ44" s="148">
        <f t="shared" si="36"/>
        <v>132000</v>
      </c>
      <c r="AK44" s="147">
        <f t="shared" si="37"/>
        <v>132000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Self-employment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46800</v>
      </c>
      <c r="C46" s="104">
        <f>IF([1]Summ!$K1081="",0,[1]Summ!$K1081)</f>
        <v>0</v>
      </c>
      <c r="D46" s="38">
        <f t="shared" si="25"/>
        <v>46800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46800</v>
      </c>
      <c r="J46" s="38">
        <f t="shared" si="33"/>
        <v>46800</v>
      </c>
      <c r="K46" s="40">
        <f t="shared" si="28"/>
        <v>0.13752049821321935</v>
      </c>
      <c r="L46" s="22">
        <f t="shared" si="29"/>
        <v>0.13752049821321935</v>
      </c>
      <c r="M46" s="24">
        <f t="shared" si="30"/>
        <v>0.13752049821321935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11700</v>
      </c>
      <c r="AB46" s="156">
        <f>Poor!AB46</f>
        <v>0.25</v>
      </c>
      <c r="AC46" s="147">
        <f t="shared" si="39"/>
        <v>11700</v>
      </c>
      <c r="AD46" s="156">
        <f>Poor!AD46</f>
        <v>0.25</v>
      </c>
      <c r="AE46" s="147">
        <f t="shared" si="40"/>
        <v>11700</v>
      </c>
      <c r="AF46" s="122">
        <f t="shared" si="31"/>
        <v>0.25</v>
      </c>
      <c r="AG46" s="147">
        <f t="shared" si="34"/>
        <v>11700</v>
      </c>
      <c r="AH46" s="123">
        <f t="shared" si="35"/>
        <v>1</v>
      </c>
      <c r="AI46" s="112">
        <f t="shared" si="35"/>
        <v>46800</v>
      </c>
      <c r="AJ46" s="148">
        <f t="shared" si="36"/>
        <v>23400</v>
      </c>
      <c r="AK46" s="147">
        <f t="shared" si="37"/>
        <v>23400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Cash Transfers -- see Data2</v>
      </c>
      <c r="B47" s="104">
        <f>IF([1]Summ!$J1082="",0,[1]Summ!$J1082)</f>
        <v>8312.9032258064526</v>
      </c>
      <c r="C47" s="104">
        <f>IF([1]Summ!$K1082="",0,[1]Summ!$K1082)</f>
        <v>0</v>
      </c>
      <c r="D47" s="38">
        <f t="shared" si="25"/>
        <v>8312.9032258064526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8312.9032258064526</v>
      </c>
      <c r="J47" s="38">
        <f t="shared" si="33"/>
        <v>8312.9032258064526</v>
      </c>
      <c r="K47" s="40">
        <f t="shared" si="28"/>
        <v>2.4427234897674819E-2</v>
      </c>
      <c r="L47" s="22">
        <f t="shared" si="29"/>
        <v>2.4427234897674819E-2</v>
      </c>
      <c r="M47" s="24">
        <f t="shared" si="30"/>
        <v>2.4427234897674819E-2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2078.2258064516132</v>
      </c>
      <c r="AB47" s="156">
        <f>Poor!AB47</f>
        <v>0.25</v>
      </c>
      <c r="AC47" s="147">
        <f t="shared" si="39"/>
        <v>2078.2258064516132</v>
      </c>
      <c r="AD47" s="156">
        <f>Poor!AD47</f>
        <v>0.25</v>
      </c>
      <c r="AE47" s="147">
        <f t="shared" si="40"/>
        <v>2078.2258064516132</v>
      </c>
      <c r="AF47" s="122">
        <f t="shared" si="31"/>
        <v>0.25</v>
      </c>
      <c r="AG47" s="147">
        <f t="shared" si="34"/>
        <v>2078.2258064516132</v>
      </c>
      <c r="AH47" s="123">
        <f t="shared" si="35"/>
        <v>1</v>
      </c>
      <c r="AI47" s="112">
        <f t="shared" si="35"/>
        <v>8312.9032258064526</v>
      </c>
      <c r="AJ47" s="148">
        <f t="shared" si="36"/>
        <v>4156.4516129032263</v>
      </c>
      <c r="AK47" s="147">
        <f t="shared" si="37"/>
        <v>4156.4516129032263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337912.90322580643</v>
      </c>
      <c r="J65" s="39">
        <f>SUM(J37:J64)</f>
        <v>340352.0876617367</v>
      </c>
      <c r="K65" s="40">
        <f>SUM(K37:K64)</f>
        <v>1</v>
      </c>
      <c r="L65" s="22">
        <f>SUM(L37:L64)</f>
        <v>1</v>
      </c>
      <c r="M65" s="24">
        <f>SUM(M37:M64)</f>
        <v>1.0001151423750285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80808.586386907467</v>
      </c>
      <c r="AB65" s="137"/>
      <c r="AC65" s="153">
        <f>SUM(AC37:AC64)</f>
        <v>82181.299560675427</v>
      </c>
      <c r="AD65" s="137"/>
      <c r="AE65" s="153">
        <f>SUM(AE37:AE64)</f>
        <v>80688.731190104605</v>
      </c>
      <c r="AF65" s="137"/>
      <c r="AG65" s="153">
        <f>SUM(AG37:AG64)</f>
        <v>96673.470524049219</v>
      </c>
      <c r="AH65" s="137"/>
      <c r="AI65" s="153">
        <f>SUM(AI37:AI64)</f>
        <v>340352.0876617367</v>
      </c>
      <c r="AJ65" s="153">
        <f>SUM(AJ37:AJ64)</f>
        <v>162989.88594758289</v>
      </c>
      <c r="AK65" s="153">
        <f>SUM(AK37:AK64)</f>
        <v>177362.20171415384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12960.154144232039</v>
      </c>
      <c r="J70" s="51">
        <f>J124*I$83</f>
        <v>12960.154144232039</v>
      </c>
      <c r="K70" s="40">
        <f>B70/B$76</f>
        <v>3.808305245373738E-2</v>
      </c>
      <c r="L70" s="22">
        <f>(L124*G$37*F$9/F$7)/B$130</f>
        <v>3.808305245373738E-2</v>
      </c>
      <c r="M70" s="24">
        <f>J70/B$76</f>
        <v>3.808305245373738E-2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3240.0385360580099</v>
      </c>
      <c r="AB70" s="156">
        <f>Poor!AB70</f>
        <v>0.25</v>
      </c>
      <c r="AC70" s="147">
        <f>$J70*AB70</f>
        <v>3240.0385360580099</v>
      </c>
      <c r="AD70" s="156">
        <f>Poor!AD70</f>
        <v>0.25</v>
      </c>
      <c r="AE70" s="147">
        <f>$J70*AD70</f>
        <v>3240.0385360580099</v>
      </c>
      <c r="AF70" s="156">
        <f>Poor!AF70</f>
        <v>0.25</v>
      </c>
      <c r="AG70" s="147">
        <f>$J70*AF70</f>
        <v>3240.0385360580099</v>
      </c>
      <c r="AH70" s="155">
        <f>SUM(Z70,AB70,AD70,AF70)</f>
        <v>1</v>
      </c>
      <c r="AI70" s="147">
        <f>SUM(AA70,AC70,AE70,AG70)</f>
        <v>12960.154144232039</v>
      </c>
      <c r="AJ70" s="148">
        <f>(AA70+AC70)</f>
        <v>6480.0770721160197</v>
      </c>
      <c r="AK70" s="147">
        <f>(AE70+AG70)</f>
        <v>6480.0770721160197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9736.6666666666679</v>
      </c>
      <c r="J71" s="51">
        <f t="shared" ref="J71:J72" si="49">J125*I$83</f>
        <v>9736.6666666666679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17340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50280</v>
      </c>
      <c r="K73" s="40">
        <f>B73/B$76</f>
        <v>0.14774638141368951</v>
      </c>
      <c r="L73" s="22">
        <f>(L127*G$37*F$9/F$7)/B$130</f>
        <v>0.14774638141368951</v>
      </c>
      <c r="M73" s="24">
        <f>J73/B$76</f>
        <v>0.14774638141368951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4525.2</v>
      </c>
      <c r="AB73" s="156">
        <f>Poor!AB73</f>
        <v>0.09</v>
      </c>
      <c r="AC73" s="147">
        <f>$H$73*$B$73*AB73</f>
        <v>4525.2</v>
      </c>
      <c r="AD73" s="156">
        <f>Poor!AD73</f>
        <v>0.23</v>
      </c>
      <c r="AE73" s="147">
        <f>$H$73*$B$73*AD73</f>
        <v>11564.4</v>
      </c>
      <c r="AF73" s="156">
        <f>Poor!AF73</f>
        <v>0.59</v>
      </c>
      <c r="AG73" s="147">
        <f>$H$73*$B$73*AF73</f>
        <v>29665.199999999997</v>
      </c>
      <c r="AH73" s="155">
        <f>SUM(Z73,AB73,AD73,AF73)</f>
        <v>1</v>
      </c>
      <c r="AI73" s="147">
        <f>SUM(AA73,AC73,AE73,AG73)</f>
        <v>50280</v>
      </c>
      <c r="AJ73" s="148">
        <f>(AA73+AC73)</f>
        <v>9050.4</v>
      </c>
      <c r="AK73" s="147">
        <f>(AE73+AG73)</f>
        <v>41229.599999999999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324952.74908157444</v>
      </c>
      <c r="J74" s="51">
        <f>J128*I$83</f>
        <v>-262.85964504105652</v>
      </c>
      <c r="K74" s="40">
        <f>B74/B$76</f>
        <v>1.2206005595024303E-2</v>
      </c>
      <c r="L74" s="22">
        <f>(L128*G$37*F$9/F$7)/B$130</f>
        <v>1.2206005595024301E-2</v>
      </c>
      <c r="M74" s="24">
        <f>J74/B$76</f>
        <v>-7.7240575526060014E-4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3.8630997640454196E-13</v>
      </c>
      <c r="AD74" s="156"/>
      <c r="AE74" s="147">
        <f>AE30*$I$83/4</f>
        <v>3.8630997640454196E-13</v>
      </c>
      <c r="AF74" s="156"/>
      <c r="AG74" s="147">
        <f>AG30*$I$83/4</f>
        <v>-262.85964504105652</v>
      </c>
      <c r="AH74" s="155"/>
      <c r="AI74" s="147">
        <f>SUM(AA74,AC74,AE74,AG74)</f>
        <v>-262.85964504105573</v>
      </c>
      <c r="AJ74" s="148">
        <f>(AA74+AC74)</f>
        <v>3.8630997640454196E-13</v>
      </c>
      <c r="AK74" s="147">
        <f>(AE74+AG74)</f>
        <v>-262.85964504105613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250298.12649587911</v>
      </c>
      <c r="K75" s="40">
        <f>B75/B$76</f>
        <v>0.72240052870094063</v>
      </c>
      <c r="L75" s="22">
        <f>(L129*G$37*F$9/F$7)/B$130</f>
        <v>0.72240052870094051</v>
      </c>
      <c r="M75" s="24">
        <f>J75/B$76</f>
        <v>0.73549408242625414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77568.547850849456</v>
      </c>
      <c r="AB75" s="158"/>
      <c r="AC75" s="149">
        <f>AA75+AC65-SUM(AC70,AC74)</f>
        <v>156509.80887546687</v>
      </c>
      <c r="AD75" s="158"/>
      <c r="AE75" s="149">
        <f>AC75+AE65-SUM(AE70,AE74)</f>
        <v>233958.50152951348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327654.79316254577</v>
      </c>
      <c r="AJ75" s="151">
        <f>AJ76-SUM(AJ70,AJ74)</f>
        <v>156509.80887546687</v>
      </c>
      <c r="AK75" s="149">
        <f>AJ75+AK76-SUM(AK70,AK74)</f>
        <v>327654.79316254571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337912.90322580643</v>
      </c>
      <c r="J76" s="51">
        <f>J130*I$83</f>
        <v>340352.08766173676</v>
      </c>
      <c r="K76" s="40">
        <f>SUM(K70:K75)</f>
        <v>0.92043596816339179</v>
      </c>
      <c r="L76" s="22">
        <f>SUM(L70:L75)</f>
        <v>0.92043596816339168</v>
      </c>
      <c r="M76" s="24">
        <f>SUM(M70:M75)</f>
        <v>0.92055111053842043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80808.586386907467</v>
      </c>
      <c r="AB76" s="137"/>
      <c r="AC76" s="153">
        <f>AC65</f>
        <v>82181.299560675427</v>
      </c>
      <c r="AD76" s="137"/>
      <c r="AE76" s="153">
        <f>AE65</f>
        <v>80688.731190104605</v>
      </c>
      <c r="AF76" s="137"/>
      <c r="AG76" s="153">
        <f>AG65</f>
        <v>96673.470524049219</v>
      </c>
      <c r="AH76" s="137"/>
      <c r="AI76" s="153">
        <f>SUM(AA76,AC76,AE76,AG76)</f>
        <v>340352.08766173676</v>
      </c>
      <c r="AJ76" s="154">
        <f>SUM(AA76,AC76)</f>
        <v>162989.88594758289</v>
      </c>
      <c r="AK76" s="154">
        <f>SUM(AE76,AG76)</f>
        <v>177362.20171415381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9736.6666666666679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77568.547850849456</v>
      </c>
      <c r="AD78" s="112"/>
      <c r="AE78" s="112">
        <f>AC75</f>
        <v>156509.80887546687</v>
      </c>
      <c r="AF78" s="112"/>
      <c r="AG78" s="112">
        <f>AE75</f>
        <v>233958.50152951348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77568.547850849456</v>
      </c>
      <c r="AB79" s="112"/>
      <c r="AC79" s="112">
        <f>AA79-AA74+AC65-AC70</f>
        <v>156509.80887546687</v>
      </c>
      <c r="AD79" s="112"/>
      <c r="AE79" s="112">
        <f>AC79-AC74+AE65-AE70</f>
        <v>233958.50152951348</v>
      </c>
      <c r="AF79" s="112"/>
      <c r="AG79" s="112">
        <f>AE79-AE74+AG65-AG70</f>
        <v>327391.93351750472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6959.1418631400011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1739.7854657850003</v>
      </c>
      <c r="AB83" s="112"/>
      <c r="AC83" s="165">
        <f>$I$83*AB82/4</f>
        <v>1739.7854657850003</v>
      </c>
      <c r="AD83" s="112"/>
      <c r="AE83" s="165">
        <f>$I$83*AD82/4</f>
        <v>1739.7854657850003</v>
      </c>
      <c r="AF83" s="112"/>
      <c r="AG83" s="165">
        <f>$I$83*AF82/4</f>
        <v>1739.7854657850003</v>
      </c>
      <c r="AH83" s="165">
        <f>SUM(AA83,AC83,AE83,AG83)</f>
        <v>6959.1418631400011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18356.016829831569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1</v>
      </c>
      <c r="I91" s="22">
        <f t="shared" ref="I91" si="52">(D91*H91)</f>
        <v>1.7243505357405571</v>
      </c>
      <c r="J91" s="24">
        <f>IF(I$32&lt;=1+I$131,I91,L91+J$33*(I91-L91))</f>
        <v>1.7243505357405571</v>
      </c>
      <c r="K91" s="22">
        <f t="shared" ref="K91" si="53">(B91)</f>
        <v>1.7243505357405571</v>
      </c>
      <c r="L91" s="22">
        <f t="shared" ref="L91" si="54">(K91*H91)</f>
        <v>1.7243505357405571</v>
      </c>
      <c r="M91" s="228">
        <f t="shared" si="50"/>
        <v>1.7243505357405571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1</v>
      </c>
      <c r="I92" s="22">
        <f t="shared" ref="I92:I118" si="59">(D92*H92)</f>
        <v>0.63226186310487098</v>
      </c>
      <c r="J92" s="24">
        <f t="shared" ref="J92:J118" si="60">IF(I$32&lt;=1+I$131,I92,L92+J$33*(I92-L92))</f>
        <v>0.45701148856876944</v>
      </c>
      <c r="K92" s="22">
        <f t="shared" ref="K92:K118" si="61">(B92)</f>
        <v>0.45982680953081523</v>
      </c>
      <c r="L92" s="22">
        <f t="shared" ref="L92:L118" si="62">(K92*H92)</f>
        <v>0.45982680953081523</v>
      </c>
      <c r="M92" s="228">
        <f t="shared" ref="M92:M118" si="63">(J92)</f>
        <v>0.45701148856876944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1</v>
      </c>
      <c r="I93" s="22">
        <f t="shared" si="59"/>
        <v>0.34487010714811145</v>
      </c>
      <c r="J93" s="24">
        <f t="shared" si="60"/>
        <v>0.34487010714811145</v>
      </c>
      <c r="K93" s="22">
        <f t="shared" si="61"/>
        <v>0.34487010714811145</v>
      </c>
      <c r="L93" s="22">
        <f t="shared" si="62"/>
        <v>0.34487010714811145</v>
      </c>
      <c r="M93" s="228">
        <f t="shared" si="63"/>
        <v>0.34487010714811145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0.52575112360830456</v>
      </c>
      <c r="K94" s="22">
        <f t="shared" si="61"/>
        <v>0.51730516072216715</v>
      </c>
      <c r="L94" s="22">
        <f t="shared" si="62"/>
        <v>0.51730516072216715</v>
      </c>
      <c r="M94" s="228">
        <f t="shared" si="63"/>
        <v>0.52575112360830456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WILD FOODS -- see worksheet Data 3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Agricultural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Domestic work cash income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Formal Employment (conservancies, etc.)</v>
      </c>
      <c r="B98" s="75">
        <f t="shared" ref="B98:C98" si="69">(B44/$B$83)</f>
        <v>37.935711786292259</v>
      </c>
      <c r="C98" s="75">
        <f t="shared" si="69"/>
        <v>0</v>
      </c>
      <c r="D98" s="24">
        <f t="shared" si="57"/>
        <v>37.935711786292259</v>
      </c>
      <c r="H98" s="24">
        <f t="shared" si="58"/>
        <v>1</v>
      </c>
      <c r="I98" s="22">
        <f t="shared" si="59"/>
        <v>37.935711786292259</v>
      </c>
      <c r="J98" s="24">
        <f t="shared" si="60"/>
        <v>37.935711786292259</v>
      </c>
      <c r="K98" s="22">
        <f t="shared" si="61"/>
        <v>37.935711786292259</v>
      </c>
      <c r="L98" s="22">
        <f t="shared" si="62"/>
        <v>37.935711786292259</v>
      </c>
      <c r="M98" s="228">
        <f t="shared" si="63"/>
        <v>37.935711786292259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Self-employment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8">
        <f t="shared" si="63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6.7249670893881728</v>
      </c>
      <c r="C100" s="75">
        <f t="shared" si="71"/>
        <v>0</v>
      </c>
      <c r="D100" s="24">
        <f t="shared" si="57"/>
        <v>6.7249670893881728</v>
      </c>
      <c r="H100" s="24">
        <f t="shared" si="58"/>
        <v>1</v>
      </c>
      <c r="I100" s="22">
        <f t="shared" si="59"/>
        <v>6.7249670893881728</v>
      </c>
      <c r="J100" s="24">
        <f t="shared" si="60"/>
        <v>6.7249670893881728</v>
      </c>
      <c r="K100" s="22">
        <f t="shared" si="61"/>
        <v>6.7249670893881728</v>
      </c>
      <c r="L100" s="22">
        <f t="shared" si="62"/>
        <v>6.7249670893881728</v>
      </c>
      <c r="M100" s="228">
        <f t="shared" si="63"/>
        <v>6.7249670893881728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Cash Transfers -- see Data2</v>
      </c>
      <c r="B101" s="75">
        <f t="shared" ref="B101:C101" si="72">(B47/$B$83)</f>
        <v>1.1945299275815635</v>
      </c>
      <c r="C101" s="75">
        <f t="shared" si="72"/>
        <v>0</v>
      </c>
      <c r="D101" s="24">
        <f t="shared" si="57"/>
        <v>1.1945299275815635</v>
      </c>
      <c r="H101" s="24">
        <f t="shared" si="58"/>
        <v>1</v>
      </c>
      <c r="I101" s="22">
        <f t="shared" si="59"/>
        <v>1.1945299275815635</v>
      </c>
      <c r="J101" s="24">
        <f t="shared" si="60"/>
        <v>1.1945299275815635</v>
      </c>
      <c r="K101" s="22">
        <f t="shared" si="61"/>
        <v>1.1945299275815635</v>
      </c>
      <c r="L101" s="22">
        <f t="shared" si="62"/>
        <v>1.1945299275815635</v>
      </c>
      <c r="M101" s="228">
        <f t="shared" si="63"/>
        <v>1.1945299275815635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48.556691309255534</v>
      </c>
      <c r="J119" s="24">
        <f>SUM(J91:J118)</f>
        <v>48.907192058327738</v>
      </c>
      <c r="K119" s="22">
        <f>SUM(K91:K118)</f>
        <v>48.901561416403645</v>
      </c>
      <c r="L119" s="22">
        <f>SUM(L91:L118)</f>
        <v>48.901561416403645</v>
      </c>
      <c r="M119" s="57">
        <f t="shared" si="50"/>
        <v>48.907192058327738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1.8623207284905599</v>
      </c>
      <c r="J124" s="238">
        <f>IF(SUMPRODUCT($B$124:$B124,$H$124:$H124)&lt;J$119,($B124*$H124),J$119)</f>
        <v>1.8623207284905599</v>
      </c>
      <c r="K124" s="22">
        <f>(B124)</f>
        <v>1.8623207284905599</v>
      </c>
      <c r="L124" s="29">
        <f>IF(SUMPRODUCT($B$124:$B124,$H$124:$H124)&lt;L$119,($B124*$H124),L$119)</f>
        <v>1.8623207284905599</v>
      </c>
      <c r="M124" s="57">
        <f t="shared" si="90"/>
        <v>1.8623207284905599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1.3991188652494913</v>
      </c>
      <c r="J125" s="238">
        <f>IF(SUMPRODUCT($B$124:$B125,$H$124:$H125)&lt;J$119,($B125*$H125),IF(SUMPRODUCT($B$124:$B124,$H$124:$H124)&lt;J$119,J$119-SUMPRODUCT($B$124:$B124,$H$124:$H124),0))</f>
        <v>1.3991188652494913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1.3991188652494913</v>
      </c>
      <c r="M125" s="57">
        <f t="shared" ref="M125:M126" si="92">(J125)</f>
        <v>1.3991188652494913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2.4916865241451052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2.4916865241451052</v>
      </c>
      <c r="M126" s="57">
        <f t="shared" si="92"/>
        <v>2.4916865241451052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7.2250287447529349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7.2250287447529349</v>
      </c>
      <c r="M127" s="57">
        <f t="shared" si="90"/>
        <v>7.2250287447529349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46.694370580764975</v>
      </c>
      <c r="J128" s="229">
        <f>(J30)</f>
        <v>-3.7771847479259879E-2</v>
      </c>
      <c r="K128" s="22">
        <f>(B128)</f>
        <v>0.59689273225404738</v>
      </c>
      <c r="L128" s="22">
        <f>IF(L124=L119,0,(L119-L124)/(B119-B124)*K128)</f>
        <v>0.59689273225404738</v>
      </c>
      <c r="M128" s="57">
        <f t="shared" si="90"/>
        <v>-3.7771847479259879E-2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35.966809043168908</v>
      </c>
      <c r="K129" s="29">
        <f>(B129)</f>
        <v>35.326513821511512</v>
      </c>
      <c r="L129" s="60">
        <f>IF(SUM(L124:L128)&gt;L130,0,L130-SUM(L124:L128))</f>
        <v>35.326513821511504</v>
      </c>
      <c r="M129" s="57">
        <f t="shared" si="90"/>
        <v>35.966809043168908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48.556691309255534</v>
      </c>
      <c r="J130" s="229">
        <f>(J119)</f>
        <v>48.907192058327738</v>
      </c>
      <c r="K130" s="22">
        <f>(B130)</f>
        <v>48.901561416403645</v>
      </c>
      <c r="L130" s="22">
        <f>(L119)</f>
        <v>48.901561416403645</v>
      </c>
      <c r="M130" s="57">
        <f t="shared" si="90"/>
        <v>48.907192058327738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1.3991188652494913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55" priority="228" operator="equal">
      <formula>16</formula>
    </cfRule>
    <cfRule type="cellIs" dxfId="154" priority="229" operator="equal">
      <formula>15</formula>
    </cfRule>
    <cfRule type="cellIs" dxfId="153" priority="230" operator="equal">
      <formula>14</formula>
    </cfRule>
    <cfRule type="cellIs" dxfId="152" priority="231" operator="equal">
      <formula>13</formula>
    </cfRule>
    <cfRule type="cellIs" dxfId="151" priority="232" operator="equal">
      <formula>12</formula>
    </cfRule>
    <cfRule type="cellIs" dxfId="150" priority="233" operator="equal">
      <formula>11</formula>
    </cfRule>
    <cfRule type="cellIs" dxfId="149" priority="234" operator="equal">
      <formula>10</formula>
    </cfRule>
    <cfRule type="cellIs" dxfId="148" priority="235" operator="equal">
      <formula>9</formula>
    </cfRule>
    <cfRule type="cellIs" dxfId="147" priority="236" operator="equal">
      <formula>8</formula>
    </cfRule>
    <cfRule type="cellIs" dxfId="146" priority="237" operator="equal">
      <formula>7</formula>
    </cfRule>
    <cfRule type="cellIs" dxfId="145" priority="238" operator="equal">
      <formula>6</formula>
    </cfRule>
    <cfRule type="cellIs" dxfId="144" priority="239" operator="equal">
      <formula>5</formula>
    </cfRule>
    <cfRule type="cellIs" dxfId="143" priority="240" operator="equal">
      <formula>4</formula>
    </cfRule>
    <cfRule type="cellIs" dxfId="142" priority="241" operator="equal">
      <formula>3</formula>
    </cfRule>
    <cfRule type="cellIs" dxfId="141" priority="242" operator="equal">
      <formula>2</formula>
    </cfRule>
    <cfRule type="cellIs" dxfId="140" priority="243" operator="equal">
      <formula>1</formula>
    </cfRule>
  </conditionalFormatting>
  <conditionalFormatting sqref="N29">
    <cfRule type="cellIs" dxfId="139" priority="212" operator="equal">
      <formula>16</formula>
    </cfRule>
    <cfRule type="cellIs" dxfId="138" priority="213" operator="equal">
      <formula>15</formula>
    </cfRule>
    <cfRule type="cellIs" dxfId="137" priority="214" operator="equal">
      <formula>14</formula>
    </cfRule>
    <cfRule type="cellIs" dxfId="136" priority="215" operator="equal">
      <formula>13</formula>
    </cfRule>
    <cfRule type="cellIs" dxfId="135" priority="216" operator="equal">
      <formula>12</formula>
    </cfRule>
    <cfRule type="cellIs" dxfId="134" priority="217" operator="equal">
      <formula>11</formula>
    </cfRule>
    <cfRule type="cellIs" dxfId="133" priority="218" operator="equal">
      <formula>10</formula>
    </cfRule>
    <cfRule type="cellIs" dxfId="132" priority="219" operator="equal">
      <formula>9</formula>
    </cfRule>
    <cfRule type="cellIs" dxfId="131" priority="220" operator="equal">
      <formula>8</formula>
    </cfRule>
    <cfRule type="cellIs" dxfId="130" priority="221" operator="equal">
      <formula>7</formula>
    </cfRule>
    <cfRule type="cellIs" dxfId="129" priority="222" operator="equal">
      <formula>6</formula>
    </cfRule>
    <cfRule type="cellIs" dxfId="128" priority="223" operator="equal">
      <formula>5</formula>
    </cfRule>
    <cfRule type="cellIs" dxfId="127" priority="224" operator="equal">
      <formula>4</formula>
    </cfRule>
    <cfRule type="cellIs" dxfId="126" priority="225" operator="equal">
      <formula>3</formula>
    </cfRule>
    <cfRule type="cellIs" dxfId="125" priority="226" operator="equal">
      <formula>2</formula>
    </cfRule>
    <cfRule type="cellIs" dxfId="124" priority="227" operator="equal">
      <formula>1</formula>
    </cfRule>
  </conditionalFormatting>
  <conditionalFormatting sqref="N113:N118">
    <cfRule type="cellIs" dxfId="123" priority="164" operator="equal">
      <formula>16</formula>
    </cfRule>
    <cfRule type="cellIs" dxfId="122" priority="165" operator="equal">
      <formula>15</formula>
    </cfRule>
    <cfRule type="cellIs" dxfId="121" priority="166" operator="equal">
      <formula>14</formula>
    </cfRule>
    <cfRule type="cellIs" dxfId="120" priority="167" operator="equal">
      <formula>13</formula>
    </cfRule>
    <cfRule type="cellIs" dxfId="119" priority="168" operator="equal">
      <formula>12</formula>
    </cfRule>
    <cfRule type="cellIs" dxfId="118" priority="169" operator="equal">
      <formula>11</formula>
    </cfRule>
    <cfRule type="cellIs" dxfId="117" priority="170" operator="equal">
      <formula>10</formula>
    </cfRule>
    <cfRule type="cellIs" dxfId="116" priority="171" operator="equal">
      <formula>9</formula>
    </cfRule>
    <cfRule type="cellIs" dxfId="115" priority="172" operator="equal">
      <formula>8</formula>
    </cfRule>
    <cfRule type="cellIs" dxfId="114" priority="173" operator="equal">
      <formula>7</formula>
    </cfRule>
    <cfRule type="cellIs" dxfId="113" priority="174" operator="equal">
      <formula>6</formula>
    </cfRule>
    <cfRule type="cellIs" dxfId="112" priority="175" operator="equal">
      <formula>5</formula>
    </cfRule>
    <cfRule type="cellIs" dxfId="111" priority="176" operator="equal">
      <formula>4</formula>
    </cfRule>
    <cfRule type="cellIs" dxfId="110" priority="177" operator="equal">
      <formula>3</formula>
    </cfRule>
    <cfRule type="cellIs" dxfId="109" priority="178" operator="equal">
      <formula>2</formula>
    </cfRule>
    <cfRule type="cellIs" dxfId="108" priority="179" operator="equal">
      <formula>1</formula>
    </cfRule>
  </conditionalFormatting>
  <conditionalFormatting sqref="N112">
    <cfRule type="cellIs" dxfId="107" priority="116" operator="equal">
      <formula>16</formula>
    </cfRule>
    <cfRule type="cellIs" dxfId="106" priority="117" operator="equal">
      <formula>15</formula>
    </cfRule>
    <cfRule type="cellIs" dxfId="105" priority="118" operator="equal">
      <formula>14</formula>
    </cfRule>
    <cfRule type="cellIs" dxfId="104" priority="119" operator="equal">
      <formula>13</formula>
    </cfRule>
    <cfRule type="cellIs" dxfId="103" priority="120" operator="equal">
      <formula>12</formula>
    </cfRule>
    <cfRule type="cellIs" dxfId="102" priority="121" operator="equal">
      <formula>11</formula>
    </cfRule>
    <cfRule type="cellIs" dxfId="101" priority="122" operator="equal">
      <formula>10</formula>
    </cfRule>
    <cfRule type="cellIs" dxfId="100" priority="123" operator="equal">
      <formula>9</formula>
    </cfRule>
    <cfRule type="cellIs" dxfId="99" priority="124" operator="equal">
      <formula>8</formula>
    </cfRule>
    <cfRule type="cellIs" dxfId="98" priority="125" operator="equal">
      <formula>7</formula>
    </cfRule>
    <cfRule type="cellIs" dxfId="97" priority="126" operator="equal">
      <formula>6</formula>
    </cfRule>
    <cfRule type="cellIs" dxfId="96" priority="127" operator="equal">
      <formula>5</formula>
    </cfRule>
    <cfRule type="cellIs" dxfId="95" priority="128" operator="equal">
      <formula>4</formula>
    </cfRule>
    <cfRule type="cellIs" dxfId="94" priority="129" operator="equal">
      <formula>3</formula>
    </cfRule>
    <cfRule type="cellIs" dxfId="93" priority="130" operator="equal">
      <formula>2</formula>
    </cfRule>
    <cfRule type="cellIs" dxfId="92" priority="131" operator="equal">
      <formula>1</formula>
    </cfRule>
  </conditionalFormatting>
  <conditionalFormatting sqref="N111">
    <cfRule type="cellIs" dxfId="91" priority="84" operator="equal">
      <formula>16</formula>
    </cfRule>
    <cfRule type="cellIs" dxfId="90" priority="85" operator="equal">
      <formula>15</formula>
    </cfRule>
    <cfRule type="cellIs" dxfId="89" priority="86" operator="equal">
      <formula>14</formula>
    </cfRule>
    <cfRule type="cellIs" dxfId="88" priority="87" operator="equal">
      <formula>13</formula>
    </cfRule>
    <cfRule type="cellIs" dxfId="87" priority="88" operator="equal">
      <formula>12</formula>
    </cfRule>
    <cfRule type="cellIs" dxfId="86" priority="89" operator="equal">
      <formula>11</formula>
    </cfRule>
    <cfRule type="cellIs" dxfId="85" priority="90" operator="equal">
      <formula>10</formula>
    </cfRule>
    <cfRule type="cellIs" dxfId="84" priority="91" operator="equal">
      <formula>9</formula>
    </cfRule>
    <cfRule type="cellIs" dxfId="83" priority="92" operator="equal">
      <formula>8</formula>
    </cfRule>
    <cfRule type="cellIs" dxfId="82" priority="93" operator="equal">
      <formula>7</formula>
    </cfRule>
    <cfRule type="cellIs" dxfId="81" priority="94" operator="equal">
      <formula>6</formula>
    </cfRule>
    <cfRule type="cellIs" dxfId="80" priority="95" operator="equal">
      <formula>5</formula>
    </cfRule>
    <cfRule type="cellIs" dxfId="79" priority="96" operator="equal">
      <formula>4</formula>
    </cfRule>
    <cfRule type="cellIs" dxfId="78" priority="97" operator="equal">
      <formula>3</formula>
    </cfRule>
    <cfRule type="cellIs" dxfId="77" priority="98" operator="equal">
      <formula>2</formula>
    </cfRule>
    <cfRule type="cellIs" dxfId="76" priority="99" operator="equal">
      <formula>1</formula>
    </cfRule>
  </conditionalFormatting>
  <conditionalFormatting sqref="N91:N104">
    <cfRule type="cellIs" dxfId="75" priority="68" operator="equal">
      <formula>16</formula>
    </cfRule>
    <cfRule type="cellIs" dxfId="74" priority="69" operator="equal">
      <formula>15</formula>
    </cfRule>
    <cfRule type="cellIs" dxfId="73" priority="70" operator="equal">
      <formula>14</formula>
    </cfRule>
    <cfRule type="cellIs" dxfId="72" priority="71" operator="equal">
      <formula>13</formula>
    </cfRule>
    <cfRule type="cellIs" dxfId="71" priority="72" operator="equal">
      <formula>12</formula>
    </cfRule>
    <cfRule type="cellIs" dxfId="70" priority="73" operator="equal">
      <formula>11</formula>
    </cfRule>
    <cfRule type="cellIs" dxfId="69" priority="74" operator="equal">
      <formula>10</formula>
    </cfRule>
    <cfRule type="cellIs" dxfId="68" priority="75" operator="equal">
      <formula>9</formula>
    </cfRule>
    <cfRule type="cellIs" dxfId="67" priority="76" operator="equal">
      <formula>8</formula>
    </cfRule>
    <cfRule type="cellIs" dxfId="66" priority="77" operator="equal">
      <formula>7</formula>
    </cfRule>
    <cfRule type="cellIs" dxfId="65" priority="78" operator="equal">
      <formula>6</formula>
    </cfRule>
    <cfRule type="cellIs" dxfId="64" priority="79" operator="equal">
      <formula>5</formula>
    </cfRule>
    <cfRule type="cellIs" dxfId="63" priority="80" operator="equal">
      <formula>4</formula>
    </cfRule>
    <cfRule type="cellIs" dxfId="62" priority="81" operator="equal">
      <formula>3</formula>
    </cfRule>
    <cfRule type="cellIs" dxfId="61" priority="82" operator="equal">
      <formula>2</formula>
    </cfRule>
    <cfRule type="cellIs" dxfId="60" priority="83" operator="equal">
      <formula>1</formula>
    </cfRule>
  </conditionalFormatting>
  <conditionalFormatting sqref="N105:N110">
    <cfRule type="cellIs" dxfId="59" priority="52" operator="equal">
      <formula>16</formula>
    </cfRule>
    <cfRule type="cellIs" dxfId="58" priority="53" operator="equal">
      <formula>15</formula>
    </cfRule>
    <cfRule type="cellIs" dxfId="57" priority="54" operator="equal">
      <formula>14</formula>
    </cfRule>
    <cfRule type="cellIs" dxfId="56" priority="55" operator="equal">
      <formula>13</formula>
    </cfRule>
    <cfRule type="cellIs" dxfId="55" priority="56" operator="equal">
      <formula>12</formula>
    </cfRule>
    <cfRule type="cellIs" dxfId="54" priority="57" operator="equal">
      <formula>11</formula>
    </cfRule>
    <cfRule type="cellIs" dxfId="53" priority="58" operator="equal">
      <formula>10</formula>
    </cfRule>
    <cfRule type="cellIs" dxfId="52" priority="59" operator="equal">
      <formula>9</formula>
    </cfRule>
    <cfRule type="cellIs" dxfId="51" priority="60" operator="equal">
      <formula>8</formula>
    </cfRule>
    <cfRule type="cellIs" dxfId="50" priority="61" operator="equal">
      <formula>7</formula>
    </cfRule>
    <cfRule type="cellIs" dxfId="49" priority="62" operator="equal">
      <formula>6</formula>
    </cfRule>
    <cfRule type="cellIs" dxfId="48" priority="63" operator="equal">
      <formula>5</formula>
    </cfRule>
    <cfRule type="cellIs" dxfId="47" priority="64" operator="equal">
      <formula>4</formula>
    </cfRule>
    <cfRule type="cellIs" dxfId="46" priority="65" operator="equal">
      <formula>3</formula>
    </cfRule>
    <cfRule type="cellIs" dxfId="45" priority="66" operator="equal">
      <formula>2</formula>
    </cfRule>
    <cfRule type="cellIs" dxfId="44" priority="67" operator="equal">
      <formula>1</formula>
    </cfRule>
  </conditionalFormatting>
  <conditionalFormatting sqref="N27:N28">
    <cfRule type="cellIs" dxfId="43" priority="36" operator="equal">
      <formula>16</formula>
    </cfRule>
    <cfRule type="cellIs" dxfId="42" priority="37" operator="equal">
      <formula>15</formula>
    </cfRule>
    <cfRule type="cellIs" dxfId="41" priority="38" operator="equal">
      <formula>14</formula>
    </cfRule>
    <cfRule type="cellIs" dxfId="40" priority="39" operator="equal">
      <formula>13</formula>
    </cfRule>
    <cfRule type="cellIs" dxfId="39" priority="40" operator="equal">
      <formula>12</formula>
    </cfRule>
    <cfRule type="cellIs" dxfId="38" priority="41" operator="equal">
      <formula>11</formula>
    </cfRule>
    <cfRule type="cellIs" dxfId="37" priority="42" operator="equal">
      <formula>10</formula>
    </cfRule>
    <cfRule type="cellIs" dxfId="36" priority="43" operator="equal">
      <formula>9</formula>
    </cfRule>
    <cfRule type="cellIs" dxfId="35" priority="44" operator="equal">
      <formula>8</formula>
    </cfRule>
    <cfRule type="cellIs" dxfId="34" priority="45" operator="equal">
      <formula>7</formula>
    </cfRule>
    <cfRule type="cellIs" dxfId="33" priority="46" operator="equal">
      <formula>6</formula>
    </cfRule>
    <cfRule type="cellIs" dxfId="32" priority="47" operator="equal">
      <formula>5</formula>
    </cfRule>
    <cfRule type="cellIs" dxfId="31" priority="48" operator="equal">
      <formula>4</formula>
    </cfRule>
    <cfRule type="cellIs" dxfId="30" priority="49" operator="equal">
      <formula>3</formula>
    </cfRule>
    <cfRule type="cellIs" dxfId="29" priority="50" operator="equal">
      <formula>2</formula>
    </cfRule>
    <cfRule type="cellIs" dxfId="28" priority="51" operator="equal">
      <formula>1</formula>
    </cfRule>
  </conditionalFormatting>
  <conditionalFormatting sqref="N6:N26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376.3257931687429</v>
      </c>
      <c r="C72" s="109">
        <f>Poor!R7</f>
        <v>2893.8935649244049</v>
      </c>
      <c r="D72" s="109">
        <f>Middle!R7</f>
        <v>4476.5978092267296</v>
      </c>
      <c r="E72" s="109">
        <f>Rich!R7</f>
        <v>4301.5310435222564</v>
      </c>
      <c r="F72" s="109">
        <f>V.Poor!T7</f>
        <v>376.3257931687429</v>
      </c>
      <c r="G72" s="109">
        <f>Poor!T7</f>
        <v>2893.8935649244049</v>
      </c>
      <c r="H72" s="109">
        <f>Middle!T7</f>
        <v>4476.5978092267296</v>
      </c>
      <c r="I72" s="109">
        <f>Rich!T7</f>
        <v>4177.6645549777622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4320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4390.5319846745351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207.04900836175918</v>
      </c>
      <c r="D74" s="109">
        <f>Middle!R9</f>
        <v>536.01427838319171</v>
      </c>
      <c r="E74" s="109">
        <f>Rich!R9</f>
        <v>1652.0741992936278</v>
      </c>
      <c r="F74" s="109">
        <f>V.Poor!T9</f>
        <v>0</v>
      </c>
      <c r="G74" s="109">
        <f>Poor!T9</f>
        <v>207.04900836175918</v>
      </c>
      <c r="H74" s="109">
        <f>Middle!T9</f>
        <v>536.01427838319171</v>
      </c>
      <c r="I74" s="109">
        <f>Rich!T9</f>
        <v>1652.0741992936278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3630.0000000000005</v>
      </c>
      <c r="D76" s="109">
        <f>Middle!R11</f>
        <v>10600</v>
      </c>
      <c r="E76" s="109">
        <f>Rich!R11</f>
        <v>21120</v>
      </c>
      <c r="F76" s="109">
        <f>V.Poor!T11</f>
        <v>0</v>
      </c>
      <c r="G76" s="109">
        <f>Poor!T11</f>
        <v>3630.0000000000005</v>
      </c>
      <c r="H76" s="109">
        <f>Middle!T11</f>
        <v>10581.428175730391</v>
      </c>
      <c r="I76" s="109">
        <f>Rich!T11</f>
        <v>21096.489338441821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-70.573254897328582</v>
      </c>
      <c r="G77" s="109">
        <f>Poor!T12</f>
        <v>5.2395828661145396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8801.9999999999982</v>
      </c>
      <c r="C78" s="109">
        <f>Poor!R13</f>
        <v>12915</v>
      </c>
      <c r="D78" s="109">
        <f>Middle!R13</f>
        <v>750</v>
      </c>
      <c r="E78" s="109">
        <f>Rich!R13</f>
        <v>0</v>
      </c>
      <c r="F78" s="109">
        <f>V.Poor!T13</f>
        <v>8801.9999999999982</v>
      </c>
      <c r="G78" s="109">
        <f>Poor!T13</f>
        <v>12915</v>
      </c>
      <c r="H78" s="109">
        <f>Middle!T13</f>
        <v>750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79800</v>
      </c>
      <c r="E79" s="109">
        <f>Rich!R14</f>
        <v>316800</v>
      </c>
      <c r="F79" s="109">
        <f>V.Poor!T14</f>
        <v>0</v>
      </c>
      <c r="G79" s="109">
        <f>Poor!T14</f>
        <v>0</v>
      </c>
      <c r="H79" s="109">
        <f>Middle!T14</f>
        <v>79800</v>
      </c>
      <c r="I79" s="109">
        <f>Rich!T14</f>
        <v>316800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6048</v>
      </c>
      <c r="C81" s="109">
        <f>Poor!R16</f>
        <v>5040</v>
      </c>
      <c r="D81" s="109">
        <f>Middle!R16</f>
        <v>30520</v>
      </c>
      <c r="E81" s="109">
        <f>Rich!R16</f>
        <v>0</v>
      </c>
      <c r="F81" s="109">
        <f>V.Poor!T16</f>
        <v>5973.8033468262438</v>
      </c>
      <c r="G81" s="109">
        <f>Poor!T16</f>
        <v>5044.5235803700807</v>
      </c>
      <c r="H81" s="109">
        <f>Middle!T16</f>
        <v>30236.593961645762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3600</v>
      </c>
      <c r="D82" s="109">
        <f>Middle!R17</f>
        <v>6120</v>
      </c>
      <c r="E82" s="109">
        <f>Rich!R17</f>
        <v>56160</v>
      </c>
      <c r="F82" s="109">
        <f>V.Poor!T17</f>
        <v>0</v>
      </c>
      <c r="G82" s="109">
        <f>Poor!T17</f>
        <v>3600</v>
      </c>
      <c r="H82" s="109">
        <f>Middle!T17</f>
        <v>6120</v>
      </c>
      <c r="I82" s="109">
        <f>Rich!T17</f>
        <v>56160</v>
      </c>
    </row>
    <row r="83" spans="1:9">
      <c r="A83" t="str">
        <f>V.Poor!Q18</f>
        <v>Food transfer - official</v>
      </c>
      <c r="B83" s="109">
        <f>V.Poor!R18</f>
        <v>795.33049864457155</v>
      </c>
      <c r="C83" s="109">
        <f>Poor!R18</f>
        <v>662.77541553714298</v>
      </c>
      <c r="D83" s="109">
        <f>Middle!R18</f>
        <v>662.77541553714298</v>
      </c>
      <c r="E83" s="109">
        <f>Rich!R18</f>
        <v>0</v>
      </c>
      <c r="F83" s="109">
        <f>V.Poor!T18</f>
        <v>795.33049864457155</v>
      </c>
      <c r="G83" s="109">
        <f>Poor!T18</f>
        <v>662.77541553714298</v>
      </c>
      <c r="H83" s="109">
        <f>Middle!T18</f>
        <v>662.77541553714298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20514.978204010462</v>
      </c>
      <c r="C85" s="109">
        <f>Poor!R20</f>
        <v>18586.660854402788</v>
      </c>
      <c r="D85" s="109">
        <f>Middle!R20</f>
        <v>8312.9032258064526</v>
      </c>
      <c r="E85" s="109">
        <f>Rich!R20</f>
        <v>9975.4838709677424</v>
      </c>
      <c r="F85" s="109">
        <f>V.Poor!T20</f>
        <v>20514.978204010462</v>
      </c>
      <c r="G85" s="109">
        <f>Poor!T20</f>
        <v>18586.660854402788</v>
      </c>
      <c r="H85" s="109">
        <f>Middle!T20</f>
        <v>8312.9032258064526</v>
      </c>
      <c r="I85" s="109">
        <f>Rich!T20</f>
        <v>9975.4838709677424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36536.634495823775</v>
      </c>
      <c r="C88" s="109">
        <f>Poor!R23</f>
        <v>47535.378843226092</v>
      </c>
      <c r="D88" s="109">
        <f>Middle!R23</f>
        <v>141778.29072895352</v>
      </c>
      <c r="E88" s="109">
        <f>Rich!R23</f>
        <v>414329.08911378362</v>
      </c>
      <c r="F88" s="109">
        <f>V.Poor!T23</f>
        <v>36391.864587752687</v>
      </c>
      <c r="G88" s="109">
        <f>Poor!T23</f>
        <v>47545.142006462294</v>
      </c>
      <c r="H88" s="109">
        <f>Middle!T23</f>
        <v>141476.31286632968</v>
      </c>
      <c r="I88" s="109">
        <f>Rich!T23</f>
        <v>414252.24394835549</v>
      </c>
    </row>
    <row r="89" spans="1:9">
      <c r="A89" t="str">
        <f>V.Poor!Q24</f>
        <v>Food Poverty line</v>
      </c>
      <c r="B89" s="109">
        <f>V.Poor!R24</f>
        <v>22315.22019579789</v>
      </c>
      <c r="C89" s="109">
        <f>Poor!R24</f>
        <v>21651.220195797887</v>
      </c>
      <c r="D89" s="109">
        <f>Middle!R24</f>
        <v>21691.220195797887</v>
      </c>
      <c r="E89" s="109">
        <f>Rich!R24</f>
        <v>22027.220195797883</v>
      </c>
      <c r="F89" s="109">
        <f>V.Poor!T24</f>
        <v>22315.22019579789</v>
      </c>
      <c r="G89" s="109">
        <f>Poor!T24</f>
        <v>21651.220195797887</v>
      </c>
      <c r="H89" s="109">
        <f>Middle!T24</f>
        <v>21691.220195797887</v>
      </c>
      <c r="I89" s="109">
        <f>Rich!T24</f>
        <v>22027.220195797883</v>
      </c>
    </row>
    <row r="90" spans="1:9">
      <c r="A90" s="108" t="str">
        <f>V.Poor!Q25</f>
        <v>Lower Bound Poverty line</v>
      </c>
      <c r="B90" s="109">
        <f>V.Poor!R25</f>
        <v>33999.22019579789</v>
      </c>
      <c r="C90" s="109">
        <f>Poor!R25</f>
        <v>33335.220195797883</v>
      </c>
      <c r="D90" s="109">
        <f>Middle!R25</f>
        <v>33375.220195797883</v>
      </c>
      <c r="E90" s="109">
        <f>Rich!R25</f>
        <v>33711.22019579789</v>
      </c>
      <c r="F90" s="109">
        <f>V.Poor!T25</f>
        <v>33999.22019579789</v>
      </c>
      <c r="G90" s="109">
        <f>Poor!T25</f>
        <v>33335.220195797883</v>
      </c>
      <c r="H90" s="109">
        <f>Middle!T25</f>
        <v>33375.220195797883</v>
      </c>
      <c r="I90" s="109">
        <f>Rich!T25</f>
        <v>33711.22019579789</v>
      </c>
    </row>
    <row r="91" spans="1:9">
      <c r="A91" s="108" t="str">
        <f>V.Poor!Q26</f>
        <v>Upper Bound Poverty line</v>
      </c>
      <c r="B91" s="109">
        <f>V.Poor!R26</f>
        <v>54807.22019579789</v>
      </c>
      <c r="C91" s="109">
        <f>Poor!R26</f>
        <v>54143.220195797883</v>
      </c>
      <c r="D91" s="109">
        <f>Middle!R26</f>
        <v>54183.220195797883</v>
      </c>
      <c r="E91" s="109">
        <f>Rich!R26</f>
        <v>54519.22019579789</v>
      </c>
      <c r="F91" s="109">
        <f>V.Poor!T26</f>
        <v>54807.22019579789</v>
      </c>
      <c r="G91" s="109">
        <f>Poor!T26</f>
        <v>54143.220195797883</v>
      </c>
      <c r="H91" s="109">
        <f>Middle!T26</f>
        <v>54183.220195797883</v>
      </c>
      <c r="I91" s="109">
        <f>Rich!T26</f>
        <v>54519.22019579789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22315.22019579789</v>
      </c>
      <c r="G93" s="109">
        <f>Poor!T24</f>
        <v>21651.220195797887</v>
      </c>
      <c r="H93" s="109">
        <f>Middle!T24</f>
        <v>21691.220195797887</v>
      </c>
      <c r="I93" s="109">
        <f>Rich!T24</f>
        <v>22027.220195797883</v>
      </c>
    </row>
    <row r="94" spans="1:9">
      <c r="A94" t="str">
        <f>V.Poor!Q25</f>
        <v>Lower Bound Poverty line</v>
      </c>
      <c r="F94" s="109">
        <f>V.Poor!T25</f>
        <v>33999.22019579789</v>
      </c>
      <c r="G94" s="109">
        <f>Poor!T25</f>
        <v>33335.220195797883</v>
      </c>
      <c r="H94" s="109">
        <f>Middle!T25</f>
        <v>33375.220195797883</v>
      </c>
      <c r="I94" s="109">
        <f>Rich!T25</f>
        <v>33711.22019579789</v>
      </c>
    </row>
    <row r="95" spans="1:9">
      <c r="A95" t="str">
        <f>V.Poor!Q26</f>
        <v>Upper Bound Poverty line</v>
      </c>
      <c r="F95" s="109">
        <f>V.Poor!T26</f>
        <v>54807.22019579789</v>
      </c>
      <c r="G95" s="109">
        <f>Poor!T26</f>
        <v>54143.220195797883</v>
      </c>
      <c r="H95" s="109">
        <f>Middle!T26</f>
        <v>54183.220195797883</v>
      </c>
      <c r="I95" s="109">
        <f>Rich!T26</f>
        <v>54519.22019579789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18270.585699974115</v>
      </c>
      <c r="C100" s="240">
        <f t="shared" si="0"/>
        <v>6607.8413525717915</v>
      </c>
      <c r="D100" s="240">
        <f t="shared" si="0"/>
        <v>0</v>
      </c>
      <c r="E100" s="240">
        <f t="shared" si="0"/>
        <v>0</v>
      </c>
      <c r="F100" s="240">
        <f t="shared" si="0"/>
        <v>18415.355608045204</v>
      </c>
      <c r="G100" s="240">
        <f t="shared" si="0"/>
        <v>6598.0781893355888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376.3257931687429</v>
      </c>
      <c r="C3" s="203">
        <f>Income!C72</f>
        <v>2893.8935649244049</v>
      </c>
      <c r="D3" s="203">
        <f>Income!D72</f>
        <v>4476.5978092267296</v>
      </c>
      <c r="E3" s="203">
        <f>Income!E72</f>
        <v>4301.5310435222564</v>
      </c>
      <c r="F3" s="204">
        <f>IF(F$2&lt;=($B$2+$C$2+$D$2),IF(F$2&lt;=($B$2+$C$2),IF(F$2&lt;=$B$2,$B3,$C3),$D3),$E3)</f>
        <v>376.3257931687429</v>
      </c>
      <c r="G3" s="204">
        <f t="shared" ref="G3:AW7" si="0">IF(G$2&lt;=($B$2+$C$2+$D$2),IF(G$2&lt;=($B$2+$C$2),IF(G$2&lt;=$B$2,$B3,$C3),$D3),$E3)</f>
        <v>376.3257931687429</v>
      </c>
      <c r="H3" s="204">
        <f t="shared" si="0"/>
        <v>376.3257931687429</v>
      </c>
      <c r="I3" s="204">
        <f t="shared" si="0"/>
        <v>376.3257931687429</v>
      </c>
      <c r="J3" s="204">
        <f t="shared" si="0"/>
        <v>376.3257931687429</v>
      </c>
      <c r="K3" s="204">
        <f t="shared" si="0"/>
        <v>376.3257931687429</v>
      </c>
      <c r="L3" s="204">
        <f t="shared" si="0"/>
        <v>376.3257931687429</v>
      </c>
      <c r="M3" s="204">
        <f t="shared" si="0"/>
        <v>376.3257931687429</v>
      </c>
      <c r="N3" s="204">
        <f t="shared" si="0"/>
        <v>376.3257931687429</v>
      </c>
      <c r="O3" s="204">
        <f t="shared" si="0"/>
        <v>376.3257931687429</v>
      </c>
      <c r="P3" s="204">
        <f t="shared" si="0"/>
        <v>376.3257931687429</v>
      </c>
      <c r="Q3" s="204">
        <f t="shared" si="0"/>
        <v>376.3257931687429</v>
      </c>
      <c r="R3" s="204">
        <f t="shared" si="0"/>
        <v>376.3257931687429</v>
      </c>
      <c r="S3" s="204">
        <f t="shared" si="0"/>
        <v>376.3257931687429</v>
      </c>
      <c r="T3" s="204">
        <f t="shared" si="0"/>
        <v>376.3257931687429</v>
      </c>
      <c r="U3" s="204">
        <f t="shared" si="0"/>
        <v>376.3257931687429</v>
      </c>
      <c r="V3" s="204">
        <f t="shared" si="0"/>
        <v>376.3257931687429</v>
      </c>
      <c r="W3" s="204">
        <f t="shared" si="0"/>
        <v>376.3257931687429</v>
      </c>
      <c r="X3" s="204">
        <f t="shared" si="0"/>
        <v>376.3257931687429</v>
      </c>
      <c r="Y3" s="204">
        <f t="shared" si="0"/>
        <v>376.3257931687429</v>
      </c>
      <c r="Z3" s="204">
        <f t="shared" si="0"/>
        <v>376.3257931687429</v>
      </c>
      <c r="AA3" s="204">
        <f t="shared" si="0"/>
        <v>376.3257931687429</v>
      </c>
      <c r="AB3" s="204">
        <f t="shared" si="0"/>
        <v>376.3257931687429</v>
      </c>
      <c r="AC3" s="204">
        <f t="shared" si="0"/>
        <v>376.3257931687429</v>
      </c>
      <c r="AD3" s="204">
        <f t="shared" si="0"/>
        <v>376.3257931687429</v>
      </c>
      <c r="AE3" s="204">
        <f t="shared" si="0"/>
        <v>376.3257931687429</v>
      </c>
      <c r="AF3" s="204">
        <f t="shared" si="0"/>
        <v>376.3257931687429</v>
      </c>
      <c r="AG3" s="204">
        <f t="shared" si="0"/>
        <v>376.3257931687429</v>
      </c>
      <c r="AH3" s="204">
        <f t="shared" si="0"/>
        <v>376.3257931687429</v>
      </c>
      <c r="AI3" s="204">
        <f t="shared" si="0"/>
        <v>376.3257931687429</v>
      </c>
      <c r="AJ3" s="204">
        <f t="shared" si="0"/>
        <v>376.3257931687429</v>
      </c>
      <c r="AK3" s="204">
        <f t="shared" si="0"/>
        <v>376.3257931687429</v>
      </c>
      <c r="AL3" s="204">
        <f t="shared" si="0"/>
        <v>376.3257931687429</v>
      </c>
      <c r="AM3" s="204">
        <f t="shared" si="0"/>
        <v>376.3257931687429</v>
      </c>
      <c r="AN3" s="204">
        <f t="shared" si="0"/>
        <v>376.3257931687429</v>
      </c>
      <c r="AO3" s="204">
        <f t="shared" si="0"/>
        <v>376.3257931687429</v>
      </c>
      <c r="AP3" s="204">
        <f t="shared" si="0"/>
        <v>376.3257931687429</v>
      </c>
      <c r="AQ3" s="204">
        <f t="shared" si="0"/>
        <v>376.3257931687429</v>
      </c>
      <c r="AR3" s="204">
        <f t="shared" si="0"/>
        <v>376.3257931687429</v>
      </c>
      <c r="AS3" s="204">
        <f t="shared" si="0"/>
        <v>376.3257931687429</v>
      </c>
      <c r="AT3" s="204">
        <f t="shared" si="0"/>
        <v>2893.8935649244049</v>
      </c>
      <c r="AU3" s="204">
        <f t="shared" si="0"/>
        <v>2893.8935649244049</v>
      </c>
      <c r="AV3" s="204">
        <f t="shared" si="0"/>
        <v>2893.8935649244049</v>
      </c>
      <c r="AW3" s="204">
        <f t="shared" si="0"/>
        <v>2893.8935649244049</v>
      </c>
      <c r="AX3" s="204">
        <f t="shared" ref="AX3:BZ10" si="1">IF(AX$2&lt;=($B$2+$C$2+$D$2),IF(AX$2&lt;=($B$2+$C$2),IF(AX$2&lt;=$B$2,$B3,$C3),$D3),$E3)</f>
        <v>2893.8935649244049</v>
      </c>
      <c r="AY3" s="204">
        <f t="shared" si="1"/>
        <v>2893.8935649244049</v>
      </c>
      <c r="AZ3" s="204">
        <f t="shared" si="1"/>
        <v>2893.8935649244049</v>
      </c>
      <c r="BA3" s="204">
        <f t="shared" si="1"/>
        <v>2893.8935649244049</v>
      </c>
      <c r="BB3" s="204">
        <f t="shared" si="1"/>
        <v>2893.8935649244049</v>
      </c>
      <c r="BC3" s="204">
        <f t="shared" si="1"/>
        <v>2893.8935649244049</v>
      </c>
      <c r="BD3" s="204">
        <f t="shared" si="1"/>
        <v>2893.8935649244049</v>
      </c>
      <c r="BE3" s="204">
        <f t="shared" si="1"/>
        <v>2893.8935649244049</v>
      </c>
      <c r="BF3" s="204">
        <f t="shared" si="1"/>
        <v>2893.8935649244049</v>
      </c>
      <c r="BG3" s="204">
        <f t="shared" si="1"/>
        <v>2893.8935649244049</v>
      </c>
      <c r="BH3" s="204">
        <f t="shared" si="1"/>
        <v>2893.8935649244049</v>
      </c>
      <c r="BI3" s="204">
        <f t="shared" si="1"/>
        <v>2893.8935649244049</v>
      </c>
      <c r="BJ3" s="204">
        <f t="shared" si="1"/>
        <v>2893.8935649244049</v>
      </c>
      <c r="BK3" s="204">
        <f t="shared" si="1"/>
        <v>2893.8935649244049</v>
      </c>
      <c r="BL3" s="204">
        <f t="shared" si="1"/>
        <v>2893.8935649244049</v>
      </c>
      <c r="BM3" s="204">
        <f t="shared" si="1"/>
        <v>2893.8935649244049</v>
      </c>
      <c r="BN3" s="204">
        <f t="shared" si="1"/>
        <v>2893.8935649244049</v>
      </c>
      <c r="BO3" s="204">
        <f t="shared" si="1"/>
        <v>2893.8935649244049</v>
      </c>
      <c r="BP3" s="204">
        <f t="shared" si="1"/>
        <v>2893.8935649244049</v>
      </c>
      <c r="BQ3" s="204">
        <f t="shared" si="1"/>
        <v>2893.8935649244049</v>
      </c>
      <c r="BR3" s="204">
        <f t="shared" si="1"/>
        <v>2893.8935649244049</v>
      </c>
      <c r="BS3" s="204">
        <f t="shared" si="1"/>
        <v>2893.8935649244049</v>
      </c>
      <c r="BT3" s="204">
        <f t="shared" si="1"/>
        <v>2893.8935649244049</v>
      </c>
      <c r="BU3" s="204">
        <f t="shared" si="1"/>
        <v>2893.8935649244049</v>
      </c>
      <c r="BV3" s="204">
        <f t="shared" si="1"/>
        <v>2893.8935649244049</v>
      </c>
      <c r="BW3" s="204">
        <f t="shared" si="1"/>
        <v>2893.8935649244049</v>
      </c>
      <c r="BX3" s="204">
        <f t="shared" si="1"/>
        <v>2893.8935649244049</v>
      </c>
      <c r="BY3" s="204">
        <f t="shared" si="1"/>
        <v>2893.8935649244049</v>
      </c>
      <c r="BZ3" s="204">
        <f t="shared" si="1"/>
        <v>2893.8935649244049</v>
      </c>
      <c r="CA3" s="204">
        <f t="shared" ref="CA3:CR15" si="2">IF(CA$2&lt;=($B$2+$C$2+$D$2),IF(CA$2&lt;=($B$2+$C$2),IF(CA$2&lt;=$B$2,$B3,$C3),$D3),$E3)</f>
        <v>2893.8935649244049</v>
      </c>
      <c r="CB3" s="204">
        <f t="shared" si="2"/>
        <v>4476.5978092267296</v>
      </c>
      <c r="CC3" s="204">
        <f t="shared" si="2"/>
        <v>4476.5978092267296</v>
      </c>
      <c r="CD3" s="204">
        <f t="shared" si="2"/>
        <v>4476.5978092267296</v>
      </c>
      <c r="CE3" s="204">
        <f t="shared" si="2"/>
        <v>4476.5978092267296</v>
      </c>
      <c r="CF3" s="204">
        <f t="shared" si="2"/>
        <v>4476.5978092267296</v>
      </c>
      <c r="CG3" s="204">
        <f t="shared" si="2"/>
        <v>4476.5978092267296</v>
      </c>
      <c r="CH3" s="204">
        <f t="shared" si="2"/>
        <v>4476.5978092267296</v>
      </c>
      <c r="CI3" s="204">
        <f t="shared" si="2"/>
        <v>4476.5978092267296</v>
      </c>
      <c r="CJ3" s="204">
        <f t="shared" si="2"/>
        <v>4476.5978092267296</v>
      </c>
      <c r="CK3" s="204">
        <f t="shared" si="2"/>
        <v>4476.5978092267296</v>
      </c>
      <c r="CL3" s="204">
        <f t="shared" si="2"/>
        <v>4476.5978092267296</v>
      </c>
      <c r="CM3" s="204">
        <f t="shared" si="2"/>
        <v>4476.5978092267296</v>
      </c>
      <c r="CN3" s="204">
        <f t="shared" si="2"/>
        <v>4476.5978092267296</v>
      </c>
      <c r="CO3" s="204">
        <f t="shared" si="2"/>
        <v>4476.5978092267296</v>
      </c>
      <c r="CP3" s="204">
        <f t="shared" si="2"/>
        <v>4476.5978092267296</v>
      </c>
      <c r="CQ3" s="204">
        <f t="shared" si="2"/>
        <v>4476.5978092267296</v>
      </c>
      <c r="CR3" s="204">
        <f t="shared" si="2"/>
        <v>4476.5978092267296</v>
      </c>
      <c r="CS3" s="204">
        <f t="shared" ref="CS3:DA15" si="3">IF(CS$2&lt;=($B$2+$C$2+$D$2),IF(CS$2&lt;=($B$2+$C$2),IF(CS$2&lt;=$B$2,$B3,$C3),$D3),$E3)</f>
        <v>4476.5978092267296</v>
      </c>
      <c r="CT3" s="204">
        <f t="shared" si="3"/>
        <v>4301.5310435222564</v>
      </c>
      <c r="CU3" s="204">
        <f t="shared" si="3"/>
        <v>4301.5310435222564</v>
      </c>
      <c r="CV3" s="204">
        <f t="shared" si="3"/>
        <v>4301.5310435222564</v>
      </c>
      <c r="CW3" s="204">
        <f t="shared" si="3"/>
        <v>4301.5310435222564</v>
      </c>
      <c r="CX3" s="204">
        <f t="shared" si="3"/>
        <v>4301.5310435222564</v>
      </c>
      <c r="CY3" s="204">
        <f t="shared" si="3"/>
        <v>4301.5310435222564</v>
      </c>
      <c r="CZ3" s="204">
        <f t="shared" si="3"/>
        <v>4301.5310435222564</v>
      </c>
      <c r="DA3" s="204">
        <f t="shared" si="3"/>
        <v>4301.5310435222564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4320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4320</v>
      </c>
      <c r="CU4" s="204">
        <f t="shared" si="3"/>
        <v>4320</v>
      </c>
      <c r="CV4" s="204">
        <f t="shared" si="3"/>
        <v>4320</v>
      </c>
      <c r="CW4" s="204">
        <f t="shared" si="3"/>
        <v>4320</v>
      </c>
      <c r="CX4" s="204">
        <f t="shared" si="3"/>
        <v>4320</v>
      </c>
      <c r="CY4" s="204">
        <f t="shared" si="3"/>
        <v>4320</v>
      </c>
      <c r="CZ4" s="204">
        <f t="shared" si="3"/>
        <v>4320</v>
      </c>
      <c r="DA4" s="204">
        <f t="shared" si="3"/>
        <v>4320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207.04900836175918</v>
      </c>
      <c r="D5" s="203">
        <f>Income!D74</f>
        <v>536.01427838319171</v>
      </c>
      <c r="E5" s="203">
        <f>Income!E74</f>
        <v>1652.0741992936278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207.04900836175918</v>
      </c>
      <c r="AU5" s="204">
        <f t="shared" si="0"/>
        <v>207.04900836175918</v>
      </c>
      <c r="AV5" s="204">
        <f t="shared" si="0"/>
        <v>207.04900836175918</v>
      </c>
      <c r="AW5" s="204">
        <f t="shared" si="0"/>
        <v>207.04900836175918</v>
      </c>
      <c r="AX5" s="204">
        <f t="shared" si="1"/>
        <v>207.04900836175918</v>
      </c>
      <c r="AY5" s="204">
        <f t="shared" si="1"/>
        <v>207.04900836175918</v>
      </c>
      <c r="AZ5" s="204">
        <f t="shared" si="1"/>
        <v>207.04900836175918</v>
      </c>
      <c r="BA5" s="204">
        <f t="shared" si="1"/>
        <v>207.04900836175918</v>
      </c>
      <c r="BB5" s="204">
        <f t="shared" si="1"/>
        <v>207.04900836175918</v>
      </c>
      <c r="BC5" s="204">
        <f t="shared" si="1"/>
        <v>207.04900836175918</v>
      </c>
      <c r="BD5" s="204">
        <f t="shared" si="1"/>
        <v>207.04900836175918</v>
      </c>
      <c r="BE5" s="204">
        <f t="shared" si="1"/>
        <v>207.04900836175918</v>
      </c>
      <c r="BF5" s="204">
        <f t="shared" si="1"/>
        <v>207.04900836175918</v>
      </c>
      <c r="BG5" s="204">
        <f t="shared" si="1"/>
        <v>207.04900836175918</v>
      </c>
      <c r="BH5" s="204">
        <f t="shared" si="1"/>
        <v>207.04900836175918</v>
      </c>
      <c r="BI5" s="204">
        <f t="shared" si="1"/>
        <v>207.04900836175918</v>
      </c>
      <c r="BJ5" s="204">
        <f t="shared" si="1"/>
        <v>207.04900836175918</v>
      </c>
      <c r="BK5" s="204">
        <f t="shared" si="1"/>
        <v>207.04900836175918</v>
      </c>
      <c r="BL5" s="204">
        <f t="shared" si="1"/>
        <v>207.04900836175918</v>
      </c>
      <c r="BM5" s="204">
        <f t="shared" si="1"/>
        <v>207.04900836175918</v>
      </c>
      <c r="BN5" s="204">
        <f t="shared" si="1"/>
        <v>207.04900836175918</v>
      </c>
      <c r="BO5" s="204">
        <f t="shared" si="1"/>
        <v>207.04900836175918</v>
      </c>
      <c r="BP5" s="204">
        <f t="shared" si="1"/>
        <v>207.04900836175918</v>
      </c>
      <c r="BQ5" s="204">
        <f t="shared" si="1"/>
        <v>207.04900836175918</v>
      </c>
      <c r="BR5" s="204">
        <f t="shared" si="1"/>
        <v>207.04900836175918</v>
      </c>
      <c r="BS5" s="204">
        <f t="shared" si="1"/>
        <v>207.04900836175918</v>
      </c>
      <c r="BT5" s="204">
        <f t="shared" si="1"/>
        <v>207.04900836175918</v>
      </c>
      <c r="BU5" s="204">
        <f t="shared" si="1"/>
        <v>207.04900836175918</v>
      </c>
      <c r="BV5" s="204">
        <f t="shared" si="1"/>
        <v>207.04900836175918</v>
      </c>
      <c r="BW5" s="204">
        <f t="shared" si="1"/>
        <v>207.04900836175918</v>
      </c>
      <c r="BX5" s="204">
        <f t="shared" si="1"/>
        <v>207.04900836175918</v>
      </c>
      <c r="BY5" s="204">
        <f t="shared" si="1"/>
        <v>207.04900836175918</v>
      </c>
      <c r="BZ5" s="204">
        <f t="shared" si="1"/>
        <v>207.04900836175918</v>
      </c>
      <c r="CA5" s="204">
        <f t="shared" si="2"/>
        <v>207.04900836175918</v>
      </c>
      <c r="CB5" s="204">
        <f t="shared" si="2"/>
        <v>536.01427838319171</v>
      </c>
      <c r="CC5" s="204">
        <f t="shared" si="2"/>
        <v>536.01427838319171</v>
      </c>
      <c r="CD5" s="204">
        <f t="shared" si="2"/>
        <v>536.01427838319171</v>
      </c>
      <c r="CE5" s="204">
        <f t="shared" si="2"/>
        <v>536.01427838319171</v>
      </c>
      <c r="CF5" s="204">
        <f t="shared" si="2"/>
        <v>536.01427838319171</v>
      </c>
      <c r="CG5" s="204">
        <f t="shared" si="2"/>
        <v>536.01427838319171</v>
      </c>
      <c r="CH5" s="204">
        <f t="shared" si="2"/>
        <v>536.01427838319171</v>
      </c>
      <c r="CI5" s="204">
        <f t="shared" si="2"/>
        <v>536.01427838319171</v>
      </c>
      <c r="CJ5" s="204">
        <f t="shared" si="2"/>
        <v>536.01427838319171</v>
      </c>
      <c r="CK5" s="204">
        <f t="shared" si="2"/>
        <v>536.01427838319171</v>
      </c>
      <c r="CL5" s="204">
        <f t="shared" si="2"/>
        <v>536.01427838319171</v>
      </c>
      <c r="CM5" s="204">
        <f t="shared" si="2"/>
        <v>536.01427838319171</v>
      </c>
      <c r="CN5" s="204">
        <f t="shared" si="2"/>
        <v>536.01427838319171</v>
      </c>
      <c r="CO5" s="204">
        <f t="shared" si="2"/>
        <v>536.01427838319171</v>
      </c>
      <c r="CP5" s="204">
        <f t="shared" si="2"/>
        <v>536.01427838319171</v>
      </c>
      <c r="CQ5" s="204">
        <f t="shared" si="2"/>
        <v>536.01427838319171</v>
      </c>
      <c r="CR5" s="204">
        <f t="shared" si="2"/>
        <v>536.01427838319171</v>
      </c>
      <c r="CS5" s="204">
        <f t="shared" si="3"/>
        <v>536.01427838319171</v>
      </c>
      <c r="CT5" s="204">
        <f t="shared" si="3"/>
        <v>1652.0741992936278</v>
      </c>
      <c r="CU5" s="204">
        <f t="shared" si="3"/>
        <v>1652.0741992936278</v>
      </c>
      <c r="CV5" s="204">
        <f t="shared" si="3"/>
        <v>1652.0741992936278</v>
      </c>
      <c r="CW5" s="204">
        <f t="shared" si="3"/>
        <v>1652.0741992936278</v>
      </c>
      <c r="CX5" s="204">
        <f t="shared" si="3"/>
        <v>1652.0741992936278</v>
      </c>
      <c r="CY5" s="204">
        <f t="shared" si="3"/>
        <v>1652.0741992936278</v>
      </c>
      <c r="CZ5" s="204">
        <f t="shared" si="3"/>
        <v>1652.0741992936278</v>
      </c>
      <c r="DA5" s="204">
        <f t="shared" si="3"/>
        <v>1652.0741992936278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3630.0000000000005</v>
      </c>
      <c r="D7" s="203">
        <f>Income!D76</f>
        <v>10600</v>
      </c>
      <c r="E7" s="203">
        <f>Income!E76</f>
        <v>21120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3630.0000000000005</v>
      </c>
      <c r="AU7" s="204">
        <f t="shared" ref="AU7:BJ8" si="5">IF(AU$2&lt;=($B$2+$C$2+$D$2),IF(AU$2&lt;=($B$2+$C$2),IF(AU$2&lt;=$B$2,$B7,$C7),$D7),$E7)</f>
        <v>3630.0000000000005</v>
      </c>
      <c r="AV7" s="204">
        <f t="shared" si="5"/>
        <v>3630.0000000000005</v>
      </c>
      <c r="AW7" s="204">
        <f t="shared" si="5"/>
        <v>3630.0000000000005</v>
      </c>
      <c r="AX7" s="204">
        <f t="shared" si="5"/>
        <v>3630.0000000000005</v>
      </c>
      <c r="AY7" s="204">
        <f t="shared" si="5"/>
        <v>3630.0000000000005</v>
      </c>
      <c r="AZ7" s="204">
        <f t="shared" si="5"/>
        <v>3630.0000000000005</v>
      </c>
      <c r="BA7" s="204">
        <f t="shared" si="5"/>
        <v>3630.0000000000005</v>
      </c>
      <c r="BB7" s="204">
        <f t="shared" si="5"/>
        <v>3630.0000000000005</v>
      </c>
      <c r="BC7" s="204">
        <f t="shared" si="5"/>
        <v>3630.0000000000005</v>
      </c>
      <c r="BD7" s="204">
        <f t="shared" si="5"/>
        <v>3630.0000000000005</v>
      </c>
      <c r="BE7" s="204">
        <f t="shared" si="5"/>
        <v>3630.0000000000005</v>
      </c>
      <c r="BF7" s="204">
        <f t="shared" si="5"/>
        <v>3630.0000000000005</v>
      </c>
      <c r="BG7" s="204">
        <f t="shared" si="5"/>
        <v>3630.0000000000005</v>
      </c>
      <c r="BH7" s="204">
        <f t="shared" si="5"/>
        <v>3630.0000000000005</v>
      </c>
      <c r="BI7" s="204">
        <f t="shared" si="5"/>
        <v>3630.0000000000005</v>
      </c>
      <c r="BJ7" s="204">
        <f t="shared" si="5"/>
        <v>3630.0000000000005</v>
      </c>
      <c r="BK7" s="204">
        <f t="shared" si="1"/>
        <v>3630.0000000000005</v>
      </c>
      <c r="BL7" s="204">
        <f t="shared" si="1"/>
        <v>3630.0000000000005</v>
      </c>
      <c r="BM7" s="204">
        <f t="shared" si="1"/>
        <v>3630.0000000000005</v>
      </c>
      <c r="BN7" s="204">
        <f t="shared" si="1"/>
        <v>3630.0000000000005</v>
      </c>
      <c r="BO7" s="204">
        <f t="shared" si="1"/>
        <v>3630.0000000000005</v>
      </c>
      <c r="BP7" s="204">
        <f t="shared" si="1"/>
        <v>3630.0000000000005</v>
      </c>
      <c r="BQ7" s="204">
        <f t="shared" si="1"/>
        <v>3630.0000000000005</v>
      </c>
      <c r="BR7" s="204">
        <f t="shared" si="1"/>
        <v>3630.0000000000005</v>
      </c>
      <c r="BS7" s="204">
        <f t="shared" si="1"/>
        <v>3630.0000000000005</v>
      </c>
      <c r="BT7" s="204">
        <f t="shared" si="1"/>
        <v>3630.0000000000005</v>
      </c>
      <c r="BU7" s="204">
        <f t="shared" si="1"/>
        <v>3630.0000000000005</v>
      </c>
      <c r="BV7" s="204">
        <f t="shared" si="1"/>
        <v>3630.0000000000005</v>
      </c>
      <c r="BW7" s="204">
        <f t="shared" si="1"/>
        <v>3630.0000000000005</v>
      </c>
      <c r="BX7" s="204">
        <f t="shared" si="1"/>
        <v>3630.0000000000005</v>
      </c>
      <c r="BY7" s="204">
        <f t="shared" si="1"/>
        <v>3630.0000000000005</v>
      </c>
      <c r="BZ7" s="204">
        <f t="shared" si="1"/>
        <v>3630.0000000000005</v>
      </c>
      <c r="CA7" s="204">
        <f t="shared" si="2"/>
        <v>3630.0000000000005</v>
      </c>
      <c r="CB7" s="204">
        <f t="shared" si="2"/>
        <v>10600</v>
      </c>
      <c r="CC7" s="204">
        <f t="shared" si="2"/>
        <v>10600</v>
      </c>
      <c r="CD7" s="204">
        <f t="shared" si="2"/>
        <v>10600</v>
      </c>
      <c r="CE7" s="204">
        <f t="shared" si="2"/>
        <v>10600</v>
      </c>
      <c r="CF7" s="204">
        <f t="shared" si="2"/>
        <v>10600</v>
      </c>
      <c r="CG7" s="204">
        <f t="shared" si="2"/>
        <v>10600</v>
      </c>
      <c r="CH7" s="204">
        <f t="shared" si="2"/>
        <v>10600</v>
      </c>
      <c r="CI7" s="204">
        <f t="shared" si="2"/>
        <v>10600</v>
      </c>
      <c r="CJ7" s="204">
        <f t="shared" si="2"/>
        <v>10600</v>
      </c>
      <c r="CK7" s="204">
        <f t="shared" si="2"/>
        <v>10600</v>
      </c>
      <c r="CL7" s="204">
        <f t="shared" si="2"/>
        <v>10600</v>
      </c>
      <c r="CM7" s="204">
        <f t="shared" si="2"/>
        <v>10600</v>
      </c>
      <c r="CN7" s="204">
        <f t="shared" si="2"/>
        <v>10600</v>
      </c>
      <c r="CO7" s="204">
        <f t="shared" si="2"/>
        <v>10600</v>
      </c>
      <c r="CP7" s="204">
        <f t="shared" si="2"/>
        <v>10600</v>
      </c>
      <c r="CQ7" s="204">
        <f t="shared" si="2"/>
        <v>10600</v>
      </c>
      <c r="CR7" s="204">
        <f t="shared" si="2"/>
        <v>10600</v>
      </c>
      <c r="CS7" s="204">
        <f t="shared" si="3"/>
        <v>10600</v>
      </c>
      <c r="CT7" s="204">
        <f t="shared" si="3"/>
        <v>21120</v>
      </c>
      <c r="CU7" s="204">
        <f t="shared" si="3"/>
        <v>21120</v>
      </c>
      <c r="CV7" s="204">
        <f t="shared" si="3"/>
        <v>21120</v>
      </c>
      <c r="CW7" s="204">
        <f t="shared" si="3"/>
        <v>21120</v>
      </c>
      <c r="CX7" s="204">
        <f t="shared" si="3"/>
        <v>21120</v>
      </c>
      <c r="CY7" s="204">
        <f t="shared" si="3"/>
        <v>21120</v>
      </c>
      <c r="CZ7" s="204">
        <f t="shared" si="3"/>
        <v>21120</v>
      </c>
      <c r="DA7" s="204">
        <f t="shared" si="3"/>
        <v>21120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8801.9999999999982</v>
      </c>
      <c r="C9" s="203">
        <f>Income!C78</f>
        <v>12915</v>
      </c>
      <c r="D9" s="203">
        <f>Income!D78</f>
        <v>750</v>
      </c>
      <c r="E9" s="203">
        <f>Income!E78</f>
        <v>0</v>
      </c>
      <c r="F9" s="204">
        <f t="shared" si="4"/>
        <v>8801.9999999999982</v>
      </c>
      <c r="G9" s="204">
        <f t="shared" si="4"/>
        <v>8801.9999999999982</v>
      </c>
      <c r="H9" s="204">
        <f t="shared" si="4"/>
        <v>8801.9999999999982</v>
      </c>
      <c r="I9" s="204">
        <f t="shared" si="4"/>
        <v>8801.9999999999982</v>
      </c>
      <c r="J9" s="204">
        <f t="shared" si="4"/>
        <v>8801.9999999999982</v>
      </c>
      <c r="K9" s="204">
        <f t="shared" si="4"/>
        <v>8801.9999999999982</v>
      </c>
      <c r="L9" s="204">
        <f t="shared" si="4"/>
        <v>8801.9999999999982</v>
      </c>
      <c r="M9" s="204">
        <f t="shared" si="4"/>
        <v>8801.9999999999982</v>
      </c>
      <c r="N9" s="204">
        <f t="shared" si="4"/>
        <v>8801.9999999999982</v>
      </c>
      <c r="O9" s="204">
        <f t="shared" si="4"/>
        <v>8801.9999999999982</v>
      </c>
      <c r="P9" s="204">
        <f t="shared" si="4"/>
        <v>8801.9999999999982</v>
      </c>
      <c r="Q9" s="204">
        <f t="shared" si="4"/>
        <v>8801.9999999999982</v>
      </c>
      <c r="R9" s="204">
        <f t="shared" si="4"/>
        <v>8801.9999999999982</v>
      </c>
      <c r="S9" s="204">
        <f t="shared" si="4"/>
        <v>8801.9999999999982</v>
      </c>
      <c r="T9" s="204">
        <f t="shared" si="4"/>
        <v>8801.9999999999982</v>
      </c>
      <c r="U9" s="204">
        <f t="shared" si="4"/>
        <v>8801.9999999999982</v>
      </c>
      <c r="V9" s="204">
        <f t="shared" si="6"/>
        <v>8801.9999999999982</v>
      </c>
      <c r="W9" s="204">
        <f t="shared" si="6"/>
        <v>8801.9999999999982</v>
      </c>
      <c r="X9" s="204">
        <f t="shared" si="6"/>
        <v>8801.9999999999982</v>
      </c>
      <c r="Y9" s="204">
        <f t="shared" si="6"/>
        <v>8801.9999999999982</v>
      </c>
      <c r="Z9" s="204">
        <f t="shared" si="6"/>
        <v>8801.9999999999982</v>
      </c>
      <c r="AA9" s="204">
        <f t="shared" si="6"/>
        <v>8801.9999999999982</v>
      </c>
      <c r="AB9" s="204">
        <f t="shared" si="6"/>
        <v>8801.9999999999982</v>
      </c>
      <c r="AC9" s="204">
        <f t="shared" si="6"/>
        <v>8801.9999999999982</v>
      </c>
      <c r="AD9" s="204">
        <f t="shared" si="6"/>
        <v>8801.9999999999982</v>
      </c>
      <c r="AE9" s="204">
        <f t="shared" si="6"/>
        <v>8801.9999999999982</v>
      </c>
      <c r="AF9" s="204">
        <f t="shared" si="6"/>
        <v>8801.9999999999982</v>
      </c>
      <c r="AG9" s="204">
        <f t="shared" si="6"/>
        <v>8801.9999999999982</v>
      </c>
      <c r="AH9" s="204">
        <f t="shared" si="6"/>
        <v>8801.9999999999982</v>
      </c>
      <c r="AI9" s="204">
        <f t="shared" si="6"/>
        <v>8801.9999999999982</v>
      </c>
      <c r="AJ9" s="204">
        <f t="shared" si="6"/>
        <v>8801.9999999999982</v>
      </c>
      <c r="AK9" s="204">
        <f t="shared" si="6"/>
        <v>8801.9999999999982</v>
      </c>
      <c r="AL9" s="204">
        <f t="shared" si="7"/>
        <v>8801.9999999999982</v>
      </c>
      <c r="AM9" s="204">
        <f t="shared" si="7"/>
        <v>8801.9999999999982</v>
      </c>
      <c r="AN9" s="204">
        <f t="shared" si="7"/>
        <v>8801.9999999999982</v>
      </c>
      <c r="AO9" s="204">
        <f t="shared" si="7"/>
        <v>8801.9999999999982</v>
      </c>
      <c r="AP9" s="204">
        <f t="shared" si="7"/>
        <v>8801.9999999999982</v>
      </c>
      <c r="AQ9" s="204">
        <f t="shared" si="7"/>
        <v>8801.9999999999982</v>
      </c>
      <c r="AR9" s="204">
        <f t="shared" si="7"/>
        <v>8801.9999999999982</v>
      </c>
      <c r="AS9" s="204">
        <f t="shared" si="7"/>
        <v>8801.9999999999982</v>
      </c>
      <c r="AT9" s="204">
        <f t="shared" si="7"/>
        <v>12915</v>
      </c>
      <c r="AU9" s="204">
        <f t="shared" si="7"/>
        <v>12915</v>
      </c>
      <c r="AV9" s="204">
        <f t="shared" si="7"/>
        <v>12915</v>
      </c>
      <c r="AW9" s="204">
        <f t="shared" si="7"/>
        <v>12915</v>
      </c>
      <c r="AX9" s="204">
        <f t="shared" si="1"/>
        <v>12915</v>
      </c>
      <c r="AY9" s="204">
        <f t="shared" si="1"/>
        <v>12915</v>
      </c>
      <c r="AZ9" s="204">
        <f t="shared" si="1"/>
        <v>12915</v>
      </c>
      <c r="BA9" s="204">
        <f t="shared" si="1"/>
        <v>12915</v>
      </c>
      <c r="BB9" s="204">
        <f t="shared" si="1"/>
        <v>12915</v>
      </c>
      <c r="BC9" s="204">
        <f t="shared" si="1"/>
        <v>12915</v>
      </c>
      <c r="BD9" s="204">
        <f t="shared" si="1"/>
        <v>12915</v>
      </c>
      <c r="BE9" s="204">
        <f t="shared" si="1"/>
        <v>12915</v>
      </c>
      <c r="BF9" s="204">
        <f t="shared" si="1"/>
        <v>12915</v>
      </c>
      <c r="BG9" s="204">
        <f t="shared" si="1"/>
        <v>12915</v>
      </c>
      <c r="BH9" s="204">
        <f t="shared" si="1"/>
        <v>12915</v>
      </c>
      <c r="BI9" s="204">
        <f t="shared" si="1"/>
        <v>12915</v>
      </c>
      <c r="BJ9" s="204">
        <f t="shared" si="1"/>
        <v>12915</v>
      </c>
      <c r="BK9" s="204">
        <f t="shared" si="1"/>
        <v>12915</v>
      </c>
      <c r="BL9" s="204">
        <f t="shared" si="1"/>
        <v>12915</v>
      </c>
      <c r="BM9" s="204">
        <f t="shared" si="1"/>
        <v>12915</v>
      </c>
      <c r="BN9" s="204">
        <f t="shared" si="1"/>
        <v>12915</v>
      </c>
      <c r="BO9" s="204">
        <f t="shared" si="1"/>
        <v>12915</v>
      </c>
      <c r="BP9" s="204">
        <f t="shared" si="1"/>
        <v>12915</v>
      </c>
      <c r="BQ9" s="204">
        <f t="shared" si="1"/>
        <v>12915</v>
      </c>
      <c r="BR9" s="204">
        <f t="shared" si="1"/>
        <v>12915</v>
      </c>
      <c r="BS9" s="204">
        <f t="shared" si="1"/>
        <v>12915</v>
      </c>
      <c r="BT9" s="204">
        <f t="shared" si="1"/>
        <v>12915</v>
      </c>
      <c r="BU9" s="204">
        <f t="shared" si="1"/>
        <v>12915</v>
      </c>
      <c r="BV9" s="204">
        <f t="shared" si="1"/>
        <v>12915</v>
      </c>
      <c r="BW9" s="204">
        <f t="shared" si="1"/>
        <v>12915</v>
      </c>
      <c r="BX9" s="204">
        <f t="shared" si="1"/>
        <v>12915</v>
      </c>
      <c r="BY9" s="204">
        <f t="shared" si="1"/>
        <v>12915</v>
      </c>
      <c r="BZ9" s="204">
        <f t="shared" si="1"/>
        <v>12915</v>
      </c>
      <c r="CA9" s="204">
        <f t="shared" si="2"/>
        <v>12915</v>
      </c>
      <c r="CB9" s="204">
        <f t="shared" si="2"/>
        <v>750</v>
      </c>
      <c r="CC9" s="204">
        <f t="shared" si="2"/>
        <v>750</v>
      </c>
      <c r="CD9" s="204">
        <f t="shared" si="2"/>
        <v>750</v>
      </c>
      <c r="CE9" s="204">
        <f t="shared" si="2"/>
        <v>750</v>
      </c>
      <c r="CF9" s="204">
        <f t="shared" si="2"/>
        <v>750</v>
      </c>
      <c r="CG9" s="204">
        <f t="shared" si="2"/>
        <v>750</v>
      </c>
      <c r="CH9" s="204">
        <f t="shared" si="2"/>
        <v>750</v>
      </c>
      <c r="CI9" s="204">
        <f t="shared" si="2"/>
        <v>750</v>
      </c>
      <c r="CJ9" s="204">
        <f t="shared" si="2"/>
        <v>750</v>
      </c>
      <c r="CK9" s="204">
        <f t="shared" si="2"/>
        <v>750</v>
      </c>
      <c r="CL9" s="204">
        <f t="shared" si="2"/>
        <v>750</v>
      </c>
      <c r="CM9" s="204">
        <f t="shared" si="2"/>
        <v>750</v>
      </c>
      <c r="CN9" s="204">
        <f t="shared" si="2"/>
        <v>750</v>
      </c>
      <c r="CO9" s="204">
        <f t="shared" si="2"/>
        <v>750</v>
      </c>
      <c r="CP9" s="204">
        <f t="shared" si="2"/>
        <v>750</v>
      </c>
      <c r="CQ9" s="204">
        <f t="shared" si="2"/>
        <v>750</v>
      </c>
      <c r="CR9" s="204">
        <f t="shared" si="2"/>
        <v>750</v>
      </c>
      <c r="CS9" s="204">
        <f t="shared" si="3"/>
        <v>750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79800</v>
      </c>
      <c r="E10" s="203">
        <f>Income!E79</f>
        <v>316800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79800</v>
      </c>
      <c r="CC10" s="204">
        <f t="shared" si="2"/>
        <v>79800</v>
      </c>
      <c r="CD10" s="204">
        <f t="shared" si="2"/>
        <v>79800</v>
      </c>
      <c r="CE10" s="204">
        <f t="shared" si="2"/>
        <v>79800</v>
      </c>
      <c r="CF10" s="204">
        <f t="shared" si="2"/>
        <v>79800</v>
      </c>
      <c r="CG10" s="204">
        <f t="shared" si="2"/>
        <v>79800</v>
      </c>
      <c r="CH10" s="204">
        <f t="shared" si="2"/>
        <v>79800</v>
      </c>
      <c r="CI10" s="204">
        <f t="shared" si="2"/>
        <v>79800</v>
      </c>
      <c r="CJ10" s="204">
        <f t="shared" si="2"/>
        <v>79800</v>
      </c>
      <c r="CK10" s="204">
        <f t="shared" si="2"/>
        <v>79800</v>
      </c>
      <c r="CL10" s="204">
        <f t="shared" si="2"/>
        <v>79800</v>
      </c>
      <c r="CM10" s="204">
        <f t="shared" si="2"/>
        <v>79800</v>
      </c>
      <c r="CN10" s="204">
        <f t="shared" si="2"/>
        <v>79800</v>
      </c>
      <c r="CO10" s="204">
        <f t="shared" si="2"/>
        <v>79800</v>
      </c>
      <c r="CP10" s="204">
        <f t="shared" si="2"/>
        <v>79800</v>
      </c>
      <c r="CQ10" s="204">
        <f t="shared" si="2"/>
        <v>79800</v>
      </c>
      <c r="CR10" s="204">
        <f t="shared" si="2"/>
        <v>79800</v>
      </c>
      <c r="CS10" s="204">
        <f t="shared" si="3"/>
        <v>79800</v>
      </c>
      <c r="CT10" s="204">
        <f t="shared" si="3"/>
        <v>316800</v>
      </c>
      <c r="CU10" s="204">
        <f t="shared" si="3"/>
        <v>316800</v>
      </c>
      <c r="CV10" s="204">
        <f t="shared" si="3"/>
        <v>316800</v>
      </c>
      <c r="CW10" s="204">
        <f t="shared" si="3"/>
        <v>316800</v>
      </c>
      <c r="CX10" s="204">
        <f t="shared" si="3"/>
        <v>316800</v>
      </c>
      <c r="CY10" s="204">
        <f t="shared" si="3"/>
        <v>316800</v>
      </c>
      <c r="CZ10" s="204">
        <f t="shared" si="3"/>
        <v>316800</v>
      </c>
      <c r="DA10" s="204">
        <f t="shared" si="3"/>
        <v>316800</v>
      </c>
      <c r="DB10" s="204"/>
    </row>
    <row r="11" spans="1:106">
      <c r="A11" s="201" t="str">
        <f>Income!A81</f>
        <v>Self - employment</v>
      </c>
      <c r="B11" s="203">
        <f>Income!B81</f>
        <v>6048</v>
      </c>
      <c r="C11" s="203">
        <f>Income!C81</f>
        <v>5040</v>
      </c>
      <c r="D11" s="203">
        <f>Income!D81</f>
        <v>30520</v>
      </c>
      <c r="E11" s="203">
        <f>Income!E81</f>
        <v>0</v>
      </c>
      <c r="F11" s="204">
        <f t="shared" si="4"/>
        <v>6048</v>
      </c>
      <c r="G11" s="204">
        <f t="shared" si="4"/>
        <v>6048</v>
      </c>
      <c r="H11" s="204">
        <f t="shared" si="4"/>
        <v>6048</v>
      </c>
      <c r="I11" s="204">
        <f t="shared" si="4"/>
        <v>6048</v>
      </c>
      <c r="J11" s="204">
        <f t="shared" si="4"/>
        <v>6048</v>
      </c>
      <c r="K11" s="204">
        <f t="shared" si="4"/>
        <v>6048</v>
      </c>
      <c r="L11" s="204">
        <f t="shared" si="4"/>
        <v>6048</v>
      </c>
      <c r="M11" s="204">
        <f t="shared" si="4"/>
        <v>6048</v>
      </c>
      <c r="N11" s="204">
        <f t="shared" si="4"/>
        <v>6048</v>
      </c>
      <c r="O11" s="204">
        <f t="shared" si="4"/>
        <v>6048</v>
      </c>
      <c r="P11" s="204">
        <f t="shared" si="4"/>
        <v>6048</v>
      </c>
      <c r="Q11" s="204">
        <f t="shared" si="4"/>
        <v>6048</v>
      </c>
      <c r="R11" s="204">
        <f t="shared" si="4"/>
        <v>6048</v>
      </c>
      <c r="S11" s="204">
        <f t="shared" si="4"/>
        <v>6048</v>
      </c>
      <c r="T11" s="204">
        <f t="shared" si="4"/>
        <v>6048</v>
      </c>
      <c r="U11" s="204">
        <f t="shared" si="4"/>
        <v>6048</v>
      </c>
      <c r="V11" s="204">
        <f t="shared" si="6"/>
        <v>6048</v>
      </c>
      <c r="W11" s="204">
        <f t="shared" si="6"/>
        <v>6048</v>
      </c>
      <c r="X11" s="204">
        <f t="shared" si="6"/>
        <v>6048</v>
      </c>
      <c r="Y11" s="204">
        <f t="shared" si="6"/>
        <v>6048</v>
      </c>
      <c r="Z11" s="204">
        <f t="shared" si="6"/>
        <v>6048</v>
      </c>
      <c r="AA11" s="204">
        <f t="shared" si="6"/>
        <v>6048</v>
      </c>
      <c r="AB11" s="204">
        <f t="shared" si="6"/>
        <v>6048</v>
      </c>
      <c r="AC11" s="204">
        <f t="shared" si="6"/>
        <v>6048</v>
      </c>
      <c r="AD11" s="204">
        <f t="shared" si="6"/>
        <v>6048</v>
      </c>
      <c r="AE11" s="204">
        <f t="shared" si="6"/>
        <v>6048</v>
      </c>
      <c r="AF11" s="204">
        <f t="shared" si="6"/>
        <v>6048</v>
      </c>
      <c r="AG11" s="204">
        <f t="shared" si="6"/>
        <v>6048</v>
      </c>
      <c r="AH11" s="204">
        <f t="shared" si="6"/>
        <v>6048</v>
      </c>
      <c r="AI11" s="204">
        <f t="shared" si="6"/>
        <v>6048</v>
      </c>
      <c r="AJ11" s="204">
        <f t="shared" si="6"/>
        <v>6048</v>
      </c>
      <c r="AK11" s="204">
        <f t="shared" si="6"/>
        <v>6048</v>
      </c>
      <c r="AL11" s="204">
        <f t="shared" si="7"/>
        <v>6048</v>
      </c>
      <c r="AM11" s="204">
        <f t="shared" si="7"/>
        <v>6048</v>
      </c>
      <c r="AN11" s="204">
        <f t="shared" si="7"/>
        <v>6048</v>
      </c>
      <c r="AO11" s="204">
        <f t="shared" si="7"/>
        <v>6048</v>
      </c>
      <c r="AP11" s="204">
        <f t="shared" si="7"/>
        <v>6048</v>
      </c>
      <c r="AQ11" s="204">
        <f t="shared" si="7"/>
        <v>6048</v>
      </c>
      <c r="AR11" s="204">
        <f t="shared" si="7"/>
        <v>6048</v>
      </c>
      <c r="AS11" s="204">
        <f t="shared" si="7"/>
        <v>6048</v>
      </c>
      <c r="AT11" s="204">
        <f t="shared" si="7"/>
        <v>5040</v>
      </c>
      <c r="AU11" s="204">
        <f t="shared" si="7"/>
        <v>5040</v>
      </c>
      <c r="AV11" s="204">
        <f t="shared" si="7"/>
        <v>5040</v>
      </c>
      <c r="AW11" s="204">
        <f t="shared" si="7"/>
        <v>5040</v>
      </c>
      <c r="AX11" s="204">
        <f t="shared" si="8"/>
        <v>5040</v>
      </c>
      <c r="AY11" s="204">
        <f t="shared" si="8"/>
        <v>5040</v>
      </c>
      <c r="AZ11" s="204">
        <f t="shared" si="8"/>
        <v>5040</v>
      </c>
      <c r="BA11" s="204">
        <f t="shared" si="8"/>
        <v>5040</v>
      </c>
      <c r="BB11" s="204">
        <f t="shared" si="8"/>
        <v>5040</v>
      </c>
      <c r="BC11" s="204">
        <f t="shared" si="8"/>
        <v>5040</v>
      </c>
      <c r="BD11" s="204">
        <f t="shared" si="8"/>
        <v>5040</v>
      </c>
      <c r="BE11" s="204">
        <f t="shared" si="8"/>
        <v>5040</v>
      </c>
      <c r="BF11" s="204">
        <f t="shared" si="8"/>
        <v>5040</v>
      </c>
      <c r="BG11" s="204">
        <f t="shared" si="8"/>
        <v>5040</v>
      </c>
      <c r="BH11" s="204">
        <f t="shared" si="8"/>
        <v>5040</v>
      </c>
      <c r="BI11" s="204">
        <f t="shared" si="8"/>
        <v>5040</v>
      </c>
      <c r="BJ11" s="204">
        <f t="shared" si="8"/>
        <v>5040</v>
      </c>
      <c r="BK11" s="204">
        <f t="shared" si="8"/>
        <v>5040</v>
      </c>
      <c r="BL11" s="204">
        <f t="shared" si="8"/>
        <v>5040</v>
      </c>
      <c r="BM11" s="204">
        <f t="shared" si="8"/>
        <v>5040</v>
      </c>
      <c r="BN11" s="204">
        <f t="shared" si="8"/>
        <v>5040</v>
      </c>
      <c r="BO11" s="204">
        <f t="shared" si="8"/>
        <v>5040</v>
      </c>
      <c r="BP11" s="204">
        <f t="shared" si="8"/>
        <v>5040</v>
      </c>
      <c r="BQ11" s="204">
        <f t="shared" si="8"/>
        <v>5040</v>
      </c>
      <c r="BR11" s="204">
        <f t="shared" si="8"/>
        <v>5040</v>
      </c>
      <c r="BS11" s="204">
        <f t="shared" si="8"/>
        <v>5040</v>
      </c>
      <c r="BT11" s="204">
        <f t="shared" si="8"/>
        <v>5040</v>
      </c>
      <c r="BU11" s="204">
        <f t="shared" si="8"/>
        <v>5040</v>
      </c>
      <c r="BV11" s="204">
        <f t="shared" si="8"/>
        <v>5040</v>
      </c>
      <c r="BW11" s="204">
        <f t="shared" si="8"/>
        <v>5040</v>
      </c>
      <c r="BX11" s="204">
        <f t="shared" si="8"/>
        <v>5040</v>
      </c>
      <c r="BY11" s="204">
        <f t="shared" si="8"/>
        <v>5040</v>
      </c>
      <c r="BZ11" s="204">
        <f t="shared" si="8"/>
        <v>5040</v>
      </c>
      <c r="CA11" s="204">
        <f t="shared" si="2"/>
        <v>5040</v>
      </c>
      <c r="CB11" s="204">
        <f t="shared" si="2"/>
        <v>30520</v>
      </c>
      <c r="CC11" s="204">
        <f t="shared" si="2"/>
        <v>30520</v>
      </c>
      <c r="CD11" s="204">
        <f t="shared" si="2"/>
        <v>30520</v>
      </c>
      <c r="CE11" s="204">
        <f t="shared" si="2"/>
        <v>30520</v>
      </c>
      <c r="CF11" s="204">
        <f t="shared" si="2"/>
        <v>30520</v>
      </c>
      <c r="CG11" s="204">
        <f t="shared" si="2"/>
        <v>30520</v>
      </c>
      <c r="CH11" s="204">
        <f t="shared" si="2"/>
        <v>30520</v>
      </c>
      <c r="CI11" s="204">
        <f t="shared" si="2"/>
        <v>30520</v>
      </c>
      <c r="CJ11" s="204">
        <f t="shared" si="2"/>
        <v>30520</v>
      </c>
      <c r="CK11" s="204">
        <f t="shared" si="2"/>
        <v>30520</v>
      </c>
      <c r="CL11" s="204">
        <f t="shared" si="2"/>
        <v>30520</v>
      </c>
      <c r="CM11" s="204">
        <f t="shared" si="2"/>
        <v>30520</v>
      </c>
      <c r="CN11" s="204">
        <f t="shared" si="2"/>
        <v>30520</v>
      </c>
      <c r="CO11" s="204">
        <f t="shared" si="2"/>
        <v>30520</v>
      </c>
      <c r="CP11" s="204">
        <f t="shared" si="2"/>
        <v>30520</v>
      </c>
      <c r="CQ11" s="204">
        <f t="shared" si="2"/>
        <v>30520</v>
      </c>
      <c r="CR11" s="204">
        <f t="shared" si="2"/>
        <v>30520</v>
      </c>
      <c r="CS11" s="204">
        <f t="shared" si="3"/>
        <v>30520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3600</v>
      </c>
      <c r="D12" s="203">
        <f>Income!D82</f>
        <v>6120</v>
      </c>
      <c r="E12" s="203">
        <f>Income!E82</f>
        <v>56160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3600</v>
      </c>
      <c r="AU12" s="204">
        <f t="shared" si="7"/>
        <v>3600</v>
      </c>
      <c r="AV12" s="204">
        <f t="shared" si="7"/>
        <v>3600</v>
      </c>
      <c r="AW12" s="204">
        <f t="shared" si="7"/>
        <v>3600</v>
      </c>
      <c r="AX12" s="204">
        <f t="shared" si="8"/>
        <v>3600</v>
      </c>
      <c r="AY12" s="204">
        <f t="shared" si="8"/>
        <v>3600</v>
      </c>
      <c r="AZ12" s="204">
        <f t="shared" si="8"/>
        <v>3600</v>
      </c>
      <c r="BA12" s="204">
        <f t="shared" si="8"/>
        <v>3600</v>
      </c>
      <c r="BB12" s="204">
        <f t="shared" si="8"/>
        <v>3600</v>
      </c>
      <c r="BC12" s="204">
        <f t="shared" si="8"/>
        <v>3600</v>
      </c>
      <c r="BD12" s="204">
        <f t="shared" si="8"/>
        <v>3600</v>
      </c>
      <c r="BE12" s="204">
        <f t="shared" si="8"/>
        <v>3600</v>
      </c>
      <c r="BF12" s="204">
        <f t="shared" si="8"/>
        <v>3600</v>
      </c>
      <c r="BG12" s="204">
        <f t="shared" si="8"/>
        <v>3600</v>
      </c>
      <c r="BH12" s="204">
        <f t="shared" si="8"/>
        <v>3600</v>
      </c>
      <c r="BI12" s="204">
        <f t="shared" si="8"/>
        <v>3600</v>
      </c>
      <c r="BJ12" s="204">
        <f t="shared" si="8"/>
        <v>3600</v>
      </c>
      <c r="BK12" s="204">
        <f t="shared" si="8"/>
        <v>3600</v>
      </c>
      <c r="BL12" s="204">
        <f t="shared" si="8"/>
        <v>3600</v>
      </c>
      <c r="BM12" s="204">
        <f t="shared" si="8"/>
        <v>3600</v>
      </c>
      <c r="BN12" s="204">
        <f t="shared" si="8"/>
        <v>3600</v>
      </c>
      <c r="BO12" s="204">
        <f t="shared" si="8"/>
        <v>3600</v>
      </c>
      <c r="BP12" s="204">
        <f t="shared" si="8"/>
        <v>3600</v>
      </c>
      <c r="BQ12" s="204">
        <f t="shared" si="8"/>
        <v>3600</v>
      </c>
      <c r="BR12" s="204">
        <f t="shared" si="8"/>
        <v>3600</v>
      </c>
      <c r="BS12" s="204">
        <f t="shared" si="8"/>
        <v>3600</v>
      </c>
      <c r="BT12" s="204">
        <f t="shared" si="8"/>
        <v>3600</v>
      </c>
      <c r="BU12" s="204">
        <f t="shared" si="8"/>
        <v>3600</v>
      </c>
      <c r="BV12" s="204">
        <f t="shared" si="8"/>
        <v>3600</v>
      </c>
      <c r="BW12" s="204">
        <f t="shared" si="8"/>
        <v>3600</v>
      </c>
      <c r="BX12" s="204">
        <f t="shared" si="8"/>
        <v>3600</v>
      </c>
      <c r="BY12" s="204">
        <f t="shared" si="8"/>
        <v>3600</v>
      </c>
      <c r="BZ12" s="204">
        <f t="shared" si="8"/>
        <v>3600</v>
      </c>
      <c r="CA12" s="204">
        <f t="shared" si="2"/>
        <v>3600</v>
      </c>
      <c r="CB12" s="204">
        <f t="shared" si="2"/>
        <v>6120</v>
      </c>
      <c r="CC12" s="204">
        <f t="shared" si="2"/>
        <v>6120</v>
      </c>
      <c r="CD12" s="204">
        <f t="shared" si="2"/>
        <v>6120</v>
      </c>
      <c r="CE12" s="204">
        <f t="shared" si="2"/>
        <v>6120</v>
      </c>
      <c r="CF12" s="204">
        <f t="shared" si="2"/>
        <v>6120</v>
      </c>
      <c r="CG12" s="204">
        <f t="shared" si="2"/>
        <v>6120</v>
      </c>
      <c r="CH12" s="204">
        <f t="shared" si="2"/>
        <v>6120</v>
      </c>
      <c r="CI12" s="204">
        <f t="shared" si="2"/>
        <v>6120</v>
      </c>
      <c r="CJ12" s="204">
        <f t="shared" si="2"/>
        <v>6120</v>
      </c>
      <c r="CK12" s="204">
        <f t="shared" si="2"/>
        <v>6120</v>
      </c>
      <c r="CL12" s="204">
        <f t="shared" si="2"/>
        <v>6120</v>
      </c>
      <c r="CM12" s="204">
        <f t="shared" si="2"/>
        <v>6120</v>
      </c>
      <c r="CN12" s="204">
        <f t="shared" si="2"/>
        <v>6120</v>
      </c>
      <c r="CO12" s="204">
        <f t="shared" si="2"/>
        <v>6120</v>
      </c>
      <c r="CP12" s="204">
        <f t="shared" si="2"/>
        <v>6120</v>
      </c>
      <c r="CQ12" s="204">
        <f t="shared" si="2"/>
        <v>6120</v>
      </c>
      <c r="CR12" s="204">
        <f t="shared" si="2"/>
        <v>6120</v>
      </c>
      <c r="CS12" s="204">
        <f t="shared" si="3"/>
        <v>6120</v>
      </c>
      <c r="CT12" s="204">
        <f t="shared" si="3"/>
        <v>56160</v>
      </c>
      <c r="CU12" s="204">
        <f t="shared" si="3"/>
        <v>56160</v>
      </c>
      <c r="CV12" s="204">
        <f t="shared" si="3"/>
        <v>56160</v>
      </c>
      <c r="CW12" s="204">
        <f t="shared" si="3"/>
        <v>56160</v>
      </c>
      <c r="CX12" s="204">
        <f t="shared" si="3"/>
        <v>56160</v>
      </c>
      <c r="CY12" s="204">
        <f t="shared" si="3"/>
        <v>56160</v>
      </c>
      <c r="CZ12" s="204">
        <f t="shared" si="3"/>
        <v>56160</v>
      </c>
      <c r="DA12" s="204">
        <f t="shared" si="3"/>
        <v>56160</v>
      </c>
      <c r="DB12" s="204"/>
    </row>
    <row r="13" spans="1:106">
      <c r="A13" s="201" t="str">
        <f>Income!A83</f>
        <v>Food transfer - official</v>
      </c>
      <c r="B13" s="203">
        <f>Income!B83</f>
        <v>795.33049864457155</v>
      </c>
      <c r="C13" s="203">
        <f>Income!C83</f>
        <v>662.77541553714298</v>
      </c>
      <c r="D13" s="203">
        <f>Income!D83</f>
        <v>662.77541553714298</v>
      </c>
      <c r="E13" s="203">
        <f>Income!E83</f>
        <v>0</v>
      </c>
      <c r="F13" s="204">
        <f t="shared" si="4"/>
        <v>795.33049864457155</v>
      </c>
      <c r="G13" s="204">
        <f t="shared" si="4"/>
        <v>795.33049864457155</v>
      </c>
      <c r="H13" s="204">
        <f t="shared" si="4"/>
        <v>795.33049864457155</v>
      </c>
      <c r="I13" s="204">
        <f t="shared" si="4"/>
        <v>795.33049864457155</v>
      </c>
      <c r="J13" s="204">
        <f t="shared" si="4"/>
        <v>795.33049864457155</v>
      </c>
      <c r="K13" s="204">
        <f t="shared" si="4"/>
        <v>795.33049864457155</v>
      </c>
      <c r="L13" s="204">
        <f t="shared" si="4"/>
        <v>795.33049864457155</v>
      </c>
      <c r="M13" s="204">
        <f t="shared" si="4"/>
        <v>795.33049864457155</v>
      </c>
      <c r="N13" s="204">
        <f t="shared" si="4"/>
        <v>795.33049864457155</v>
      </c>
      <c r="O13" s="204">
        <f t="shared" si="4"/>
        <v>795.33049864457155</v>
      </c>
      <c r="P13" s="204">
        <f t="shared" si="4"/>
        <v>795.33049864457155</v>
      </c>
      <c r="Q13" s="204">
        <f t="shared" si="4"/>
        <v>795.33049864457155</v>
      </c>
      <c r="R13" s="204">
        <f t="shared" si="4"/>
        <v>795.33049864457155</v>
      </c>
      <c r="S13" s="204">
        <f t="shared" si="4"/>
        <v>795.33049864457155</v>
      </c>
      <c r="T13" s="204">
        <f t="shared" si="4"/>
        <v>795.33049864457155</v>
      </c>
      <c r="U13" s="204">
        <f t="shared" si="4"/>
        <v>795.33049864457155</v>
      </c>
      <c r="V13" s="204">
        <f t="shared" si="6"/>
        <v>795.33049864457155</v>
      </c>
      <c r="W13" s="204">
        <f t="shared" si="6"/>
        <v>795.33049864457155</v>
      </c>
      <c r="X13" s="204">
        <f t="shared" si="6"/>
        <v>795.33049864457155</v>
      </c>
      <c r="Y13" s="204">
        <f t="shared" si="6"/>
        <v>795.33049864457155</v>
      </c>
      <c r="Z13" s="204">
        <f t="shared" si="6"/>
        <v>795.33049864457155</v>
      </c>
      <c r="AA13" s="204">
        <f t="shared" si="6"/>
        <v>795.33049864457155</v>
      </c>
      <c r="AB13" s="204">
        <f t="shared" si="6"/>
        <v>795.33049864457155</v>
      </c>
      <c r="AC13" s="204">
        <f t="shared" si="6"/>
        <v>795.33049864457155</v>
      </c>
      <c r="AD13" s="204">
        <f t="shared" si="6"/>
        <v>795.33049864457155</v>
      </c>
      <c r="AE13" s="204">
        <f t="shared" si="6"/>
        <v>795.33049864457155</v>
      </c>
      <c r="AF13" s="204">
        <f t="shared" si="6"/>
        <v>795.33049864457155</v>
      </c>
      <c r="AG13" s="204">
        <f t="shared" si="6"/>
        <v>795.33049864457155</v>
      </c>
      <c r="AH13" s="204">
        <f t="shared" si="6"/>
        <v>795.33049864457155</v>
      </c>
      <c r="AI13" s="204">
        <f t="shared" si="6"/>
        <v>795.33049864457155</v>
      </c>
      <c r="AJ13" s="204">
        <f t="shared" si="6"/>
        <v>795.33049864457155</v>
      </c>
      <c r="AK13" s="204">
        <f t="shared" si="6"/>
        <v>795.33049864457155</v>
      </c>
      <c r="AL13" s="204">
        <f t="shared" si="7"/>
        <v>795.33049864457155</v>
      </c>
      <c r="AM13" s="204">
        <f t="shared" si="7"/>
        <v>795.33049864457155</v>
      </c>
      <c r="AN13" s="204">
        <f t="shared" si="7"/>
        <v>795.33049864457155</v>
      </c>
      <c r="AO13" s="204">
        <f t="shared" si="7"/>
        <v>795.33049864457155</v>
      </c>
      <c r="AP13" s="204">
        <f t="shared" si="7"/>
        <v>795.33049864457155</v>
      </c>
      <c r="AQ13" s="204">
        <f t="shared" si="7"/>
        <v>795.33049864457155</v>
      </c>
      <c r="AR13" s="204">
        <f t="shared" si="7"/>
        <v>795.33049864457155</v>
      </c>
      <c r="AS13" s="204">
        <f t="shared" si="7"/>
        <v>795.33049864457155</v>
      </c>
      <c r="AT13" s="204">
        <f t="shared" si="7"/>
        <v>662.77541553714298</v>
      </c>
      <c r="AU13" s="204">
        <f t="shared" si="7"/>
        <v>662.77541553714298</v>
      </c>
      <c r="AV13" s="204">
        <f t="shared" si="7"/>
        <v>662.77541553714298</v>
      </c>
      <c r="AW13" s="204">
        <f t="shared" si="7"/>
        <v>662.77541553714298</v>
      </c>
      <c r="AX13" s="204">
        <f t="shared" si="8"/>
        <v>662.77541553714298</v>
      </c>
      <c r="AY13" s="204">
        <f t="shared" si="8"/>
        <v>662.77541553714298</v>
      </c>
      <c r="AZ13" s="204">
        <f t="shared" si="8"/>
        <v>662.77541553714298</v>
      </c>
      <c r="BA13" s="204">
        <f t="shared" si="8"/>
        <v>662.77541553714298</v>
      </c>
      <c r="BB13" s="204">
        <f t="shared" si="8"/>
        <v>662.77541553714298</v>
      </c>
      <c r="BC13" s="204">
        <f t="shared" si="8"/>
        <v>662.77541553714298</v>
      </c>
      <c r="BD13" s="204">
        <f t="shared" si="8"/>
        <v>662.77541553714298</v>
      </c>
      <c r="BE13" s="204">
        <f t="shared" si="8"/>
        <v>662.77541553714298</v>
      </c>
      <c r="BF13" s="204">
        <f t="shared" si="8"/>
        <v>662.77541553714298</v>
      </c>
      <c r="BG13" s="204">
        <f t="shared" si="8"/>
        <v>662.77541553714298</v>
      </c>
      <c r="BH13" s="204">
        <f t="shared" si="8"/>
        <v>662.77541553714298</v>
      </c>
      <c r="BI13" s="204">
        <f t="shared" si="8"/>
        <v>662.77541553714298</v>
      </c>
      <c r="BJ13" s="204">
        <f t="shared" si="8"/>
        <v>662.77541553714298</v>
      </c>
      <c r="BK13" s="204">
        <f t="shared" si="8"/>
        <v>662.77541553714298</v>
      </c>
      <c r="BL13" s="204">
        <f t="shared" si="8"/>
        <v>662.77541553714298</v>
      </c>
      <c r="BM13" s="204">
        <f t="shared" si="8"/>
        <v>662.77541553714298</v>
      </c>
      <c r="BN13" s="204">
        <f t="shared" si="8"/>
        <v>662.77541553714298</v>
      </c>
      <c r="BO13" s="204">
        <f t="shared" si="8"/>
        <v>662.77541553714298</v>
      </c>
      <c r="BP13" s="204">
        <f t="shared" si="8"/>
        <v>662.77541553714298</v>
      </c>
      <c r="BQ13" s="204">
        <f t="shared" si="8"/>
        <v>662.77541553714298</v>
      </c>
      <c r="BR13" s="204">
        <f t="shared" si="8"/>
        <v>662.77541553714298</v>
      </c>
      <c r="BS13" s="204">
        <f t="shared" si="8"/>
        <v>662.77541553714298</v>
      </c>
      <c r="BT13" s="204">
        <f t="shared" si="8"/>
        <v>662.77541553714298</v>
      </c>
      <c r="BU13" s="204">
        <f t="shared" si="8"/>
        <v>662.77541553714298</v>
      </c>
      <c r="BV13" s="204">
        <f t="shared" si="8"/>
        <v>662.77541553714298</v>
      </c>
      <c r="BW13" s="204">
        <f t="shared" si="8"/>
        <v>662.77541553714298</v>
      </c>
      <c r="BX13" s="204">
        <f t="shared" si="8"/>
        <v>662.77541553714298</v>
      </c>
      <c r="BY13" s="204">
        <f t="shared" si="8"/>
        <v>662.77541553714298</v>
      </c>
      <c r="BZ13" s="204">
        <f t="shared" si="8"/>
        <v>662.77541553714298</v>
      </c>
      <c r="CA13" s="204">
        <f t="shared" si="2"/>
        <v>662.77541553714298</v>
      </c>
      <c r="CB13" s="204">
        <f t="shared" si="2"/>
        <v>662.77541553714298</v>
      </c>
      <c r="CC13" s="204">
        <f t="shared" si="2"/>
        <v>662.77541553714298</v>
      </c>
      <c r="CD13" s="204">
        <f t="shared" si="2"/>
        <v>662.77541553714298</v>
      </c>
      <c r="CE13" s="204">
        <f t="shared" si="2"/>
        <v>662.77541553714298</v>
      </c>
      <c r="CF13" s="204">
        <f t="shared" si="2"/>
        <v>662.77541553714298</v>
      </c>
      <c r="CG13" s="204">
        <f t="shared" si="2"/>
        <v>662.77541553714298</v>
      </c>
      <c r="CH13" s="204">
        <f t="shared" si="2"/>
        <v>662.77541553714298</v>
      </c>
      <c r="CI13" s="204">
        <f t="shared" si="2"/>
        <v>662.77541553714298</v>
      </c>
      <c r="CJ13" s="204">
        <f t="shared" si="2"/>
        <v>662.77541553714298</v>
      </c>
      <c r="CK13" s="204">
        <f t="shared" si="2"/>
        <v>662.77541553714298</v>
      </c>
      <c r="CL13" s="204">
        <f t="shared" si="2"/>
        <v>662.77541553714298</v>
      </c>
      <c r="CM13" s="204">
        <f t="shared" si="2"/>
        <v>662.77541553714298</v>
      </c>
      <c r="CN13" s="204">
        <f t="shared" si="2"/>
        <v>662.77541553714298</v>
      </c>
      <c r="CO13" s="204">
        <f t="shared" si="2"/>
        <v>662.77541553714298</v>
      </c>
      <c r="CP13" s="204">
        <f t="shared" si="2"/>
        <v>662.77541553714298</v>
      </c>
      <c r="CQ13" s="204">
        <f t="shared" si="2"/>
        <v>662.77541553714298</v>
      </c>
      <c r="CR13" s="204">
        <f t="shared" si="2"/>
        <v>662.77541553714298</v>
      </c>
      <c r="CS13" s="204">
        <f t="shared" si="3"/>
        <v>662.77541553714298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20514.978204010462</v>
      </c>
      <c r="C14" s="203">
        <f>Income!C85</f>
        <v>18586.660854402788</v>
      </c>
      <c r="D14" s="203">
        <f>Income!D85</f>
        <v>8312.9032258064526</v>
      </c>
      <c r="E14" s="203">
        <f>Income!E85</f>
        <v>9975.4838709677424</v>
      </c>
      <c r="F14" s="204">
        <f t="shared" si="4"/>
        <v>20514.978204010462</v>
      </c>
      <c r="G14" s="204">
        <f t="shared" si="4"/>
        <v>20514.978204010462</v>
      </c>
      <c r="H14" s="204">
        <f t="shared" si="4"/>
        <v>20514.978204010462</v>
      </c>
      <c r="I14" s="204">
        <f t="shared" si="4"/>
        <v>20514.978204010462</v>
      </c>
      <c r="J14" s="204">
        <f t="shared" si="4"/>
        <v>20514.978204010462</v>
      </c>
      <c r="K14" s="204">
        <f t="shared" si="4"/>
        <v>20514.978204010462</v>
      </c>
      <c r="L14" s="204">
        <f t="shared" si="4"/>
        <v>20514.978204010462</v>
      </c>
      <c r="M14" s="204">
        <f t="shared" si="4"/>
        <v>20514.978204010462</v>
      </c>
      <c r="N14" s="204">
        <f t="shared" si="4"/>
        <v>20514.978204010462</v>
      </c>
      <c r="O14" s="204">
        <f t="shared" si="4"/>
        <v>20514.978204010462</v>
      </c>
      <c r="P14" s="204">
        <f t="shared" si="4"/>
        <v>20514.978204010462</v>
      </c>
      <c r="Q14" s="204">
        <f t="shared" si="4"/>
        <v>20514.978204010462</v>
      </c>
      <c r="R14" s="204">
        <f t="shared" si="4"/>
        <v>20514.978204010462</v>
      </c>
      <c r="S14" s="204">
        <f t="shared" si="4"/>
        <v>20514.978204010462</v>
      </c>
      <c r="T14" s="204">
        <f t="shared" si="4"/>
        <v>20514.978204010462</v>
      </c>
      <c r="U14" s="204">
        <f t="shared" si="4"/>
        <v>20514.978204010462</v>
      </c>
      <c r="V14" s="204">
        <f t="shared" si="6"/>
        <v>20514.978204010462</v>
      </c>
      <c r="W14" s="204">
        <f t="shared" si="6"/>
        <v>20514.978204010462</v>
      </c>
      <c r="X14" s="204">
        <f t="shared" si="6"/>
        <v>20514.978204010462</v>
      </c>
      <c r="Y14" s="204">
        <f t="shared" si="6"/>
        <v>20514.978204010462</v>
      </c>
      <c r="Z14" s="204">
        <f t="shared" si="6"/>
        <v>20514.978204010462</v>
      </c>
      <c r="AA14" s="204">
        <f t="shared" si="6"/>
        <v>20514.978204010462</v>
      </c>
      <c r="AB14" s="204">
        <f t="shared" si="6"/>
        <v>20514.978204010462</v>
      </c>
      <c r="AC14" s="204">
        <f t="shared" si="6"/>
        <v>20514.978204010462</v>
      </c>
      <c r="AD14" s="204">
        <f t="shared" si="6"/>
        <v>20514.978204010462</v>
      </c>
      <c r="AE14" s="204">
        <f t="shared" si="6"/>
        <v>20514.978204010462</v>
      </c>
      <c r="AF14" s="204">
        <f t="shared" si="6"/>
        <v>20514.978204010462</v>
      </c>
      <c r="AG14" s="204">
        <f t="shared" si="6"/>
        <v>20514.978204010462</v>
      </c>
      <c r="AH14" s="204">
        <f t="shared" si="6"/>
        <v>20514.978204010462</v>
      </c>
      <c r="AI14" s="204">
        <f t="shared" si="6"/>
        <v>20514.978204010462</v>
      </c>
      <c r="AJ14" s="204">
        <f t="shared" si="6"/>
        <v>20514.978204010462</v>
      </c>
      <c r="AK14" s="204">
        <f t="shared" si="6"/>
        <v>20514.978204010462</v>
      </c>
      <c r="AL14" s="204">
        <f t="shared" si="7"/>
        <v>20514.978204010462</v>
      </c>
      <c r="AM14" s="204">
        <f t="shared" si="7"/>
        <v>20514.978204010462</v>
      </c>
      <c r="AN14" s="204">
        <f t="shared" si="7"/>
        <v>20514.978204010462</v>
      </c>
      <c r="AO14" s="204">
        <f t="shared" si="7"/>
        <v>20514.978204010462</v>
      </c>
      <c r="AP14" s="204">
        <f t="shared" si="7"/>
        <v>20514.978204010462</v>
      </c>
      <c r="AQ14" s="204">
        <f t="shared" si="7"/>
        <v>20514.978204010462</v>
      </c>
      <c r="AR14" s="204">
        <f t="shared" si="7"/>
        <v>20514.978204010462</v>
      </c>
      <c r="AS14" s="204">
        <f t="shared" si="7"/>
        <v>20514.978204010462</v>
      </c>
      <c r="AT14" s="204">
        <f t="shared" si="7"/>
        <v>18586.660854402788</v>
      </c>
      <c r="AU14" s="204">
        <f t="shared" si="7"/>
        <v>18586.660854402788</v>
      </c>
      <c r="AV14" s="204">
        <f t="shared" si="7"/>
        <v>18586.660854402788</v>
      </c>
      <c r="AW14" s="204">
        <f t="shared" si="7"/>
        <v>18586.660854402788</v>
      </c>
      <c r="AX14" s="204">
        <f t="shared" si="7"/>
        <v>18586.660854402788</v>
      </c>
      <c r="AY14" s="204">
        <f t="shared" si="7"/>
        <v>18586.660854402788</v>
      </c>
      <c r="AZ14" s="204">
        <f t="shared" si="7"/>
        <v>18586.660854402788</v>
      </c>
      <c r="BA14" s="204">
        <f t="shared" si="7"/>
        <v>18586.660854402788</v>
      </c>
      <c r="BB14" s="204">
        <f t="shared" si="8"/>
        <v>18586.660854402788</v>
      </c>
      <c r="BC14" s="204">
        <f t="shared" si="8"/>
        <v>18586.660854402788</v>
      </c>
      <c r="BD14" s="204">
        <f t="shared" si="8"/>
        <v>18586.660854402788</v>
      </c>
      <c r="BE14" s="204">
        <f t="shared" si="8"/>
        <v>18586.660854402788</v>
      </c>
      <c r="BF14" s="204">
        <f t="shared" si="8"/>
        <v>18586.660854402788</v>
      </c>
      <c r="BG14" s="204">
        <f t="shared" si="8"/>
        <v>18586.660854402788</v>
      </c>
      <c r="BH14" s="204">
        <f t="shared" si="8"/>
        <v>18586.660854402788</v>
      </c>
      <c r="BI14" s="204">
        <f t="shared" si="8"/>
        <v>18586.660854402788</v>
      </c>
      <c r="BJ14" s="204">
        <f t="shared" si="8"/>
        <v>18586.660854402788</v>
      </c>
      <c r="BK14" s="204">
        <f t="shared" si="8"/>
        <v>18586.660854402788</v>
      </c>
      <c r="BL14" s="204">
        <f t="shared" si="8"/>
        <v>18586.660854402788</v>
      </c>
      <c r="BM14" s="204">
        <f t="shared" si="8"/>
        <v>18586.660854402788</v>
      </c>
      <c r="BN14" s="204">
        <f t="shared" si="8"/>
        <v>18586.660854402788</v>
      </c>
      <c r="BO14" s="204">
        <f t="shared" si="8"/>
        <v>18586.660854402788</v>
      </c>
      <c r="BP14" s="204">
        <f t="shared" si="8"/>
        <v>18586.660854402788</v>
      </c>
      <c r="BQ14" s="204">
        <f t="shared" si="8"/>
        <v>18586.660854402788</v>
      </c>
      <c r="BR14" s="204">
        <f t="shared" si="8"/>
        <v>18586.660854402788</v>
      </c>
      <c r="BS14" s="204">
        <f t="shared" si="8"/>
        <v>18586.660854402788</v>
      </c>
      <c r="BT14" s="204">
        <f t="shared" si="8"/>
        <v>18586.660854402788</v>
      </c>
      <c r="BU14" s="204">
        <f t="shared" si="8"/>
        <v>18586.660854402788</v>
      </c>
      <c r="BV14" s="204">
        <f t="shared" si="8"/>
        <v>18586.660854402788</v>
      </c>
      <c r="BW14" s="204">
        <f t="shared" si="8"/>
        <v>18586.660854402788</v>
      </c>
      <c r="BX14" s="204">
        <f t="shared" si="8"/>
        <v>18586.660854402788</v>
      </c>
      <c r="BY14" s="204">
        <f t="shared" si="8"/>
        <v>18586.660854402788</v>
      </c>
      <c r="BZ14" s="204">
        <f t="shared" si="8"/>
        <v>18586.660854402788</v>
      </c>
      <c r="CA14" s="204">
        <f t="shared" si="2"/>
        <v>18586.660854402788</v>
      </c>
      <c r="CB14" s="204">
        <f t="shared" si="2"/>
        <v>8312.9032258064526</v>
      </c>
      <c r="CC14" s="204">
        <f t="shared" si="2"/>
        <v>8312.9032258064526</v>
      </c>
      <c r="CD14" s="204">
        <f t="shared" si="2"/>
        <v>8312.9032258064526</v>
      </c>
      <c r="CE14" s="204">
        <f t="shared" si="2"/>
        <v>8312.9032258064526</v>
      </c>
      <c r="CF14" s="204">
        <f t="shared" si="2"/>
        <v>8312.9032258064526</v>
      </c>
      <c r="CG14" s="204">
        <f t="shared" si="2"/>
        <v>8312.9032258064526</v>
      </c>
      <c r="CH14" s="204">
        <f t="shared" si="2"/>
        <v>8312.9032258064526</v>
      </c>
      <c r="CI14" s="204">
        <f t="shared" si="2"/>
        <v>8312.9032258064526</v>
      </c>
      <c r="CJ14" s="204">
        <f t="shared" si="2"/>
        <v>8312.9032258064526</v>
      </c>
      <c r="CK14" s="204">
        <f t="shared" si="2"/>
        <v>8312.9032258064526</v>
      </c>
      <c r="CL14" s="204">
        <f t="shared" si="2"/>
        <v>8312.9032258064526</v>
      </c>
      <c r="CM14" s="204">
        <f t="shared" si="2"/>
        <v>8312.9032258064526</v>
      </c>
      <c r="CN14" s="204">
        <f t="shared" si="2"/>
        <v>8312.9032258064526</v>
      </c>
      <c r="CO14" s="204">
        <f t="shared" si="2"/>
        <v>8312.9032258064526</v>
      </c>
      <c r="CP14" s="204">
        <f t="shared" si="2"/>
        <v>8312.9032258064526</v>
      </c>
      <c r="CQ14" s="204">
        <f t="shared" si="2"/>
        <v>8312.9032258064526</v>
      </c>
      <c r="CR14" s="204">
        <f t="shared" si="2"/>
        <v>8312.9032258064526</v>
      </c>
      <c r="CS14" s="204">
        <f t="shared" si="3"/>
        <v>8312.9032258064526</v>
      </c>
      <c r="CT14" s="204">
        <f t="shared" si="3"/>
        <v>9975.4838709677424</v>
      </c>
      <c r="CU14" s="204">
        <f t="shared" si="3"/>
        <v>9975.4838709677424</v>
      </c>
      <c r="CV14" s="204">
        <f t="shared" si="3"/>
        <v>9975.4838709677424</v>
      </c>
      <c r="CW14" s="204">
        <f t="shared" si="3"/>
        <v>9975.4838709677424</v>
      </c>
      <c r="CX14" s="204">
        <f t="shared" si="3"/>
        <v>9975.4838709677424</v>
      </c>
      <c r="CY14" s="204">
        <f t="shared" si="3"/>
        <v>9975.4838709677424</v>
      </c>
      <c r="CZ14" s="204">
        <f t="shared" si="3"/>
        <v>9975.4838709677424</v>
      </c>
      <c r="DA14" s="204">
        <f t="shared" si="3"/>
        <v>9975.4838709677424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36536.634495823775</v>
      </c>
      <c r="C16" s="203">
        <f>Income!C88</f>
        <v>47535.378843226092</v>
      </c>
      <c r="D16" s="203">
        <f>Income!D88</f>
        <v>141778.29072895352</v>
      </c>
      <c r="E16" s="203">
        <f>Income!E88</f>
        <v>414329.08911378362</v>
      </c>
      <c r="F16" s="204">
        <f t="shared" si="4"/>
        <v>36536.634495823775</v>
      </c>
      <c r="G16" s="204">
        <f t="shared" si="4"/>
        <v>36536.634495823775</v>
      </c>
      <c r="H16" s="204">
        <f t="shared" si="4"/>
        <v>36536.634495823775</v>
      </c>
      <c r="I16" s="204">
        <f t="shared" si="4"/>
        <v>36536.634495823775</v>
      </c>
      <c r="J16" s="204">
        <f t="shared" si="4"/>
        <v>36536.634495823775</v>
      </c>
      <c r="K16" s="204">
        <f t="shared" si="4"/>
        <v>36536.634495823775</v>
      </c>
      <c r="L16" s="204">
        <f t="shared" si="4"/>
        <v>36536.634495823775</v>
      </c>
      <c r="M16" s="204">
        <f t="shared" si="4"/>
        <v>36536.634495823775</v>
      </c>
      <c r="N16" s="204">
        <f t="shared" si="4"/>
        <v>36536.634495823775</v>
      </c>
      <c r="O16" s="204">
        <f t="shared" si="4"/>
        <v>36536.634495823775</v>
      </c>
      <c r="P16" s="204">
        <f t="shared" si="4"/>
        <v>36536.634495823775</v>
      </c>
      <c r="Q16" s="204">
        <f t="shared" si="4"/>
        <v>36536.634495823775</v>
      </c>
      <c r="R16" s="204">
        <f t="shared" si="4"/>
        <v>36536.634495823775</v>
      </c>
      <c r="S16" s="204">
        <f t="shared" si="4"/>
        <v>36536.634495823775</v>
      </c>
      <c r="T16" s="204">
        <f t="shared" si="4"/>
        <v>36536.634495823775</v>
      </c>
      <c r="U16" s="204">
        <f t="shared" si="4"/>
        <v>36536.634495823775</v>
      </c>
      <c r="V16" s="204">
        <f t="shared" si="6"/>
        <v>36536.634495823775</v>
      </c>
      <c r="W16" s="204">
        <f t="shared" si="6"/>
        <v>36536.634495823775</v>
      </c>
      <c r="X16" s="204">
        <f t="shared" si="6"/>
        <v>36536.634495823775</v>
      </c>
      <c r="Y16" s="204">
        <f t="shared" si="6"/>
        <v>36536.634495823775</v>
      </c>
      <c r="Z16" s="204">
        <f t="shared" si="6"/>
        <v>36536.634495823775</v>
      </c>
      <c r="AA16" s="204">
        <f t="shared" si="6"/>
        <v>36536.634495823775</v>
      </c>
      <c r="AB16" s="204">
        <f t="shared" si="6"/>
        <v>36536.634495823775</v>
      </c>
      <c r="AC16" s="204">
        <f t="shared" si="6"/>
        <v>36536.634495823775</v>
      </c>
      <c r="AD16" s="204">
        <f t="shared" si="6"/>
        <v>36536.634495823775</v>
      </c>
      <c r="AE16" s="204">
        <f>IF(AE$2&lt;=($B$2+$C$2+$D$2),IF(AE$2&lt;=($B$2+$C$2),IF(AE$2&lt;=$B$2,$B16,$C16),$D16),$E16)</f>
        <v>36536.634495823775</v>
      </c>
      <c r="AF16" s="204">
        <f t="shared" si="6"/>
        <v>36536.634495823775</v>
      </c>
      <c r="AG16" s="204">
        <f t="shared" si="6"/>
        <v>36536.634495823775</v>
      </c>
      <c r="AH16" s="204">
        <f t="shared" si="6"/>
        <v>36536.634495823775</v>
      </c>
      <c r="AI16" s="204">
        <f t="shared" si="6"/>
        <v>36536.634495823775</v>
      </c>
      <c r="AJ16" s="204">
        <f t="shared" si="6"/>
        <v>36536.634495823775</v>
      </c>
      <c r="AK16" s="204">
        <f t="shared" si="6"/>
        <v>36536.634495823775</v>
      </c>
      <c r="AL16" s="204">
        <f t="shared" si="7"/>
        <v>36536.634495823775</v>
      </c>
      <c r="AM16" s="204">
        <f t="shared" si="7"/>
        <v>36536.634495823775</v>
      </c>
      <c r="AN16" s="204">
        <f t="shared" si="7"/>
        <v>36536.634495823775</v>
      </c>
      <c r="AO16" s="204">
        <f t="shared" si="7"/>
        <v>36536.634495823775</v>
      </c>
      <c r="AP16" s="204">
        <f t="shared" si="7"/>
        <v>36536.634495823775</v>
      </c>
      <c r="AQ16" s="204">
        <f t="shared" si="7"/>
        <v>36536.634495823775</v>
      </c>
      <c r="AR16" s="204">
        <f t="shared" si="7"/>
        <v>36536.634495823775</v>
      </c>
      <c r="AS16" s="204">
        <f t="shared" si="7"/>
        <v>36536.634495823775</v>
      </c>
      <c r="AT16" s="204">
        <f t="shared" si="7"/>
        <v>47535.378843226092</v>
      </c>
      <c r="AU16" s="204">
        <f t="shared" si="7"/>
        <v>47535.378843226092</v>
      </c>
      <c r="AV16" s="204">
        <f t="shared" si="7"/>
        <v>47535.378843226092</v>
      </c>
      <c r="AW16" s="204">
        <f t="shared" si="7"/>
        <v>47535.378843226092</v>
      </c>
      <c r="AX16" s="204">
        <f t="shared" si="8"/>
        <v>47535.378843226092</v>
      </c>
      <c r="AY16" s="204">
        <f t="shared" si="8"/>
        <v>47535.378843226092</v>
      </c>
      <c r="AZ16" s="204">
        <f t="shared" si="8"/>
        <v>47535.378843226092</v>
      </c>
      <c r="BA16" s="204">
        <f t="shared" si="8"/>
        <v>47535.378843226092</v>
      </c>
      <c r="BB16" s="204">
        <f t="shared" si="8"/>
        <v>47535.378843226092</v>
      </c>
      <c r="BC16" s="204">
        <f t="shared" si="8"/>
        <v>47535.378843226092</v>
      </c>
      <c r="BD16" s="204">
        <f t="shared" si="8"/>
        <v>47535.378843226092</v>
      </c>
      <c r="BE16" s="204">
        <f t="shared" si="8"/>
        <v>47535.378843226092</v>
      </c>
      <c r="BF16" s="204">
        <f t="shared" si="8"/>
        <v>47535.378843226092</v>
      </c>
      <c r="BG16" s="204">
        <f t="shared" si="8"/>
        <v>47535.378843226092</v>
      </c>
      <c r="BH16" s="204">
        <f t="shared" si="8"/>
        <v>47535.378843226092</v>
      </c>
      <c r="BI16" s="204">
        <f t="shared" si="8"/>
        <v>47535.378843226092</v>
      </c>
      <c r="BJ16" s="204">
        <f t="shared" si="8"/>
        <v>47535.378843226092</v>
      </c>
      <c r="BK16" s="204">
        <f t="shared" si="8"/>
        <v>47535.378843226092</v>
      </c>
      <c r="BL16" s="204">
        <f t="shared" si="8"/>
        <v>47535.378843226092</v>
      </c>
      <c r="BM16" s="204">
        <f t="shared" si="8"/>
        <v>47535.378843226092</v>
      </c>
      <c r="BN16" s="204">
        <f t="shared" si="8"/>
        <v>47535.378843226092</v>
      </c>
      <c r="BO16" s="204">
        <f t="shared" si="8"/>
        <v>47535.378843226092</v>
      </c>
      <c r="BP16" s="204">
        <f t="shared" si="8"/>
        <v>47535.378843226092</v>
      </c>
      <c r="BQ16" s="204">
        <f t="shared" si="8"/>
        <v>47535.378843226092</v>
      </c>
      <c r="BR16" s="204">
        <f t="shared" si="8"/>
        <v>47535.378843226092</v>
      </c>
      <c r="BS16" s="204">
        <f t="shared" si="8"/>
        <v>47535.378843226092</v>
      </c>
      <c r="BT16" s="204">
        <f t="shared" si="8"/>
        <v>47535.378843226092</v>
      </c>
      <c r="BU16" s="204">
        <f t="shared" si="8"/>
        <v>47535.378843226092</v>
      </c>
      <c r="BV16" s="204">
        <f t="shared" si="8"/>
        <v>47535.378843226092</v>
      </c>
      <c r="BW16" s="204">
        <f t="shared" si="8"/>
        <v>47535.378843226092</v>
      </c>
      <c r="BX16" s="204">
        <f t="shared" si="8"/>
        <v>47535.378843226092</v>
      </c>
      <c r="BY16" s="204">
        <f t="shared" si="8"/>
        <v>47535.378843226092</v>
      </c>
      <c r="BZ16" s="204">
        <f t="shared" si="8"/>
        <v>47535.378843226092</v>
      </c>
      <c r="CA16" s="204">
        <f t="shared" ref="CA16:CB18" si="10">IF(CA$2&lt;=($B$2+$C$2+$D$2),IF(CA$2&lt;=($B$2+$C$2),IF(CA$2&lt;=$B$2,$B16,$C16),$D16),$E16)</f>
        <v>47535.378843226092</v>
      </c>
      <c r="CB16" s="204">
        <f t="shared" si="10"/>
        <v>141778.29072895352</v>
      </c>
      <c r="CC16" s="204">
        <f t="shared" si="9"/>
        <v>141778.29072895352</v>
      </c>
      <c r="CD16" s="204">
        <f t="shared" si="9"/>
        <v>141778.29072895352</v>
      </c>
      <c r="CE16" s="204">
        <f t="shared" si="9"/>
        <v>141778.29072895352</v>
      </c>
      <c r="CF16" s="204">
        <f t="shared" si="9"/>
        <v>141778.29072895352</v>
      </c>
      <c r="CG16" s="204">
        <f t="shared" si="9"/>
        <v>141778.29072895352</v>
      </c>
      <c r="CH16" s="204">
        <f t="shared" si="9"/>
        <v>141778.29072895352</v>
      </c>
      <c r="CI16" s="204">
        <f t="shared" si="9"/>
        <v>141778.29072895352</v>
      </c>
      <c r="CJ16" s="204">
        <f t="shared" si="9"/>
        <v>141778.29072895352</v>
      </c>
      <c r="CK16" s="204">
        <f t="shared" si="9"/>
        <v>141778.29072895352</v>
      </c>
      <c r="CL16" s="204">
        <f t="shared" si="9"/>
        <v>141778.29072895352</v>
      </c>
      <c r="CM16" s="204">
        <f t="shared" si="9"/>
        <v>141778.29072895352</v>
      </c>
      <c r="CN16" s="204">
        <f t="shared" si="9"/>
        <v>141778.29072895352</v>
      </c>
      <c r="CO16" s="204">
        <f t="shared" si="9"/>
        <v>141778.29072895352</v>
      </c>
      <c r="CP16" s="204">
        <f t="shared" si="9"/>
        <v>141778.29072895352</v>
      </c>
      <c r="CQ16" s="204">
        <f t="shared" si="9"/>
        <v>141778.29072895352</v>
      </c>
      <c r="CR16" s="204">
        <f t="shared" si="9"/>
        <v>141778.29072895352</v>
      </c>
      <c r="CS16" s="204">
        <f t="shared" ref="CS16:DA18" si="11">IF(CS$2&lt;=($B$2+$C$2+$D$2),IF(CS$2&lt;=($B$2+$C$2),IF(CS$2&lt;=$B$2,$B16,$C16),$D16),$E16)</f>
        <v>141778.29072895352</v>
      </c>
      <c r="CT16" s="204">
        <f t="shared" si="11"/>
        <v>414329.08911378362</v>
      </c>
      <c r="CU16" s="204">
        <f t="shared" si="11"/>
        <v>414329.08911378362</v>
      </c>
      <c r="CV16" s="204">
        <f t="shared" si="11"/>
        <v>414329.08911378362</v>
      </c>
      <c r="CW16" s="204">
        <f t="shared" si="11"/>
        <v>414329.08911378362</v>
      </c>
      <c r="CX16" s="204">
        <f t="shared" si="11"/>
        <v>414329.08911378362</v>
      </c>
      <c r="CY16" s="204">
        <f t="shared" si="11"/>
        <v>414329.08911378362</v>
      </c>
      <c r="CZ16" s="204">
        <f t="shared" si="11"/>
        <v>414329.08911378362</v>
      </c>
      <c r="DA16" s="204">
        <f t="shared" si="11"/>
        <v>414329.08911378362</v>
      </c>
      <c r="DB16" s="204"/>
    </row>
    <row r="17" spans="1:105">
      <c r="A17" s="201" t="s">
        <v>101</v>
      </c>
      <c r="B17" s="203">
        <f>Income!B89</f>
        <v>22315.22019579789</v>
      </c>
      <c r="C17" s="203">
        <f>Income!C89</f>
        <v>21651.220195797887</v>
      </c>
      <c r="D17" s="203">
        <f>Income!D89</f>
        <v>21691.220195797887</v>
      </c>
      <c r="E17" s="203">
        <f>Income!E89</f>
        <v>22027.220195797883</v>
      </c>
      <c r="F17" s="204">
        <f t="shared" si="4"/>
        <v>22315.22019579789</v>
      </c>
      <c r="G17" s="204">
        <f t="shared" si="4"/>
        <v>22315.22019579789</v>
      </c>
      <c r="H17" s="204">
        <f t="shared" si="4"/>
        <v>22315.22019579789</v>
      </c>
      <c r="I17" s="204">
        <f t="shared" si="4"/>
        <v>22315.22019579789</v>
      </c>
      <c r="J17" s="204">
        <f t="shared" si="4"/>
        <v>22315.22019579789</v>
      </c>
      <c r="K17" s="204">
        <f t="shared" si="4"/>
        <v>22315.22019579789</v>
      </c>
      <c r="L17" s="204">
        <f t="shared" si="4"/>
        <v>22315.22019579789</v>
      </c>
      <c r="M17" s="204">
        <f t="shared" si="4"/>
        <v>22315.22019579789</v>
      </c>
      <c r="N17" s="204">
        <f t="shared" si="4"/>
        <v>22315.22019579789</v>
      </c>
      <c r="O17" s="204">
        <f t="shared" si="4"/>
        <v>22315.22019579789</v>
      </c>
      <c r="P17" s="204">
        <f t="shared" si="4"/>
        <v>22315.22019579789</v>
      </c>
      <c r="Q17" s="204">
        <f t="shared" si="4"/>
        <v>22315.22019579789</v>
      </c>
      <c r="R17" s="204">
        <f t="shared" si="4"/>
        <v>22315.22019579789</v>
      </c>
      <c r="S17" s="204">
        <f t="shared" si="4"/>
        <v>22315.22019579789</v>
      </c>
      <c r="T17" s="204">
        <f t="shared" si="4"/>
        <v>22315.22019579789</v>
      </c>
      <c r="U17" s="204">
        <f t="shared" si="4"/>
        <v>22315.22019579789</v>
      </c>
      <c r="V17" s="204">
        <f t="shared" si="6"/>
        <v>22315.22019579789</v>
      </c>
      <c r="W17" s="204">
        <f t="shared" si="6"/>
        <v>22315.22019579789</v>
      </c>
      <c r="X17" s="204">
        <f t="shared" si="6"/>
        <v>22315.22019579789</v>
      </c>
      <c r="Y17" s="204">
        <f t="shared" si="6"/>
        <v>22315.22019579789</v>
      </c>
      <c r="Z17" s="204">
        <f t="shared" si="6"/>
        <v>22315.22019579789</v>
      </c>
      <c r="AA17" s="204">
        <f t="shared" si="6"/>
        <v>22315.22019579789</v>
      </c>
      <c r="AB17" s="204">
        <f t="shared" si="6"/>
        <v>22315.22019579789</v>
      </c>
      <c r="AC17" s="204">
        <f t="shared" si="6"/>
        <v>22315.22019579789</v>
      </c>
      <c r="AD17" s="204">
        <f t="shared" si="6"/>
        <v>22315.22019579789</v>
      </c>
      <c r="AE17" s="204">
        <f t="shared" si="6"/>
        <v>22315.22019579789</v>
      </c>
      <c r="AF17" s="204">
        <f t="shared" si="6"/>
        <v>22315.22019579789</v>
      </c>
      <c r="AG17" s="204">
        <f t="shared" si="6"/>
        <v>22315.22019579789</v>
      </c>
      <c r="AH17" s="204">
        <f t="shared" si="6"/>
        <v>22315.22019579789</v>
      </c>
      <c r="AI17" s="204">
        <f t="shared" si="6"/>
        <v>22315.22019579789</v>
      </c>
      <c r="AJ17" s="204">
        <f t="shared" si="6"/>
        <v>22315.22019579789</v>
      </c>
      <c r="AK17" s="204">
        <f t="shared" si="6"/>
        <v>22315.22019579789</v>
      </c>
      <c r="AL17" s="204">
        <f t="shared" si="7"/>
        <v>22315.22019579789</v>
      </c>
      <c r="AM17" s="204">
        <f t="shared" si="7"/>
        <v>22315.22019579789</v>
      </c>
      <c r="AN17" s="204">
        <f t="shared" si="7"/>
        <v>22315.22019579789</v>
      </c>
      <c r="AO17" s="204">
        <f t="shared" si="7"/>
        <v>22315.22019579789</v>
      </c>
      <c r="AP17" s="204">
        <f t="shared" si="7"/>
        <v>22315.22019579789</v>
      </c>
      <c r="AQ17" s="204">
        <f t="shared" si="7"/>
        <v>22315.22019579789</v>
      </c>
      <c r="AR17" s="204">
        <f t="shared" si="7"/>
        <v>22315.22019579789</v>
      </c>
      <c r="AS17" s="204">
        <f t="shared" si="7"/>
        <v>22315.22019579789</v>
      </c>
      <c r="AT17" s="204">
        <f t="shared" si="7"/>
        <v>21651.220195797887</v>
      </c>
      <c r="AU17" s="204">
        <f t="shared" si="7"/>
        <v>21651.220195797887</v>
      </c>
      <c r="AV17" s="204">
        <f t="shared" si="7"/>
        <v>21651.220195797887</v>
      </c>
      <c r="AW17" s="204">
        <f t="shared" si="7"/>
        <v>21651.220195797887</v>
      </c>
      <c r="AX17" s="204">
        <f t="shared" si="8"/>
        <v>21651.220195797887</v>
      </c>
      <c r="AY17" s="204">
        <f t="shared" si="8"/>
        <v>21651.220195797887</v>
      </c>
      <c r="AZ17" s="204">
        <f t="shared" si="8"/>
        <v>21651.220195797887</v>
      </c>
      <c r="BA17" s="204">
        <f t="shared" si="8"/>
        <v>21651.220195797887</v>
      </c>
      <c r="BB17" s="204">
        <f t="shared" si="8"/>
        <v>21651.220195797887</v>
      </c>
      <c r="BC17" s="204">
        <f t="shared" si="8"/>
        <v>21651.220195797887</v>
      </c>
      <c r="BD17" s="204">
        <f t="shared" si="8"/>
        <v>21651.220195797887</v>
      </c>
      <c r="BE17" s="204">
        <f t="shared" si="8"/>
        <v>21651.220195797887</v>
      </c>
      <c r="BF17" s="204">
        <f t="shared" si="8"/>
        <v>21651.220195797887</v>
      </c>
      <c r="BG17" s="204">
        <f t="shared" si="8"/>
        <v>21651.220195797887</v>
      </c>
      <c r="BH17" s="204">
        <f t="shared" si="8"/>
        <v>21651.220195797887</v>
      </c>
      <c r="BI17" s="204">
        <f t="shared" si="8"/>
        <v>21651.220195797887</v>
      </c>
      <c r="BJ17" s="204">
        <f t="shared" si="8"/>
        <v>21651.220195797887</v>
      </c>
      <c r="BK17" s="204">
        <f t="shared" si="8"/>
        <v>21651.220195797887</v>
      </c>
      <c r="BL17" s="204">
        <f t="shared" si="8"/>
        <v>21651.220195797887</v>
      </c>
      <c r="BM17" s="204">
        <f t="shared" si="8"/>
        <v>21651.220195797887</v>
      </c>
      <c r="BN17" s="204">
        <f t="shared" si="8"/>
        <v>21651.220195797887</v>
      </c>
      <c r="BO17" s="204">
        <f t="shared" si="8"/>
        <v>21651.220195797887</v>
      </c>
      <c r="BP17" s="204">
        <f t="shared" si="8"/>
        <v>21651.220195797887</v>
      </c>
      <c r="BQ17" s="204">
        <f t="shared" si="8"/>
        <v>21651.220195797887</v>
      </c>
      <c r="BR17" s="204">
        <f t="shared" si="8"/>
        <v>21651.220195797887</v>
      </c>
      <c r="BS17" s="204">
        <f t="shared" si="8"/>
        <v>21651.220195797887</v>
      </c>
      <c r="BT17" s="204">
        <f t="shared" si="8"/>
        <v>21651.220195797887</v>
      </c>
      <c r="BU17" s="204">
        <f t="shared" si="8"/>
        <v>21651.220195797887</v>
      </c>
      <c r="BV17" s="204">
        <f t="shared" si="8"/>
        <v>21651.220195797887</v>
      </c>
      <c r="BW17" s="204">
        <f t="shared" si="8"/>
        <v>21651.220195797887</v>
      </c>
      <c r="BX17" s="204">
        <f t="shared" si="8"/>
        <v>21651.220195797887</v>
      </c>
      <c r="BY17" s="204">
        <f t="shared" si="8"/>
        <v>21651.220195797887</v>
      </c>
      <c r="BZ17" s="204">
        <f t="shared" si="8"/>
        <v>21651.220195797887</v>
      </c>
      <c r="CA17" s="204">
        <f t="shared" si="10"/>
        <v>21651.220195797887</v>
      </c>
      <c r="CB17" s="204">
        <f t="shared" si="10"/>
        <v>21691.220195797887</v>
      </c>
      <c r="CC17" s="204">
        <f t="shared" si="9"/>
        <v>21691.220195797887</v>
      </c>
      <c r="CD17" s="204">
        <f t="shared" si="9"/>
        <v>21691.220195797887</v>
      </c>
      <c r="CE17" s="204">
        <f t="shared" si="9"/>
        <v>21691.220195797887</v>
      </c>
      <c r="CF17" s="204">
        <f t="shared" si="9"/>
        <v>21691.220195797887</v>
      </c>
      <c r="CG17" s="204">
        <f t="shared" si="9"/>
        <v>21691.220195797887</v>
      </c>
      <c r="CH17" s="204">
        <f t="shared" si="9"/>
        <v>21691.220195797887</v>
      </c>
      <c r="CI17" s="204">
        <f t="shared" si="9"/>
        <v>21691.220195797887</v>
      </c>
      <c r="CJ17" s="204">
        <f t="shared" si="9"/>
        <v>21691.220195797887</v>
      </c>
      <c r="CK17" s="204">
        <f t="shared" si="9"/>
        <v>21691.220195797887</v>
      </c>
      <c r="CL17" s="204">
        <f t="shared" si="9"/>
        <v>21691.220195797887</v>
      </c>
      <c r="CM17" s="204">
        <f t="shared" si="9"/>
        <v>21691.220195797887</v>
      </c>
      <c r="CN17" s="204">
        <f t="shared" si="9"/>
        <v>21691.220195797887</v>
      </c>
      <c r="CO17" s="204">
        <f t="shared" si="9"/>
        <v>21691.220195797887</v>
      </c>
      <c r="CP17" s="204">
        <f t="shared" si="9"/>
        <v>21691.220195797887</v>
      </c>
      <c r="CQ17" s="204">
        <f t="shared" si="9"/>
        <v>21691.220195797887</v>
      </c>
      <c r="CR17" s="204">
        <f t="shared" si="9"/>
        <v>21691.220195797887</v>
      </c>
      <c r="CS17" s="204">
        <f t="shared" si="11"/>
        <v>21691.220195797887</v>
      </c>
      <c r="CT17" s="204">
        <f t="shared" si="11"/>
        <v>22027.220195797883</v>
      </c>
      <c r="CU17" s="204">
        <f t="shared" si="11"/>
        <v>22027.220195797883</v>
      </c>
      <c r="CV17" s="204">
        <f t="shared" si="11"/>
        <v>22027.220195797883</v>
      </c>
      <c r="CW17" s="204">
        <f t="shared" si="11"/>
        <v>22027.220195797883</v>
      </c>
      <c r="CX17" s="204">
        <f t="shared" si="11"/>
        <v>22027.220195797883</v>
      </c>
      <c r="CY17" s="204">
        <f t="shared" si="11"/>
        <v>22027.220195797883</v>
      </c>
      <c r="CZ17" s="204">
        <f t="shared" si="11"/>
        <v>22027.220195797883</v>
      </c>
      <c r="DA17" s="204">
        <f t="shared" si="11"/>
        <v>22027.220195797883</v>
      </c>
    </row>
    <row r="18" spans="1:105">
      <c r="A18" s="201" t="s">
        <v>85</v>
      </c>
      <c r="B18" s="203">
        <f>Income!B90</f>
        <v>33999.22019579789</v>
      </c>
      <c r="C18" s="203">
        <f>Income!C90</f>
        <v>33335.220195797883</v>
      </c>
      <c r="D18" s="203">
        <f>Income!D90</f>
        <v>33375.220195797883</v>
      </c>
      <c r="E18" s="203">
        <f>Income!E90</f>
        <v>33711.22019579789</v>
      </c>
      <c r="F18" s="204">
        <f t="shared" ref="F18:U18" si="12">IF(F$2&lt;=($B$2+$C$2+$D$2),IF(F$2&lt;=($B$2+$C$2),IF(F$2&lt;=$B$2,$B18,$C18),$D18),$E18)</f>
        <v>33999.22019579789</v>
      </c>
      <c r="G18" s="204">
        <f t="shared" si="12"/>
        <v>33999.22019579789</v>
      </c>
      <c r="H18" s="204">
        <f t="shared" si="12"/>
        <v>33999.22019579789</v>
      </c>
      <c r="I18" s="204">
        <f t="shared" si="12"/>
        <v>33999.22019579789</v>
      </c>
      <c r="J18" s="204">
        <f t="shared" si="12"/>
        <v>33999.22019579789</v>
      </c>
      <c r="K18" s="204">
        <f t="shared" si="12"/>
        <v>33999.22019579789</v>
      </c>
      <c r="L18" s="204">
        <f t="shared" si="12"/>
        <v>33999.22019579789</v>
      </c>
      <c r="M18" s="204">
        <f t="shared" si="12"/>
        <v>33999.22019579789</v>
      </c>
      <c r="N18" s="204">
        <f t="shared" si="12"/>
        <v>33999.22019579789</v>
      </c>
      <c r="O18" s="204">
        <f t="shared" si="12"/>
        <v>33999.22019579789</v>
      </c>
      <c r="P18" s="204">
        <f t="shared" si="12"/>
        <v>33999.22019579789</v>
      </c>
      <c r="Q18" s="204">
        <f t="shared" si="12"/>
        <v>33999.22019579789</v>
      </c>
      <c r="R18" s="204">
        <f t="shared" si="12"/>
        <v>33999.22019579789</v>
      </c>
      <c r="S18" s="204">
        <f t="shared" si="12"/>
        <v>33999.22019579789</v>
      </c>
      <c r="T18" s="204">
        <f t="shared" si="12"/>
        <v>33999.22019579789</v>
      </c>
      <c r="U18" s="204">
        <f t="shared" si="12"/>
        <v>33999.22019579789</v>
      </c>
      <c r="V18" s="204">
        <f t="shared" si="6"/>
        <v>33999.22019579789</v>
      </c>
      <c r="W18" s="204">
        <f t="shared" si="6"/>
        <v>33999.22019579789</v>
      </c>
      <c r="X18" s="204">
        <f t="shared" si="6"/>
        <v>33999.22019579789</v>
      </c>
      <c r="Y18" s="204">
        <f t="shared" si="6"/>
        <v>33999.22019579789</v>
      </c>
      <c r="Z18" s="204">
        <f t="shared" si="6"/>
        <v>33999.22019579789</v>
      </c>
      <c r="AA18" s="204">
        <f t="shared" si="6"/>
        <v>33999.22019579789</v>
      </c>
      <c r="AB18" s="204">
        <f t="shared" si="6"/>
        <v>33999.22019579789</v>
      </c>
      <c r="AC18" s="204">
        <f t="shared" si="6"/>
        <v>33999.22019579789</v>
      </c>
      <c r="AD18" s="204">
        <f t="shared" si="6"/>
        <v>33999.22019579789</v>
      </c>
      <c r="AE18" s="204">
        <f t="shared" si="6"/>
        <v>33999.22019579789</v>
      </c>
      <c r="AF18" s="204">
        <f t="shared" si="6"/>
        <v>33999.22019579789</v>
      </c>
      <c r="AG18" s="204">
        <f t="shared" si="6"/>
        <v>33999.22019579789</v>
      </c>
      <c r="AH18" s="204">
        <f t="shared" si="6"/>
        <v>33999.22019579789</v>
      </c>
      <c r="AI18" s="204">
        <f t="shared" si="6"/>
        <v>33999.22019579789</v>
      </c>
      <c r="AJ18" s="204">
        <f t="shared" si="6"/>
        <v>33999.22019579789</v>
      </c>
      <c r="AK18" s="204">
        <f t="shared" si="6"/>
        <v>33999.22019579789</v>
      </c>
      <c r="AL18" s="204">
        <f t="shared" si="7"/>
        <v>33999.22019579789</v>
      </c>
      <c r="AM18" s="204">
        <f t="shared" si="7"/>
        <v>33999.22019579789</v>
      </c>
      <c r="AN18" s="204">
        <f t="shared" si="7"/>
        <v>33999.22019579789</v>
      </c>
      <c r="AO18" s="204">
        <f t="shared" si="7"/>
        <v>33999.22019579789</v>
      </c>
      <c r="AP18" s="204">
        <f t="shared" si="7"/>
        <v>33999.22019579789</v>
      </c>
      <c r="AQ18" s="204">
        <f t="shared" si="7"/>
        <v>33999.22019579789</v>
      </c>
      <c r="AR18" s="204">
        <f t="shared" si="7"/>
        <v>33999.22019579789</v>
      </c>
      <c r="AS18" s="204">
        <f t="shared" si="7"/>
        <v>33999.22019579789</v>
      </c>
      <c r="AT18" s="204">
        <f t="shared" si="7"/>
        <v>33335.220195797883</v>
      </c>
      <c r="AU18" s="204">
        <f t="shared" si="7"/>
        <v>33335.220195797883</v>
      </c>
      <c r="AV18" s="204">
        <f t="shared" si="7"/>
        <v>33335.220195797883</v>
      </c>
      <c r="AW18" s="204">
        <f t="shared" si="7"/>
        <v>33335.220195797883</v>
      </c>
      <c r="AX18" s="204">
        <f t="shared" si="8"/>
        <v>33335.220195797883</v>
      </c>
      <c r="AY18" s="204">
        <f t="shared" si="8"/>
        <v>33335.220195797883</v>
      </c>
      <c r="AZ18" s="204">
        <f t="shared" si="8"/>
        <v>33335.220195797883</v>
      </c>
      <c r="BA18" s="204">
        <f t="shared" si="8"/>
        <v>33335.220195797883</v>
      </c>
      <c r="BB18" s="204">
        <f t="shared" si="8"/>
        <v>33335.220195797883</v>
      </c>
      <c r="BC18" s="204">
        <f t="shared" si="8"/>
        <v>33335.220195797883</v>
      </c>
      <c r="BD18" s="204">
        <f t="shared" si="8"/>
        <v>33335.220195797883</v>
      </c>
      <c r="BE18" s="204">
        <f t="shared" si="8"/>
        <v>33335.220195797883</v>
      </c>
      <c r="BF18" s="204">
        <f t="shared" si="8"/>
        <v>33335.220195797883</v>
      </c>
      <c r="BG18" s="204">
        <f t="shared" si="8"/>
        <v>33335.220195797883</v>
      </c>
      <c r="BH18" s="204">
        <f t="shared" si="8"/>
        <v>33335.220195797883</v>
      </c>
      <c r="BI18" s="204">
        <f t="shared" si="8"/>
        <v>33335.220195797883</v>
      </c>
      <c r="BJ18" s="204">
        <f t="shared" si="8"/>
        <v>33335.220195797883</v>
      </c>
      <c r="BK18" s="204">
        <f t="shared" si="8"/>
        <v>33335.220195797883</v>
      </c>
      <c r="BL18" s="204">
        <f t="shared" ref="BL18:BZ18" si="13">IF(BL$2&lt;=($B$2+$C$2+$D$2),IF(BL$2&lt;=($B$2+$C$2),IF(BL$2&lt;=$B$2,$B18,$C18),$D18),$E18)</f>
        <v>33335.220195797883</v>
      </c>
      <c r="BM18" s="204">
        <f t="shared" si="13"/>
        <v>33335.220195797883</v>
      </c>
      <c r="BN18" s="204">
        <f t="shared" si="13"/>
        <v>33335.220195797883</v>
      </c>
      <c r="BO18" s="204">
        <f t="shared" si="13"/>
        <v>33335.220195797883</v>
      </c>
      <c r="BP18" s="204">
        <f t="shared" si="13"/>
        <v>33335.220195797883</v>
      </c>
      <c r="BQ18" s="204">
        <f t="shared" si="13"/>
        <v>33335.220195797883</v>
      </c>
      <c r="BR18" s="204">
        <f t="shared" si="13"/>
        <v>33335.220195797883</v>
      </c>
      <c r="BS18" s="204">
        <f t="shared" si="13"/>
        <v>33335.220195797883</v>
      </c>
      <c r="BT18" s="204">
        <f t="shared" si="13"/>
        <v>33335.220195797883</v>
      </c>
      <c r="BU18" s="204">
        <f t="shared" si="13"/>
        <v>33335.220195797883</v>
      </c>
      <c r="BV18" s="204">
        <f t="shared" si="13"/>
        <v>33335.220195797883</v>
      </c>
      <c r="BW18" s="204">
        <f t="shared" si="13"/>
        <v>33335.220195797883</v>
      </c>
      <c r="BX18" s="204">
        <f t="shared" si="13"/>
        <v>33335.220195797883</v>
      </c>
      <c r="BY18" s="204">
        <f t="shared" si="13"/>
        <v>33335.220195797883</v>
      </c>
      <c r="BZ18" s="204">
        <f t="shared" si="13"/>
        <v>33335.220195797883</v>
      </c>
      <c r="CA18" s="204">
        <f t="shared" si="10"/>
        <v>33335.220195797883</v>
      </c>
      <c r="CB18" s="204">
        <f t="shared" si="10"/>
        <v>33375.220195797883</v>
      </c>
      <c r="CC18" s="204">
        <f t="shared" si="9"/>
        <v>33375.220195797883</v>
      </c>
      <c r="CD18" s="204">
        <f t="shared" si="9"/>
        <v>33375.220195797883</v>
      </c>
      <c r="CE18" s="204">
        <f t="shared" si="9"/>
        <v>33375.220195797883</v>
      </c>
      <c r="CF18" s="204">
        <f t="shared" si="9"/>
        <v>33375.220195797883</v>
      </c>
      <c r="CG18" s="204">
        <f t="shared" si="9"/>
        <v>33375.220195797883</v>
      </c>
      <c r="CH18" s="204">
        <f t="shared" si="9"/>
        <v>33375.220195797883</v>
      </c>
      <c r="CI18" s="204">
        <f t="shared" si="9"/>
        <v>33375.220195797883</v>
      </c>
      <c r="CJ18" s="204">
        <f t="shared" si="9"/>
        <v>33375.220195797883</v>
      </c>
      <c r="CK18" s="204">
        <f t="shared" si="9"/>
        <v>33375.220195797883</v>
      </c>
      <c r="CL18" s="204">
        <f t="shared" si="9"/>
        <v>33375.220195797883</v>
      </c>
      <c r="CM18" s="204">
        <f t="shared" si="9"/>
        <v>33375.220195797883</v>
      </c>
      <c r="CN18" s="204">
        <f t="shared" si="9"/>
        <v>33375.220195797883</v>
      </c>
      <c r="CO18" s="204">
        <f t="shared" si="9"/>
        <v>33375.220195797883</v>
      </c>
      <c r="CP18" s="204">
        <f t="shared" si="9"/>
        <v>33375.220195797883</v>
      </c>
      <c r="CQ18" s="204">
        <f t="shared" si="9"/>
        <v>33375.220195797883</v>
      </c>
      <c r="CR18" s="204">
        <f t="shared" si="9"/>
        <v>33375.220195797883</v>
      </c>
      <c r="CS18" s="204">
        <f t="shared" si="11"/>
        <v>33375.220195797883</v>
      </c>
      <c r="CT18" s="204">
        <f t="shared" si="11"/>
        <v>33711.22019579789</v>
      </c>
      <c r="CU18" s="204">
        <f t="shared" si="11"/>
        <v>33711.22019579789</v>
      </c>
      <c r="CV18" s="204">
        <f t="shared" si="11"/>
        <v>33711.22019579789</v>
      </c>
      <c r="CW18" s="204">
        <f t="shared" si="11"/>
        <v>33711.22019579789</v>
      </c>
      <c r="CX18" s="204">
        <f t="shared" si="11"/>
        <v>33711.22019579789</v>
      </c>
      <c r="CY18" s="204">
        <f t="shared" si="11"/>
        <v>33711.22019579789</v>
      </c>
      <c r="CZ18" s="204">
        <f t="shared" si="11"/>
        <v>33711.22019579789</v>
      </c>
      <c r="DA18" s="204">
        <f t="shared" si="11"/>
        <v>33711.22019579789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36536.634495823775</v>
      </c>
      <c r="AA19" s="201">
        <f t="shared" si="14"/>
        <v>36833.897856564377</v>
      </c>
      <c r="AB19" s="201">
        <f t="shared" si="14"/>
        <v>37131.16121730498</v>
      </c>
      <c r="AC19" s="201">
        <f t="shared" si="14"/>
        <v>37428.424578045582</v>
      </c>
      <c r="AD19" s="201">
        <f t="shared" si="14"/>
        <v>37725.687938786185</v>
      </c>
      <c r="AE19" s="201">
        <f t="shared" si="14"/>
        <v>38022.951299526794</v>
      </c>
      <c r="AF19" s="201">
        <f t="shared" si="14"/>
        <v>38320.214660267397</v>
      </c>
      <c r="AG19" s="201">
        <f t="shared" si="14"/>
        <v>38617.478021007999</v>
      </c>
      <c r="AH19" s="201">
        <f t="shared" si="14"/>
        <v>38914.741381748601</v>
      </c>
      <c r="AI19" s="201">
        <f t="shared" si="14"/>
        <v>39212.004742489204</v>
      </c>
      <c r="AJ19" s="201">
        <f t="shared" si="14"/>
        <v>39509.268103229806</v>
      </c>
      <c r="AK19" s="201">
        <f t="shared" si="14"/>
        <v>39806.531463970408</v>
      </c>
      <c r="AL19" s="201">
        <f t="shared" si="14"/>
        <v>40103.794824711011</v>
      </c>
      <c r="AM19" s="201">
        <f t="shared" si="14"/>
        <v>40401.058185451613</v>
      </c>
      <c r="AN19" s="201">
        <f t="shared" si="14"/>
        <v>40698.321546192223</v>
      </c>
      <c r="AO19" s="201">
        <f t="shared" si="14"/>
        <v>40995.584906932825</v>
      </c>
      <c r="AP19" s="201">
        <f t="shared" si="14"/>
        <v>41292.848267673427</v>
      </c>
      <c r="AQ19" s="201">
        <f t="shared" si="14"/>
        <v>41590.11162841403</v>
      </c>
      <c r="AR19" s="201">
        <f t="shared" si="14"/>
        <v>41887.374989154632</v>
      </c>
      <c r="AS19" s="201">
        <f t="shared" si="14"/>
        <v>42184.638349895235</v>
      </c>
      <c r="AT19" s="201">
        <f t="shared" si="14"/>
        <v>42481.901710635837</v>
      </c>
      <c r="AU19" s="201">
        <f t="shared" si="14"/>
        <v>42779.165071376439</v>
      </c>
      <c r="AV19" s="201">
        <f t="shared" si="14"/>
        <v>43076.428432117042</v>
      </c>
      <c r="AW19" s="201">
        <f t="shared" si="14"/>
        <v>43373.691792857644</v>
      </c>
      <c r="AX19" s="201">
        <f t="shared" si="14"/>
        <v>43670.955153598254</v>
      </c>
      <c r="AY19" s="201">
        <f t="shared" si="14"/>
        <v>43968.218514338856</v>
      </c>
      <c r="AZ19" s="201">
        <f t="shared" si="14"/>
        <v>44265.481875079458</v>
      </c>
      <c r="BA19" s="201">
        <f t="shared" si="14"/>
        <v>44562.745235820061</v>
      </c>
      <c r="BB19" s="201">
        <f t="shared" si="14"/>
        <v>44860.008596560663</v>
      </c>
      <c r="BC19" s="201">
        <f t="shared" si="14"/>
        <v>45157.271957301266</v>
      </c>
      <c r="BD19" s="201">
        <f t="shared" si="14"/>
        <v>45454.535318041868</v>
      </c>
      <c r="BE19" s="201">
        <f t="shared" si="14"/>
        <v>45751.798678782478</v>
      </c>
      <c r="BF19" s="201">
        <f t="shared" si="14"/>
        <v>46049.06203952308</v>
      </c>
      <c r="BG19" s="201">
        <f t="shared" si="14"/>
        <v>46346.325400263682</v>
      </c>
      <c r="BH19" s="201">
        <f t="shared" si="14"/>
        <v>46643.588761004285</v>
      </c>
      <c r="BI19" s="201">
        <f t="shared" si="14"/>
        <v>46940.852121744887</v>
      </c>
      <c r="BJ19" s="201">
        <f t="shared" si="14"/>
        <v>47238.115482485489</v>
      </c>
      <c r="BK19" s="201">
        <f t="shared" si="14"/>
        <v>47535.378843226092</v>
      </c>
      <c r="BL19" s="201">
        <f t="shared" si="14"/>
        <v>51160.106223446375</v>
      </c>
      <c r="BM19" s="201">
        <f t="shared" si="14"/>
        <v>54784.833603666666</v>
      </c>
      <c r="BN19" s="201">
        <f t="shared" si="14"/>
        <v>58409.56098388695</v>
      </c>
      <c r="BO19" s="201">
        <f t="shared" si="14"/>
        <v>62034.288364107233</v>
      </c>
      <c r="BP19" s="201">
        <f t="shared" si="14"/>
        <v>65659.015744327524</v>
      </c>
      <c r="BQ19" s="201">
        <f t="shared" si="14"/>
        <v>69283.743124547807</v>
      </c>
      <c r="BR19" s="201">
        <f t="shared" si="14"/>
        <v>72908.470504768091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76533.197884988374</v>
      </c>
      <c r="BT19" s="201">
        <f t="shared" si="15"/>
        <v>80157.925265208672</v>
      </c>
      <c r="BU19" s="201">
        <f t="shared" si="15"/>
        <v>83782.652645428956</v>
      </c>
      <c r="BV19" s="201">
        <f t="shared" si="15"/>
        <v>87407.38002564924</v>
      </c>
      <c r="BW19" s="201">
        <f t="shared" si="15"/>
        <v>91032.107405869523</v>
      </c>
      <c r="BX19" s="201">
        <f t="shared" si="15"/>
        <v>94656.834786089807</v>
      </c>
      <c r="BY19" s="201">
        <f t="shared" si="15"/>
        <v>98281.56216631009</v>
      </c>
      <c r="BZ19" s="201">
        <f t="shared" si="15"/>
        <v>101906.28954653037</v>
      </c>
      <c r="CA19" s="201">
        <f t="shared" si="15"/>
        <v>105531.01692675066</v>
      </c>
      <c r="CB19" s="201">
        <f t="shared" si="15"/>
        <v>109155.74430697094</v>
      </c>
      <c r="CC19" s="201">
        <f t="shared" si="15"/>
        <v>112780.47168719124</v>
      </c>
      <c r="CD19" s="201">
        <f t="shared" si="15"/>
        <v>116405.19906741152</v>
      </c>
      <c r="CE19" s="201">
        <f t="shared" si="15"/>
        <v>120029.92644763181</v>
      </c>
      <c r="CF19" s="201">
        <f t="shared" si="15"/>
        <v>123654.65382785209</v>
      </c>
      <c r="CG19" s="201">
        <f t="shared" si="15"/>
        <v>127279.38120807237</v>
      </c>
      <c r="CH19" s="201">
        <f t="shared" si="15"/>
        <v>130904.10858829267</v>
      </c>
      <c r="CI19" s="201">
        <f t="shared" si="15"/>
        <v>134528.83596851295</v>
      </c>
      <c r="CJ19" s="201">
        <f t="shared" si="15"/>
        <v>138153.56334873324</v>
      </c>
      <c r="CK19" s="201">
        <f t="shared" si="15"/>
        <v>141778.29072895352</v>
      </c>
      <c r="CL19" s="201">
        <f t="shared" si="15"/>
        <v>162743.73675855584</v>
      </c>
      <c r="CM19" s="201">
        <f t="shared" si="15"/>
        <v>183709.18278815816</v>
      </c>
      <c r="CN19" s="201">
        <f t="shared" si="15"/>
        <v>204674.62881776047</v>
      </c>
      <c r="CO19" s="201">
        <f t="shared" si="15"/>
        <v>225640.07484736279</v>
      </c>
      <c r="CP19" s="201">
        <f t="shared" si="15"/>
        <v>246605.52087696511</v>
      </c>
      <c r="CQ19" s="201">
        <f t="shared" si="15"/>
        <v>267570.96690656745</v>
      </c>
      <c r="CR19" s="201">
        <f t="shared" si="15"/>
        <v>288536.41293616977</v>
      </c>
      <c r="CS19" s="201">
        <f t="shared" si="15"/>
        <v>309501.85896577209</v>
      </c>
      <c r="CT19" s="201">
        <f t="shared" si="15"/>
        <v>330467.3049953744</v>
      </c>
      <c r="CU19" s="201">
        <f t="shared" si="15"/>
        <v>351432.75102497672</v>
      </c>
      <c r="CV19" s="201">
        <f t="shared" si="15"/>
        <v>372398.19705457904</v>
      </c>
      <c r="CW19" s="201">
        <f t="shared" si="15"/>
        <v>393363.64308418136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376.3257931687429</v>
      </c>
      <c r="C25" s="203">
        <f>Income!C72</f>
        <v>2893.8935649244049</v>
      </c>
      <c r="D25" s="203">
        <f>Income!D72</f>
        <v>4476.5978092267296</v>
      </c>
      <c r="E25" s="203">
        <f>Income!E72</f>
        <v>4301.5310435222564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376.3257931687429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376.3257931687429</v>
      </c>
      <c r="H25" s="210">
        <f t="shared" si="16"/>
        <v>376.3257931687429</v>
      </c>
      <c r="I25" s="210">
        <f t="shared" si="16"/>
        <v>376.3257931687429</v>
      </c>
      <c r="J25" s="210">
        <f t="shared" si="16"/>
        <v>376.3257931687429</v>
      </c>
      <c r="K25" s="210">
        <f t="shared" si="16"/>
        <v>376.3257931687429</v>
      </c>
      <c r="L25" s="210">
        <f t="shared" si="16"/>
        <v>376.3257931687429</v>
      </c>
      <c r="M25" s="210">
        <f t="shared" si="16"/>
        <v>376.3257931687429</v>
      </c>
      <c r="N25" s="210">
        <f t="shared" si="16"/>
        <v>376.3257931687429</v>
      </c>
      <c r="O25" s="210">
        <f t="shared" si="16"/>
        <v>376.3257931687429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376.3257931687429</v>
      </c>
      <c r="Q25" s="210">
        <f t="shared" si="17"/>
        <v>376.3257931687429</v>
      </c>
      <c r="R25" s="210">
        <f t="shared" si="17"/>
        <v>376.3257931687429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376.3257931687429</v>
      </c>
      <c r="T25" s="210">
        <f t="shared" si="17"/>
        <v>376.3257931687429</v>
      </c>
      <c r="U25" s="210">
        <f t="shared" si="17"/>
        <v>376.3257931687429</v>
      </c>
      <c r="V25" s="210">
        <f t="shared" si="17"/>
        <v>376.3257931687429</v>
      </c>
      <c r="W25" s="210">
        <f t="shared" si="17"/>
        <v>376.3257931687429</v>
      </c>
      <c r="X25" s="210">
        <f t="shared" si="17"/>
        <v>376.3257931687429</v>
      </c>
      <c r="Y25" s="210">
        <f t="shared" si="17"/>
        <v>376.3257931687429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376.3257931687429</v>
      </c>
      <c r="AA25" s="210">
        <f t="shared" si="18"/>
        <v>444.3681653783554</v>
      </c>
      <c r="AB25" s="210">
        <f t="shared" si="18"/>
        <v>512.41053758796784</v>
      </c>
      <c r="AC25" s="210">
        <f t="shared" si="18"/>
        <v>580.45290979758033</v>
      </c>
      <c r="AD25" s="210">
        <f t="shared" si="18"/>
        <v>648.49528200719283</v>
      </c>
      <c r="AE25" s="210">
        <f t="shared" si="18"/>
        <v>716.53765421680532</v>
      </c>
      <c r="AF25" s="210">
        <f t="shared" si="18"/>
        <v>784.58002642641782</v>
      </c>
      <c r="AG25" s="210">
        <f t="shared" si="18"/>
        <v>852.62239863603031</v>
      </c>
      <c r="AH25" s="210">
        <f t="shared" si="18"/>
        <v>920.66477084564281</v>
      </c>
      <c r="AI25" s="210">
        <f t="shared" si="18"/>
        <v>988.7071430552553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1056.7495152648676</v>
      </c>
      <c r="AK25" s="210">
        <f t="shared" si="19"/>
        <v>1124.7918874744803</v>
      </c>
      <c r="AL25" s="210">
        <f t="shared" si="19"/>
        <v>1192.8342596840928</v>
      </c>
      <c r="AM25" s="210">
        <f t="shared" si="19"/>
        <v>1260.8766318937051</v>
      </c>
      <c r="AN25" s="210">
        <f t="shared" si="19"/>
        <v>1328.9190041033178</v>
      </c>
      <c r="AO25" s="210">
        <f t="shared" si="19"/>
        <v>1396.9613763129303</v>
      </c>
      <c r="AP25" s="210">
        <f t="shared" si="19"/>
        <v>1465.0037485225425</v>
      </c>
      <c r="AQ25" s="210">
        <f t="shared" si="19"/>
        <v>1533.046120732155</v>
      </c>
      <c r="AR25" s="210">
        <f t="shared" si="19"/>
        <v>1601.0884929417675</v>
      </c>
      <c r="AS25" s="210">
        <f t="shared" si="19"/>
        <v>1669.13086515138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1737.1732373609923</v>
      </c>
      <c r="AU25" s="210">
        <f t="shared" si="20"/>
        <v>1805.215609570605</v>
      </c>
      <c r="AV25" s="210">
        <f t="shared" si="20"/>
        <v>1873.2579817802175</v>
      </c>
      <c r="AW25" s="210">
        <f t="shared" si="20"/>
        <v>1941.30035398983</v>
      </c>
      <c r="AX25" s="210">
        <f t="shared" si="20"/>
        <v>2009.3427261994425</v>
      </c>
      <c r="AY25" s="210">
        <f t="shared" si="20"/>
        <v>2077.385098409055</v>
      </c>
      <c r="AZ25" s="210">
        <f t="shared" si="20"/>
        <v>2145.4274706186675</v>
      </c>
      <c r="BA25" s="210">
        <f t="shared" si="20"/>
        <v>2213.46984282828</v>
      </c>
      <c r="BB25" s="210">
        <f t="shared" si="20"/>
        <v>2281.5122150378925</v>
      </c>
      <c r="BC25" s="210">
        <f t="shared" si="20"/>
        <v>2349.554587247505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2417.5969594571175</v>
      </c>
      <c r="BE25" s="210">
        <f t="shared" si="21"/>
        <v>2485.63933166673</v>
      </c>
      <c r="BF25" s="210">
        <f t="shared" si="21"/>
        <v>2553.6817038763425</v>
      </c>
      <c r="BG25" s="210">
        <f t="shared" si="21"/>
        <v>2621.7240760859549</v>
      </c>
      <c r="BH25" s="210">
        <f t="shared" si="21"/>
        <v>2689.7664482955674</v>
      </c>
      <c r="BI25" s="210">
        <f t="shared" si="21"/>
        <v>2757.8088205051799</v>
      </c>
      <c r="BJ25" s="210">
        <f t="shared" si="21"/>
        <v>2825.8511927147924</v>
      </c>
      <c r="BK25" s="210">
        <f t="shared" si="21"/>
        <v>2893.8935649244049</v>
      </c>
      <c r="BL25" s="210">
        <f t="shared" si="21"/>
        <v>2954.7668050898787</v>
      </c>
      <c r="BM25" s="210">
        <f t="shared" si="21"/>
        <v>3015.640045255353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3076.5132854208268</v>
      </c>
      <c r="BO25" s="210">
        <f t="shared" si="22"/>
        <v>3137.3865255863011</v>
      </c>
      <c r="BP25" s="210">
        <f t="shared" si="22"/>
        <v>3198.2597657517749</v>
      </c>
      <c r="BQ25" s="210">
        <f t="shared" si="22"/>
        <v>3259.1330059172492</v>
      </c>
      <c r="BR25" s="210">
        <f t="shared" si="22"/>
        <v>3320.006246082723</v>
      </c>
      <c r="BS25" s="210">
        <f t="shared" si="22"/>
        <v>3380.8794862481973</v>
      </c>
      <c r="BT25" s="210">
        <f t="shared" si="22"/>
        <v>3441.7527264136711</v>
      </c>
      <c r="BU25" s="210">
        <f t="shared" si="22"/>
        <v>3502.6259665791449</v>
      </c>
      <c r="BV25" s="210">
        <f t="shared" si="22"/>
        <v>3563.4992067446192</v>
      </c>
      <c r="BW25" s="210">
        <f t="shared" si="22"/>
        <v>3624.3724469100935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3685.2456870755673</v>
      </c>
      <c r="BY25" s="210">
        <f t="shared" si="23"/>
        <v>3746.1189272410411</v>
      </c>
      <c r="BZ25" s="210">
        <f t="shared" si="23"/>
        <v>3806.9921674065154</v>
      </c>
      <c r="CA25" s="210">
        <f t="shared" si="23"/>
        <v>3867.8654075719896</v>
      </c>
      <c r="CB25" s="210">
        <f t="shared" si="23"/>
        <v>3928.7386477374635</v>
      </c>
      <c r="CC25" s="210">
        <f t="shared" si="23"/>
        <v>3989.6118879029373</v>
      </c>
      <c r="CD25" s="210">
        <f t="shared" si="23"/>
        <v>4050.4851280684115</v>
      </c>
      <c r="CE25" s="210">
        <f t="shared" si="23"/>
        <v>4111.3583682338849</v>
      </c>
      <c r="CF25" s="210">
        <f t="shared" si="23"/>
        <v>4172.2316083993592</v>
      </c>
      <c r="CG25" s="210">
        <f t="shared" si="23"/>
        <v>4233.1048485648334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4293.9780887303077</v>
      </c>
      <c r="CI25" s="210">
        <f t="shared" si="24"/>
        <v>4354.851328895782</v>
      </c>
      <c r="CJ25" s="210">
        <f t="shared" si="24"/>
        <v>4415.7245690612554</v>
      </c>
      <c r="CK25" s="210">
        <f t="shared" si="24"/>
        <v>4476.5978092267296</v>
      </c>
      <c r="CL25" s="210">
        <f t="shared" si="24"/>
        <v>4463.1311349417701</v>
      </c>
      <c r="CM25" s="210">
        <f t="shared" si="24"/>
        <v>4449.6644606568107</v>
      </c>
      <c r="CN25" s="210">
        <f t="shared" si="24"/>
        <v>4436.1977863718512</v>
      </c>
      <c r="CO25" s="210">
        <f t="shared" si="24"/>
        <v>4422.7311120868917</v>
      </c>
      <c r="CP25" s="210">
        <f t="shared" si="24"/>
        <v>4409.2644378019322</v>
      </c>
      <c r="CQ25" s="210">
        <f t="shared" si="24"/>
        <v>4395.7977635169727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4382.3310892320133</v>
      </c>
      <c r="CS25" s="210">
        <f t="shared" si="25"/>
        <v>4368.8644149470538</v>
      </c>
      <c r="CT25" s="210">
        <f t="shared" si="25"/>
        <v>4355.3977406620943</v>
      </c>
      <c r="CU25" s="210">
        <f t="shared" si="25"/>
        <v>4341.9310663771348</v>
      </c>
      <c r="CV25" s="210">
        <f t="shared" si="25"/>
        <v>4328.4643920921753</v>
      </c>
      <c r="CW25" s="210">
        <f t="shared" si="25"/>
        <v>4314.9977178072158</v>
      </c>
      <c r="CX25" s="210">
        <f t="shared" si="25"/>
        <v>4301.5310435222564</v>
      </c>
      <c r="CY25" s="210">
        <f t="shared" si="25"/>
        <v>4301.5310435222564</v>
      </c>
      <c r="CZ25" s="210">
        <f t="shared" si="25"/>
        <v>4301.5310435222564</v>
      </c>
      <c r="DA25" s="210">
        <f t="shared" si="25"/>
        <v>4301.5310435222564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4320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332.30769230769232</v>
      </c>
      <c r="CM26" s="210">
        <f t="shared" si="24"/>
        <v>664.61538461538464</v>
      </c>
      <c r="CN26" s="210">
        <f t="shared" si="24"/>
        <v>996.92307692307691</v>
      </c>
      <c r="CO26" s="210">
        <f t="shared" si="24"/>
        <v>1329.2307692307693</v>
      </c>
      <c r="CP26" s="210">
        <f t="shared" si="24"/>
        <v>1661.5384615384614</v>
      </c>
      <c r="CQ26" s="210">
        <f t="shared" si="24"/>
        <v>1993.8461538461538</v>
      </c>
      <c r="CR26" s="210">
        <f t="shared" si="25"/>
        <v>2326.1538461538462</v>
      </c>
      <c r="CS26" s="210">
        <f t="shared" si="25"/>
        <v>2658.4615384615386</v>
      </c>
      <c r="CT26" s="210">
        <f t="shared" si="25"/>
        <v>2990.7692307692309</v>
      </c>
      <c r="CU26" s="210">
        <f t="shared" si="25"/>
        <v>3323.0769230769229</v>
      </c>
      <c r="CV26" s="210">
        <f t="shared" si="25"/>
        <v>3655.3846153846152</v>
      </c>
      <c r="CW26" s="210">
        <f t="shared" si="25"/>
        <v>3987.6923076923076</v>
      </c>
      <c r="CX26" s="210">
        <f t="shared" si="25"/>
        <v>4320</v>
      </c>
      <c r="CY26" s="210">
        <f t="shared" si="25"/>
        <v>4320</v>
      </c>
      <c r="CZ26" s="210">
        <f t="shared" si="25"/>
        <v>4320</v>
      </c>
      <c r="DA26" s="210">
        <f t="shared" si="25"/>
        <v>4320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207.04900836175918</v>
      </c>
      <c r="D27" s="203">
        <f>Income!D74</f>
        <v>536.01427838319171</v>
      </c>
      <c r="E27" s="203">
        <f>Income!E74</f>
        <v>1652.0741992936278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5.5959191449124104</v>
      </c>
      <c r="AB27" s="210">
        <f t="shared" si="18"/>
        <v>11.191838289824821</v>
      </c>
      <c r="AC27" s="210">
        <f t="shared" si="18"/>
        <v>16.78775743473723</v>
      </c>
      <c r="AD27" s="210">
        <f t="shared" si="18"/>
        <v>22.383676579649642</v>
      </c>
      <c r="AE27" s="210">
        <f t="shared" si="18"/>
        <v>27.979595724562049</v>
      </c>
      <c r="AF27" s="210">
        <f t="shared" si="18"/>
        <v>33.575514869474461</v>
      </c>
      <c r="AG27" s="210">
        <f t="shared" si="18"/>
        <v>39.171434014386868</v>
      </c>
      <c r="AH27" s="210">
        <f t="shared" si="18"/>
        <v>44.767353159299283</v>
      </c>
      <c r="AI27" s="210">
        <f t="shared" si="18"/>
        <v>50.363272304211691</v>
      </c>
      <c r="AJ27" s="210">
        <f t="shared" si="19"/>
        <v>55.959191449124098</v>
      </c>
      <c r="AK27" s="210">
        <f t="shared" si="19"/>
        <v>61.555110594036506</v>
      </c>
      <c r="AL27" s="210">
        <f t="shared" si="19"/>
        <v>67.151029738948921</v>
      </c>
      <c r="AM27" s="210">
        <f t="shared" si="19"/>
        <v>72.746948883861336</v>
      </c>
      <c r="AN27" s="210">
        <f t="shared" si="19"/>
        <v>78.342868028773736</v>
      </c>
      <c r="AO27" s="210">
        <f t="shared" si="19"/>
        <v>83.938787173686151</v>
      </c>
      <c r="AP27" s="210">
        <f t="shared" si="19"/>
        <v>89.534706318598566</v>
      </c>
      <c r="AQ27" s="210">
        <f t="shared" si="19"/>
        <v>95.130625463510981</v>
      </c>
      <c r="AR27" s="210">
        <f t="shared" si="19"/>
        <v>100.72654460842338</v>
      </c>
      <c r="AS27" s="210">
        <f t="shared" si="19"/>
        <v>106.3224637533358</v>
      </c>
      <c r="AT27" s="210">
        <f t="shared" si="20"/>
        <v>111.9183828982482</v>
      </c>
      <c r="AU27" s="210">
        <f t="shared" si="20"/>
        <v>117.51430204316061</v>
      </c>
      <c r="AV27" s="210">
        <f t="shared" si="20"/>
        <v>123.11022118807301</v>
      </c>
      <c r="AW27" s="210">
        <f t="shared" si="20"/>
        <v>128.70614033298543</v>
      </c>
      <c r="AX27" s="210">
        <f t="shared" si="20"/>
        <v>134.30205947789784</v>
      </c>
      <c r="AY27" s="210">
        <f t="shared" si="20"/>
        <v>139.89797862281026</v>
      </c>
      <c r="AZ27" s="210">
        <f t="shared" si="20"/>
        <v>145.49389776772267</v>
      </c>
      <c r="BA27" s="210">
        <f t="shared" si="20"/>
        <v>151.08981691263509</v>
      </c>
      <c r="BB27" s="210">
        <f t="shared" si="20"/>
        <v>156.68573605754747</v>
      </c>
      <c r="BC27" s="210">
        <f t="shared" si="20"/>
        <v>162.28165520245992</v>
      </c>
      <c r="BD27" s="210">
        <f t="shared" si="21"/>
        <v>167.8775743473723</v>
      </c>
      <c r="BE27" s="210">
        <f t="shared" si="21"/>
        <v>173.47349349228472</v>
      </c>
      <c r="BF27" s="210">
        <f t="shared" si="21"/>
        <v>179.06941263719713</v>
      </c>
      <c r="BG27" s="210">
        <f t="shared" si="21"/>
        <v>184.66533178210952</v>
      </c>
      <c r="BH27" s="210">
        <f t="shared" si="21"/>
        <v>190.26125092702196</v>
      </c>
      <c r="BI27" s="210">
        <f t="shared" si="21"/>
        <v>195.85717007193435</v>
      </c>
      <c r="BJ27" s="210">
        <f t="shared" si="21"/>
        <v>201.45308921684676</v>
      </c>
      <c r="BK27" s="210">
        <f t="shared" si="21"/>
        <v>207.04900836175918</v>
      </c>
      <c r="BL27" s="210">
        <f t="shared" si="21"/>
        <v>219.70151874719889</v>
      </c>
      <c r="BM27" s="210">
        <f t="shared" si="21"/>
        <v>232.3540291326386</v>
      </c>
      <c r="BN27" s="210">
        <f t="shared" si="22"/>
        <v>245.00653951807831</v>
      </c>
      <c r="BO27" s="210">
        <f t="shared" si="22"/>
        <v>257.65904990351805</v>
      </c>
      <c r="BP27" s="210">
        <f t="shared" si="22"/>
        <v>270.31156028895771</v>
      </c>
      <c r="BQ27" s="210">
        <f t="shared" si="22"/>
        <v>282.96407067439748</v>
      </c>
      <c r="BR27" s="210">
        <f t="shared" si="22"/>
        <v>295.61658105983713</v>
      </c>
      <c r="BS27" s="210">
        <f t="shared" si="22"/>
        <v>308.2690914452769</v>
      </c>
      <c r="BT27" s="210">
        <f t="shared" si="22"/>
        <v>320.92160183071655</v>
      </c>
      <c r="BU27" s="210">
        <f t="shared" si="22"/>
        <v>333.57411221615627</v>
      </c>
      <c r="BV27" s="210">
        <f t="shared" si="22"/>
        <v>346.22662260159598</v>
      </c>
      <c r="BW27" s="210">
        <f t="shared" si="22"/>
        <v>358.87913298703575</v>
      </c>
      <c r="BX27" s="210">
        <f t="shared" si="23"/>
        <v>371.5316433724754</v>
      </c>
      <c r="BY27" s="210">
        <f t="shared" si="23"/>
        <v>384.18415375791517</v>
      </c>
      <c r="BZ27" s="210">
        <f t="shared" si="23"/>
        <v>396.83666414335482</v>
      </c>
      <c r="CA27" s="210">
        <f t="shared" si="23"/>
        <v>409.48917452879459</v>
      </c>
      <c r="CB27" s="210">
        <f t="shared" si="23"/>
        <v>422.14168491423425</v>
      </c>
      <c r="CC27" s="210">
        <f t="shared" si="23"/>
        <v>434.79419529967402</v>
      </c>
      <c r="CD27" s="210">
        <f t="shared" si="23"/>
        <v>447.44670568511367</v>
      </c>
      <c r="CE27" s="210">
        <f t="shared" si="23"/>
        <v>460.09921607055338</v>
      </c>
      <c r="CF27" s="210">
        <f t="shared" si="23"/>
        <v>472.75172645599309</v>
      </c>
      <c r="CG27" s="210">
        <f t="shared" si="23"/>
        <v>485.40423684143286</v>
      </c>
      <c r="CH27" s="210">
        <f t="shared" si="24"/>
        <v>498.05674722687252</v>
      </c>
      <c r="CI27" s="210">
        <f t="shared" si="24"/>
        <v>510.70925761231229</v>
      </c>
      <c r="CJ27" s="210">
        <f t="shared" si="24"/>
        <v>523.36176799775194</v>
      </c>
      <c r="CK27" s="210">
        <f t="shared" si="24"/>
        <v>536.01427838319171</v>
      </c>
      <c r="CL27" s="210">
        <f t="shared" si="24"/>
        <v>621.86504153014835</v>
      </c>
      <c r="CM27" s="210">
        <f t="shared" si="24"/>
        <v>707.71580467710498</v>
      </c>
      <c r="CN27" s="210">
        <f t="shared" si="24"/>
        <v>793.56656782406162</v>
      </c>
      <c r="CO27" s="210">
        <f t="shared" si="24"/>
        <v>879.41733097101815</v>
      </c>
      <c r="CP27" s="210">
        <f t="shared" si="24"/>
        <v>965.2680941179749</v>
      </c>
      <c r="CQ27" s="210">
        <f t="shared" si="24"/>
        <v>1051.1188572649316</v>
      </c>
      <c r="CR27" s="210">
        <f t="shared" si="25"/>
        <v>1136.9696204118882</v>
      </c>
      <c r="CS27" s="210">
        <f t="shared" si="25"/>
        <v>1222.8203835588447</v>
      </c>
      <c r="CT27" s="210">
        <f t="shared" si="25"/>
        <v>1308.6711467058014</v>
      </c>
      <c r="CU27" s="210">
        <f t="shared" si="25"/>
        <v>1394.5219098527582</v>
      </c>
      <c r="CV27" s="210">
        <f t="shared" si="25"/>
        <v>1480.3726729997147</v>
      </c>
      <c r="CW27" s="210">
        <f t="shared" si="25"/>
        <v>1566.2234361466712</v>
      </c>
      <c r="CX27" s="210">
        <f t="shared" si="25"/>
        <v>1652.0741992936278</v>
      </c>
      <c r="CY27" s="210">
        <f t="shared" si="25"/>
        <v>1652.0741992936278</v>
      </c>
      <c r="CZ27" s="210">
        <f t="shared" si="25"/>
        <v>1652.0741992936278</v>
      </c>
      <c r="DA27" s="210">
        <f t="shared" si="25"/>
        <v>1652.0741992936278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3630.0000000000005</v>
      </c>
      <c r="D29" s="203">
        <f>Income!D76</f>
        <v>10600</v>
      </c>
      <c r="E29" s="203">
        <f>Income!E76</f>
        <v>21120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98.108108108108127</v>
      </c>
      <c r="AB29" s="210">
        <f t="shared" si="18"/>
        <v>196.21621621621625</v>
      </c>
      <c r="AC29" s="210">
        <f t="shared" si="18"/>
        <v>294.32432432432438</v>
      </c>
      <c r="AD29" s="210">
        <f t="shared" si="18"/>
        <v>392.43243243243251</v>
      </c>
      <c r="AE29" s="210">
        <f t="shared" si="18"/>
        <v>490.54054054054063</v>
      </c>
      <c r="AF29" s="210">
        <f t="shared" si="18"/>
        <v>588.64864864864876</v>
      </c>
      <c r="AG29" s="210">
        <f t="shared" si="18"/>
        <v>686.75675675675689</v>
      </c>
      <c r="AH29" s="210">
        <f t="shared" si="18"/>
        <v>784.86486486486501</v>
      </c>
      <c r="AI29" s="210">
        <f t="shared" si="18"/>
        <v>882.97297297297303</v>
      </c>
      <c r="AJ29" s="210">
        <f t="shared" si="19"/>
        <v>981.08108108108127</v>
      </c>
      <c r="AK29" s="210">
        <f t="shared" si="19"/>
        <v>1079.1891891891894</v>
      </c>
      <c r="AL29" s="210">
        <f t="shared" si="19"/>
        <v>1177.2972972972975</v>
      </c>
      <c r="AM29" s="210">
        <f t="shared" si="19"/>
        <v>1275.4054054054056</v>
      </c>
      <c r="AN29" s="210">
        <f t="shared" si="19"/>
        <v>1373.5135135135138</v>
      </c>
      <c r="AO29" s="210">
        <f t="shared" si="19"/>
        <v>1471.6216216216219</v>
      </c>
      <c r="AP29" s="210">
        <f t="shared" si="19"/>
        <v>1569.72972972973</v>
      </c>
      <c r="AQ29" s="210">
        <f t="shared" si="19"/>
        <v>1667.8378378378379</v>
      </c>
      <c r="AR29" s="210">
        <f t="shared" si="19"/>
        <v>1765.9459459459461</v>
      </c>
      <c r="AS29" s="210">
        <f t="shared" si="19"/>
        <v>1864.0540540540544</v>
      </c>
      <c r="AT29" s="210">
        <f t="shared" si="20"/>
        <v>1962.1621621621625</v>
      </c>
      <c r="AU29" s="210">
        <f t="shared" si="20"/>
        <v>2060.2702702702709</v>
      </c>
      <c r="AV29" s="210">
        <f t="shared" si="20"/>
        <v>2158.3783783783788</v>
      </c>
      <c r="AW29" s="210">
        <f t="shared" si="20"/>
        <v>2256.4864864864867</v>
      </c>
      <c r="AX29" s="210">
        <f t="shared" si="20"/>
        <v>2354.594594594595</v>
      </c>
      <c r="AY29" s="210">
        <f t="shared" si="20"/>
        <v>2452.7027027027029</v>
      </c>
      <c r="AZ29" s="210">
        <f t="shared" si="20"/>
        <v>2550.8108108108113</v>
      </c>
      <c r="BA29" s="210">
        <f t="shared" si="20"/>
        <v>2648.9189189189192</v>
      </c>
      <c r="BB29" s="210">
        <f t="shared" si="20"/>
        <v>2747.0270270270275</v>
      </c>
      <c r="BC29" s="210">
        <f t="shared" si="20"/>
        <v>2845.1351351351354</v>
      </c>
      <c r="BD29" s="210">
        <f t="shared" si="21"/>
        <v>2943.2432432432438</v>
      </c>
      <c r="BE29" s="210">
        <f t="shared" si="21"/>
        <v>3041.3513513513517</v>
      </c>
      <c r="BF29" s="210">
        <f t="shared" si="21"/>
        <v>3139.45945945946</v>
      </c>
      <c r="BG29" s="210">
        <f t="shared" si="21"/>
        <v>3237.5675675675679</v>
      </c>
      <c r="BH29" s="210">
        <f t="shared" si="21"/>
        <v>3335.6756756756758</v>
      </c>
      <c r="BI29" s="210">
        <f t="shared" si="21"/>
        <v>3433.7837837837842</v>
      </c>
      <c r="BJ29" s="210">
        <f t="shared" si="21"/>
        <v>3531.8918918918921</v>
      </c>
      <c r="BK29" s="210">
        <f t="shared" si="21"/>
        <v>3630.0000000000009</v>
      </c>
      <c r="BL29" s="210">
        <f t="shared" si="21"/>
        <v>3898.0769230769238</v>
      </c>
      <c r="BM29" s="210">
        <f t="shared" si="21"/>
        <v>4166.1538461538466</v>
      </c>
      <c r="BN29" s="210">
        <f t="shared" si="22"/>
        <v>4434.2307692307695</v>
      </c>
      <c r="BO29" s="210">
        <f t="shared" si="22"/>
        <v>4702.3076923076933</v>
      </c>
      <c r="BP29" s="210">
        <f t="shared" si="22"/>
        <v>4970.3846153846162</v>
      </c>
      <c r="BQ29" s="210">
        <f t="shared" si="22"/>
        <v>5238.461538461539</v>
      </c>
      <c r="BR29" s="210">
        <f t="shared" si="22"/>
        <v>5506.5384615384619</v>
      </c>
      <c r="BS29" s="210">
        <f t="shared" si="22"/>
        <v>5774.6153846153848</v>
      </c>
      <c r="BT29" s="210">
        <f t="shared" si="22"/>
        <v>6042.6923076923085</v>
      </c>
      <c r="BU29" s="210">
        <f t="shared" si="22"/>
        <v>6310.7692307692314</v>
      </c>
      <c r="BV29" s="210">
        <f t="shared" si="22"/>
        <v>6578.8461538461543</v>
      </c>
      <c r="BW29" s="210">
        <f t="shared" si="22"/>
        <v>6846.923076923078</v>
      </c>
      <c r="BX29" s="210">
        <f t="shared" si="23"/>
        <v>7115</v>
      </c>
      <c r="BY29" s="210">
        <f t="shared" si="23"/>
        <v>7383.0769230769238</v>
      </c>
      <c r="BZ29" s="210">
        <f t="shared" si="23"/>
        <v>7651.1538461538466</v>
      </c>
      <c r="CA29" s="210">
        <f t="shared" si="23"/>
        <v>7919.2307692307695</v>
      </c>
      <c r="CB29" s="210">
        <f t="shared" si="23"/>
        <v>8187.3076923076933</v>
      </c>
      <c r="CC29" s="210">
        <f t="shared" si="23"/>
        <v>8455.3846153846152</v>
      </c>
      <c r="CD29" s="210">
        <f t="shared" si="23"/>
        <v>8723.461538461539</v>
      </c>
      <c r="CE29" s="210">
        <f t="shared" si="23"/>
        <v>8991.5384615384628</v>
      </c>
      <c r="CF29" s="210">
        <f t="shared" si="23"/>
        <v>9259.6153846153848</v>
      </c>
      <c r="CG29" s="210">
        <f t="shared" si="23"/>
        <v>9527.6923076923085</v>
      </c>
      <c r="CH29" s="210">
        <f t="shared" si="24"/>
        <v>9795.7692307692305</v>
      </c>
      <c r="CI29" s="210">
        <f t="shared" si="24"/>
        <v>10063.846153846154</v>
      </c>
      <c r="CJ29" s="210">
        <f t="shared" si="24"/>
        <v>10331.923076923078</v>
      </c>
      <c r="CK29" s="210">
        <f t="shared" si="24"/>
        <v>10600</v>
      </c>
      <c r="CL29" s="210">
        <f t="shared" si="24"/>
        <v>11409.23076923077</v>
      </c>
      <c r="CM29" s="210">
        <f t="shared" si="24"/>
        <v>12218.461538461539</v>
      </c>
      <c r="CN29" s="210">
        <f t="shared" si="24"/>
        <v>13027.692307692309</v>
      </c>
      <c r="CO29" s="210">
        <f t="shared" si="24"/>
        <v>13836.923076923078</v>
      </c>
      <c r="CP29" s="210">
        <f t="shared" si="24"/>
        <v>14646.153846153846</v>
      </c>
      <c r="CQ29" s="210">
        <f t="shared" si="24"/>
        <v>15455.384615384615</v>
      </c>
      <c r="CR29" s="210">
        <f t="shared" si="25"/>
        <v>16264.615384615385</v>
      </c>
      <c r="CS29" s="210">
        <f t="shared" si="25"/>
        <v>17073.846153846156</v>
      </c>
      <c r="CT29" s="210">
        <f t="shared" si="25"/>
        <v>17883.076923076922</v>
      </c>
      <c r="CU29" s="210">
        <f t="shared" si="25"/>
        <v>18692.307692307691</v>
      </c>
      <c r="CV29" s="210">
        <f t="shared" si="25"/>
        <v>19501.538461538461</v>
      </c>
      <c r="CW29" s="210">
        <f t="shared" si="25"/>
        <v>20310.76923076923</v>
      </c>
      <c r="CX29" s="210">
        <f t="shared" si="25"/>
        <v>21120</v>
      </c>
      <c r="CY29" s="210">
        <f t="shared" si="25"/>
        <v>21120</v>
      </c>
      <c r="CZ29" s="210">
        <f t="shared" si="25"/>
        <v>21120</v>
      </c>
      <c r="DA29" s="210">
        <f t="shared" si="25"/>
        <v>21120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8801.9999999999982</v>
      </c>
      <c r="C31" s="203">
        <f>Income!C78</f>
        <v>12915</v>
      </c>
      <c r="D31" s="203">
        <f>Income!D78</f>
        <v>750</v>
      </c>
      <c r="E31" s="203">
        <f>Income!E78</f>
        <v>0</v>
      </c>
      <c r="F31" s="210">
        <f t="shared" si="16"/>
        <v>8801.9999999999982</v>
      </c>
      <c r="G31" s="210">
        <f t="shared" si="16"/>
        <v>8801.9999999999982</v>
      </c>
      <c r="H31" s="210">
        <f t="shared" si="16"/>
        <v>8801.9999999999982</v>
      </c>
      <c r="I31" s="210">
        <f t="shared" si="16"/>
        <v>8801.9999999999982</v>
      </c>
      <c r="J31" s="210">
        <f t="shared" si="16"/>
        <v>8801.9999999999982</v>
      </c>
      <c r="K31" s="210">
        <f t="shared" si="16"/>
        <v>8801.9999999999982</v>
      </c>
      <c r="L31" s="210">
        <f t="shared" si="16"/>
        <v>8801.9999999999982</v>
      </c>
      <c r="M31" s="210">
        <f t="shared" si="16"/>
        <v>8801.9999999999982</v>
      </c>
      <c r="N31" s="210">
        <f t="shared" si="16"/>
        <v>8801.9999999999982</v>
      </c>
      <c r="O31" s="210">
        <f t="shared" si="16"/>
        <v>8801.9999999999982</v>
      </c>
      <c r="P31" s="210">
        <f t="shared" si="17"/>
        <v>8801.9999999999982</v>
      </c>
      <c r="Q31" s="210">
        <f t="shared" si="17"/>
        <v>8801.9999999999982</v>
      </c>
      <c r="R31" s="210">
        <f t="shared" si="17"/>
        <v>8801.9999999999982</v>
      </c>
      <c r="S31" s="210">
        <f t="shared" si="17"/>
        <v>8801.9999999999982</v>
      </c>
      <c r="T31" s="210">
        <f t="shared" si="17"/>
        <v>8801.9999999999982</v>
      </c>
      <c r="U31" s="210">
        <f t="shared" si="17"/>
        <v>8801.9999999999982</v>
      </c>
      <c r="V31" s="210">
        <f t="shared" si="17"/>
        <v>8801.9999999999982</v>
      </c>
      <c r="W31" s="210">
        <f t="shared" si="17"/>
        <v>8801.9999999999982</v>
      </c>
      <c r="X31" s="210">
        <f t="shared" si="17"/>
        <v>8801.9999999999982</v>
      </c>
      <c r="Y31" s="210">
        <f t="shared" si="17"/>
        <v>8801.9999999999982</v>
      </c>
      <c r="Z31" s="210">
        <f t="shared" si="18"/>
        <v>8801.9999999999982</v>
      </c>
      <c r="AA31" s="210">
        <f t="shared" si="18"/>
        <v>8913.1621621621598</v>
      </c>
      <c r="AB31" s="210">
        <f t="shared" si="18"/>
        <v>9024.3243243243232</v>
      </c>
      <c r="AC31" s="210">
        <f t="shared" si="18"/>
        <v>9135.4864864864849</v>
      </c>
      <c r="AD31" s="210">
        <f t="shared" si="18"/>
        <v>9246.6486486486465</v>
      </c>
      <c r="AE31" s="210">
        <f t="shared" si="18"/>
        <v>9357.8108108108099</v>
      </c>
      <c r="AF31" s="210">
        <f t="shared" si="18"/>
        <v>9468.9729729729715</v>
      </c>
      <c r="AG31" s="210">
        <f t="shared" si="18"/>
        <v>9580.1351351351332</v>
      </c>
      <c r="AH31" s="210">
        <f t="shared" si="18"/>
        <v>9691.2972972972966</v>
      </c>
      <c r="AI31" s="210">
        <f t="shared" si="18"/>
        <v>9802.4594594594582</v>
      </c>
      <c r="AJ31" s="210">
        <f t="shared" si="19"/>
        <v>9913.6216216216199</v>
      </c>
      <c r="AK31" s="210">
        <f t="shared" si="19"/>
        <v>10024.783783783783</v>
      </c>
      <c r="AL31" s="210">
        <f t="shared" si="19"/>
        <v>10135.945945945945</v>
      </c>
      <c r="AM31" s="210">
        <f t="shared" si="19"/>
        <v>10247.108108108107</v>
      </c>
      <c r="AN31" s="210">
        <f t="shared" si="19"/>
        <v>10358.27027027027</v>
      </c>
      <c r="AO31" s="210">
        <f t="shared" si="19"/>
        <v>10469.432432432432</v>
      </c>
      <c r="AP31" s="210">
        <f t="shared" si="19"/>
        <v>10580.594594594593</v>
      </c>
      <c r="AQ31" s="210">
        <f t="shared" si="19"/>
        <v>10691.756756756757</v>
      </c>
      <c r="AR31" s="210">
        <f t="shared" si="19"/>
        <v>10802.918918918918</v>
      </c>
      <c r="AS31" s="210">
        <f t="shared" si="19"/>
        <v>10914.08108108108</v>
      </c>
      <c r="AT31" s="210">
        <f t="shared" si="20"/>
        <v>11025.243243243243</v>
      </c>
      <c r="AU31" s="210">
        <f t="shared" si="20"/>
        <v>11136.405405405405</v>
      </c>
      <c r="AV31" s="210">
        <f t="shared" si="20"/>
        <v>11247.567567567567</v>
      </c>
      <c r="AW31" s="210">
        <f t="shared" si="20"/>
        <v>11358.72972972973</v>
      </c>
      <c r="AX31" s="210">
        <f t="shared" si="20"/>
        <v>11469.891891891892</v>
      </c>
      <c r="AY31" s="210">
        <f t="shared" si="20"/>
        <v>11581.054054054053</v>
      </c>
      <c r="AZ31" s="210">
        <f t="shared" si="20"/>
        <v>11692.216216216217</v>
      </c>
      <c r="BA31" s="210">
        <f t="shared" si="20"/>
        <v>11803.378378378378</v>
      </c>
      <c r="BB31" s="210">
        <f t="shared" si="20"/>
        <v>11914.54054054054</v>
      </c>
      <c r="BC31" s="210">
        <f t="shared" si="20"/>
        <v>12025.702702702703</v>
      </c>
      <c r="BD31" s="210">
        <f t="shared" si="21"/>
        <v>12136.864864864865</v>
      </c>
      <c r="BE31" s="210">
        <f t="shared" si="21"/>
        <v>12248.027027027027</v>
      </c>
      <c r="BF31" s="210">
        <f t="shared" si="21"/>
        <v>12359.18918918919</v>
      </c>
      <c r="BG31" s="210">
        <f t="shared" si="21"/>
        <v>12470.351351351352</v>
      </c>
      <c r="BH31" s="210">
        <f t="shared" si="21"/>
        <v>12581.513513513513</v>
      </c>
      <c r="BI31" s="210">
        <f t="shared" si="21"/>
        <v>12692.675675675675</v>
      </c>
      <c r="BJ31" s="210">
        <f t="shared" si="21"/>
        <v>12803.837837837837</v>
      </c>
      <c r="BK31" s="210">
        <f t="shared" si="21"/>
        <v>12915</v>
      </c>
      <c r="BL31" s="210">
        <f t="shared" si="21"/>
        <v>12447.115384615385</v>
      </c>
      <c r="BM31" s="210">
        <f t="shared" si="21"/>
        <v>11979.23076923077</v>
      </c>
      <c r="BN31" s="210">
        <f t="shared" si="22"/>
        <v>11511.346153846154</v>
      </c>
      <c r="BO31" s="210">
        <f t="shared" si="22"/>
        <v>11043.461538461539</v>
      </c>
      <c r="BP31" s="210">
        <f t="shared" si="22"/>
        <v>10575.576923076922</v>
      </c>
      <c r="BQ31" s="210">
        <f t="shared" si="22"/>
        <v>10107.692307692309</v>
      </c>
      <c r="BR31" s="210">
        <f t="shared" si="22"/>
        <v>9639.8076923076915</v>
      </c>
      <c r="BS31" s="210">
        <f t="shared" si="22"/>
        <v>9171.923076923078</v>
      </c>
      <c r="BT31" s="210">
        <f t="shared" si="22"/>
        <v>8704.038461538461</v>
      </c>
      <c r="BU31" s="210">
        <f t="shared" si="22"/>
        <v>8236.1538461538457</v>
      </c>
      <c r="BV31" s="210">
        <f t="shared" si="22"/>
        <v>7768.2692307692305</v>
      </c>
      <c r="BW31" s="210">
        <f t="shared" si="22"/>
        <v>7300.3846153846152</v>
      </c>
      <c r="BX31" s="210">
        <f t="shared" si="23"/>
        <v>6832.5</v>
      </c>
      <c r="BY31" s="210">
        <f t="shared" si="23"/>
        <v>6364.6153846153848</v>
      </c>
      <c r="BZ31" s="210">
        <f t="shared" si="23"/>
        <v>5896.7307692307695</v>
      </c>
      <c r="CA31" s="210">
        <f t="shared" si="23"/>
        <v>5428.8461538461543</v>
      </c>
      <c r="CB31" s="210">
        <f t="shared" si="23"/>
        <v>4960.9615384615381</v>
      </c>
      <c r="CC31" s="210">
        <f t="shared" si="23"/>
        <v>4493.0769230769238</v>
      </c>
      <c r="CD31" s="210">
        <f t="shared" si="23"/>
        <v>4025.1923076923085</v>
      </c>
      <c r="CE31" s="210">
        <f t="shared" si="23"/>
        <v>3557.3076923076915</v>
      </c>
      <c r="CF31" s="210">
        <f t="shared" si="23"/>
        <v>3089.4230769230762</v>
      </c>
      <c r="CG31" s="210">
        <f t="shared" si="23"/>
        <v>2621.538461538461</v>
      </c>
      <c r="CH31" s="210">
        <f t="shared" si="24"/>
        <v>2153.6538461538457</v>
      </c>
      <c r="CI31" s="210">
        <f t="shared" si="24"/>
        <v>1685.7692307692305</v>
      </c>
      <c r="CJ31" s="210">
        <f t="shared" si="24"/>
        <v>1217.8846153846152</v>
      </c>
      <c r="CK31" s="210">
        <f t="shared" si="24"/>
        <v>750</v>
      </c>
      <c r="CL31" s="210">
        <f t="shared" si="24"/>
        <v>692.30769230769226</v>
      </c>
      <c r="CM31" s="210">
        <f t="shared" si="24"/>
        <v>634.61538461538464</v>
      </c>
      <c r="CN31" s="210">
        <f t="shared" si="24"/>
        <v>576.92307692307691</v>
      </c>
      <c r="CO31" s="210">
        <f t="shared" si="24"/>
        <v>519.23076923076928</v>
      </c>
      <c r="CP31" s="210">
        <f t="shared" si="24"/>
        <v>461.53846153846155</v>
      </c>
      <c r="CQ31" s="210">
        <f t="shared" si="24"/>
        <v>403.84615384615387</v>
      </c>
      <c r="CR31" s="210">
        <f t="shared" si="25"/>
        <v>346.15384615384613</v>
      </c>
      <c r="CS31" s="210">
        <f t="shared" si="25"/>
        <v>288.46153846153845</v>
      </c>
      <c r="CT31" s="210">
        <f t="shared" si="25"/>
        <v>230.76923076923072</v>
      </c>
      <c r="CU31" s="210">
        <f t="shared" si="25"/>
        <v>173.07692307692309</v>
      </c>
      <c r="CV31" s="210">
        <f t="shared" si="25"/>
        <v>115.38461538461536</v>
      </c>
      <c r="CW31" s="210">
        <f t="shared" si="25"/>
        <v>57.692307692307736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79800</v>
      </c>
      <c r="E32" s="203">
        <f>Income!E79</f>
        <v>316800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3069.2307692307691</v>
      </c>
      <c r="BM32" s="210">
        <f t="shared" si="21"/>
        <v>6138.4615384615381</v>
      </c>
      <c r="BN32" s="210">
        <f t="shared" si="22"/>
        <v>9207.6923076923085</v>
      </c>
      <c r="BO32" s="210">
        <f t="shared" si="22"/>
        <v>12276.923076923076</v>
      </c>
      <c r="BP32" s="210">
        <f t="shared" si="22"/>
        <v>15346.153846153846</v>
      </c>
      <c r="BQ32" s="210">
        <f t="shared" si="22"/>
        <v>18415.384615384617</v>
      </c>
      <c r="BR32" s="210">
        <f t="shared" si="22"/>
        <v>21484.615384615383</v>
      </c>
      <c r="BS32" s="210">
        <f t="shared" si="22"/>
        <v>24553.846153846152</v>
      </c>
      <c r="BT32" s="210">
        <f t="shared" si="22"/>
        <v>27623.076923076922</v>
      </c>
      <c r="BU32" s="210">
        <f t="shared" si="22"/>
        <v>30692.307692307691</v>
      </c>
      <c r="BV32" s="210">
        <f t="shared" si="22"/>
        <v>33761.538461538461</v>
      </c>
      <c r="BW32" s="210">
        <f t="shared" si="22"/>
        <v>36830.769230769234</v>
      </c>
      <c r="BX32" s="210">
        <f t="shared" si="23"/>
        <v>39900</v>
      </c>
      <c r="BY32" s="210">
        <f t="shared" si="23"/>
        <v>42969.230769230766</v>
      </c>
      <c r="BZ32" s="210">
        <f t="shared" si="23"/>
        <v>46038.461538461539</v>
      </c>
      <c r="CA32" s="210">
        <f t="shared" si="23"/>
        <v>49107.692307692305</v>
      </c>
      <c r="CB32" s="210">
        <f t="shared" si="23"/>
        <v>52176.923076923078</v>
      </c>
      <c r="CC32" s="210">
        <f t="shared" si="23"/>
        <v>55246.153846153844</v>
      </c>
      <c r="CD32" s="210">
        <f t="shared" si="23"/>
        <v>58315.384615384617</v>
      </c>
      <c r="CE32" s="210">
        <f t="shared" si="23"/>
        <v>61384.615384615383</v>
      </c>
      <c r="CF32" s="210">
        <f t="shared" si="23"/>
        <v>64453.846153846156</v>
      </c>
      <c r="CG32" s="210">
        <f t="shared" si="23"/>
        <v>67523.076923076922</v>
      </c>
      <c r="CH32" s="210">
        <f t="shared" si="24"/>
        <v>70592.307692307688</v>
      </c>
      <c r="CI32" s="210">
        <f t="shared" si="24"/>
        <v>73661.538461538468</v>
      </c>
      <c r="CJ32" s="210">
        <f t="shared" si="24"/>
        <v>76730.769230769234</v>
      </c>
      <c r="CK32" s="210">
        <f t="shared" si="24"/>
        <v>79800</v>
      </c>
      <c r="CL32" s="210">
        <f t="shared" si="24"/>
        <v>98030.769230769234</v>
      </c>
      <c r="CM32" s="210">
        <f t="shared" si="24"/>
        <v>116261.53846153847</v>
      </c>
      <c r="CN32" s="210">
        <f t="shared" si="24"/>
        <v>134492.30769230769</v>
      </c>
      <c r="CO32" s="210">
        <f t="shared" si="24"/>
        <v>152723.07692307694</v>
      </c>
      <c r="CP32" s="210">
        <f t="shared" si="24"/>
        <v>170953.84615384616</v>
      </c>
      <c r="CQ32" s="210">
        <f t="shared" si="24"/>
        <v>189184.61538461538</v>
      </c>
      <c r="CR32" s="210">
        <f t="shared" si="25"/>
        <v>207415.38461538462</v>
      </c>
      <c r="CS32" s="210">
        <f t="shared" si="25"/>
        <v>225646.15384615384</v>
      </c>
      <c r="CT32" s="210">
        <f t="shared" si="25"/>
        <v>243876.92307692306</v>
      </c>
      <c r="CU32" s="210">
        <f t="shared" si="25"/>
        <v>262107.69230769231</v>
      </c>
      <c r="CV32" s="210">
        <f t="shared" si="25"/>
        <v>280338.4615384615</v>
      </c>
      <c r="CW32" s="210">
        <f t="shared" si="25"/>
        <v>298569.23076923075</v>
      </c>
      <c r="CX32" s="210">
        <f t="shared" si="25"/>
        <v>316800</v>
      </c>
      <c r="CY32" s="210">
        <f t="shared" si="25"/>
        <v>316800</v>
      </c>
      <c r="CZ32" s="210">
        <f t="shared" si="25"/>
        <v>316800</v>
      </c>
      <c r="DA32" s="210">
        <f t="shared" si="25"/>
        <v>316800</v>
      </c>
    </row>
    <row r="33" spans="1:105">
      <c r="A33" s="201" t="str">
        <f>Income!A81</f>
        <v>Self - employment</v>
      </c>
      <c r="B33" s="203">
        <f>Income!B81</f>
        <v>6048</v>
      </c>
      <c r="C33" s="203">
        <f>Income!C81</f>
        <v>5040</v>
      </c>
      <c r="D33" s="203">
        <f>Income!D81</f>
        <v>30520</v>
      </c>
      <c r="E33" s="203">
        <f>Income!E81</f>
        <v>0</v>
      </c>
      <c r="F33" s="210">
        <f t="shared" si="16"/>
        <v>6048</v>
      </c>
      <c r="G33" s="210">
        <f t="shared" si="16"/>
        <v>6048</v>
      </c>
      <c r="H33" s="210">
        <f t="shared" si="16"/>
        <v>6048</v>
      </c>
      <c r="I33" s="210">
        <f t="shared" si="16"/>
        <v>6048</v>
      </c>
      <c r="J33" s="210">
        <f t="shared" si="16"/>
        <v>6048</v>
      </c>
      <c r="K33" s="210">
        <f t="shared" si="16"/>
        <v>6048</v>
      </c>
      <c r="L33" s="210">
        <f t="shared" si="16"/>
        <v>6048</v>
      </c>
      <c r="M33" s="210">
        <f t="shared" si="16"/>
        <v>6048</v>
      </c>
      <c r="N33" s="210">
        <f t="shared" si="16"/>
        <v>6048</v>
      </c>
      <c r="O33" s="210">
        <f t="shared" si="16"/>
        <v>6048</v>
      </c>
      <c r="P33" s="210">
        <f t="shared" si="17"/>
        <v>6048</v>
      </c>
      <c r="Q33" s="210">
        <f t="shared" si="17"/>
        <v>6048</v>
      </c>
      <c r="R33" s="210">
        <f t="shared" si="17"/>
        <v>6048</v>
      </c>
      <c r="S33" s="210">
        <f t="shared" si="17"/>
        <v>6048</v>
      </c>
      <c r="T33" s="210">
        <f t="shared" si="17"/>
        <v>6048</v>
      </c>
      <c r="U33" s="210">
        <f t="shared" si="17"/>
        <v>6048</v>
      </c>
      <c r="V33" s="210">
        <f t="shared" si="17"/>
        <v>6048</v>
      </c>
      <c r="W33" s="210">
        <f t="shared" si="17"/>
        <v>6048</v>
      </c>
      <c r="X33" s="210">
        <f t="shared" si="17"/>
        <v>6048</v>
      </c>
      <c r="Y33" s="210">
        <f t="shared" si="17"/>
        <v>6048</v>
      </c>
      <c r="Z33" s="210">
        <f t="shared" si="18"/>
        <v>6048</v>
      </c>
      <c r="AA33" s="210">
        <f t="shared" si="18"/>
        <v>6020.7567567567567</v>
      </c>
      <c r="AB33" s="210">
        <f t="shared" si="18"/>
        <v>5993.5135135135133</v>
      </c>
      <c r="AC33" s="210">
        <f t="shared" si="18"/>
        <v>5966.27027027027</v>
      </c>
      <c r="AD33" s="210">
        <f t="shared" si="18"/>
        <v>5939.0270270270266</v>
      </c>
      <c r="AE33" s="210">
        <f t="shared" si="18"/>
        <v>5911.7837837837842</v>
      </c>
      <c r="AF33" s="210">
        <f t="shared" si="18"/>
        <v>5884.5405405405409</v>
      </c>
      <c r="AG33" s="210">
        <f t="shared" si="18"/>
        <v>5857.2972972972975</v>
      </c>
      <c r="AH33" s="210">
        <f t="shared" si="18"/>
        <v>5830.0540540540542</v>
      </c>
      <c r="AI33" s="210">
        <f t="shared" si="18"/>
        <v>5802.8108108108108</v>
      </c>
      <c r="AJ33" s="210">
        <f t="shared" si="19"/>
        <v>5775.5675675675675</v>
      </c>
      <c r="AK33" s="210">
        <f t="shared" si="19"/>
        <v>5748.3243243243242</v>
      </c>
      <c r="AL33" s="210">
        <f t="shared" si="19"/>
        <v>5721.0810810810808</v>
      </c>
      <c r="AM33" s="210">
        <f t="shared" si="19"/>
        <v>5693.8378378378375</v>
      </c>
      <c r="AN33" s="210">
        <f t="shared" si="19"/>
        <v>5666.594594594595</v>
      </c>
      <c r="AO33" s="210">
        <f t="shared" si="19"/>
        <v>5639.3513513513517</v>
      </c>
      <c r="AP33" s="210">
        <f t="shared" si="19"/>
        <v>5612.1081081081084</v>
      </c>
      <c r="AQ33" s="210">
        <f t="shared" si="19"/>
        <v>5584.864864864865</v>
      </c>
      <c r="AR33" s="210">
        <f t="shared" si="19"/>
        <v>5557.6216216216217</v>
      </c>
      <c r="AS33" s="210">
        <f t="shared" si="19"/>
        <v>5530.3783783783783</v>
      </c>
      <c r="AT33" s="210">
        <f t="shared" si="20"/>
        <v>5503.135135135135</v>
      </c>
      <c r="AU33" s="210">
        <f t="shared" si="20"/>
        <v>5475.8918918918916</v>
      </c>
      <c r="AV33" s="210">
        <f t="shared" si="20"/>
        <v>5448.6486486486483</v>
      </c>
      <c r="AW33" s="210">
        <f t="shared" si="20"/>
        <v>5421.405405405405</v>
      </c>
      <c r="AX33" s="210">
        <f t="shared" si="20"/>
        <v>5394.1621621621625</v>
      </c>
      <c r="AY33" s="210">
        <f t="shared" si="20"/>
        <v>5366.9189189189192</v>
      </c>
      <c r="AZ33" s="210">
        <f t="shared" si="20"/>
        <v>5339.6756756756758</v>
      </c>
      <c r="BA33" s="210">
        <f t="shared" si="20"/>
        <v>5312.4324324324325</v>
      </c>
      <c r="BB33" s="210">
        <f t="shared" si="20"/>
        <v>5285.1891891891892</v>
      </c>
      <c r="BC33" s="210">
        <f t="shared" si="20"/>
        <v>5257.9459459459458</v>
      </c>
      <c r="BD33" s="210">
        <f t="shared" si="21"/>
        <v>5230.7027027027025</v>
      </c>
      <c r="BE33" s="210">
        <f t="shared" si="21"/>
        <v>5203.4594594594591</v>
      </c>
      <c r="BF33" s="210">
        <f t="shared" si="21"/>
        <v>5176.2162162162167</v>
      </c>
      <c r="BG33" s="210">
        <f t="shared" si="21"/>
        <v>5148.9729729729734</v>
      </c>
      <c r="BH33" s="210">
        <f t="shared" si="21"/>
        <v>5121.72972972973</v>
      </c>
      <c r="BI33" s="210">
        <f t="shared" si="21"/>
        <v>5094.4864864864867</v>
      </c>
      <c r="BJ33" s="210">
        <f t="shared" si="21"/>
        <v>5067.2432432432433</v>
      </c>
      <c r="BK33" s="210">
        <f t="shared" si="21"/>
        <v>5040</v>
      </c>
      <c r="BL33" s="210">
        <f t="shared" si="21"/>
        <v>6020</v>
      </c>
      <c r="BM33" s="210">
        <f t="shared" si="21"/>
        <v>7000</v>
      </c>
      <c r="BN33" s="210">
        <f t="shared" si="22"/>
        <v>7980</v>
      </c>
      <c r="BO33" s="210">
        <f t="shared" si="22"/>
        <v>8960</v>
      </c>
      <c r="BP33" s="210">
        <f t="shared" si="22"/>
        <v>9940</v>
      </c>
      <c r="BQ33" s="210">
        <f t="shared" si="22"/>
        <v>10920</v>
      </c>
      <c r="BR33" s="210">
        <f t="shared" si="22"/>
        <v>11900</v>
      </c>
      <c r="BS33" s="210">
        <f t="shared" si="22"/>
        <v>12880</v>
      </c>
      <c r="BT33" s="210">
        <f t="shared" si="22"/>
        <v>13860</v>
      </c>
      <c r="BU33" s="210">
        <f t="shared" si="22"/>
        <v>14840</v>
      </c>
      <c r="BV33" s="210">
        <f t="shared" si="22"/>
        <v>15820</v>
      </c>
      <c r="BW33" s="210">
        <f t="shared" si="22"/>
        <v>16800</v>
      </c>
      <c r="BX33" s="210">
        <f t="shared" si="23"/>
        <v>17780</v>
      </c>
      <c r="BY33" s="210">
        <f t="shared" si="23"/>
        <v>18760</v>
      </c>
      <c r="BZ33" s="210">
        <f t="shared" si="23"/>
        <v>19740</v>
      </c>
      <c r="CA33" s="210">
        <f t="shared" si="23"/>
        <v>20720</v>
      </c>
      <c r="CB33" s="210">
        <f t="shared" si="23"/>
        <v>21700</v>
      </c>
      <c r="CC33" s="210">
        <f t="shared" si="23"/>
        <v>22680</v>
      </c>
      <c r="CD33" s="210">
        <f t="shared" si="23"/>
        <v>23660</v>
      </c>
      <c r="CE33" s="210">
        <f t="shared" si="23"/>
        <v>24640</v>
      </c>
      <c r="CF33" s="210">
        <f t="shared" si="23"/>
        <v>25620</v>
      </c>
      <c r="CG33" s="210">
        <f t="shared" si="23"/>
        <v>26600</v>
      </c>
      <c r="CH33" s="210">
        <f t="shared" si="24"/>
        <v>27580</v>
      </c>
      <c r="CI33" s="210">
        <f t="shared" si="24"/>
        <v>28560</v>
      </c>
      <c r="CJ33" s="210">
        <f t="shared" si="24"/>
        <v>29540</v>
      </c>
      <c r="CK33" s="210">
        <f t="shared" si="24"/>
        <v>30520</v>
      </c>
      <c r="CL33" s="210">
        <f t="shared" si="24"/>
        <v>28172.307692307691</v>
      </c>
      <c r="CM33" s="210">
        <f t="shared" si="24"/>
        <v>25824.615384615383</v>
      </c>
      <c r="CN33" s="210">
        <f t="shared" si="24"/>
        <v>23476.923076923078</v>
      </c>
      <c r="CO33" s="210">
        <f t="shared" si="24"/>
        <v>21129.23076923077</v>
      </c>
      <c r="CP33" s="210">
        <f t="shared" si="24"/>
        <v>18781.538461538461</v>
      </c>
      <c r="CQ33" s="210">
        <f t="shared" si="24"/>
        <v>16433.846153846156</v>
      </c>
      <c r="CR33" s="210">
        <f t="shared" si="25"/>
        <v>14086.153846153848</v>
      </c>
      <c r="CS33" s="210">
        <f t="shared" si="25"/>
        <v>11738.461538461539</v>
      </c>
      <c r="CT33" s="210">
        <f t="shared" si="25"/>
        <v>9390.7692307692305</v>
      </c>
      <c r="CU33" s="210">
        <f t="shared" si="25"/>
        <v>7043.076923076922</v>
      </c>
      <c r="CV33" s="210">
        <f t="shared" si="25"/>
        <v>4695.3846153846171</v>
      </c>
      <c r="CW33" s="210">
        <f t="shared" si="25"/>
        <v>2347.6923076923085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3600</v>
      </c>
      <c r="D34" s="203">
        <f>Income!D82</f>
        <v>6120</v>
      </c>
      <c r="E34" s="203">
        <f>Income!E82</f>
        <v>56160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97.297297297297291</v>
      </c>
      <c r="AB34" s="210">
        <f t="shared" si="18"/>
        <v>194.59459459459458</v>
      </c>
      <c r="AC34" s="210">
        <f t="shared" si="18"/>
        <v>291.89189189189187</v>
      </c>
      <c r="AD34" s="210">
        <f t="shared" si="18"/>
        <v>389.18918918918916</v>
      </c>
      <c r="AE34" s="210">
        <f t="shared" si="18"/>
        <v>486.48648648648651</v>
      </c>
      <c r="AF34" s="210">
        <f t="shared" si="18"/>
        <v>583.78378378378375</v>
      </c>
      <c r="AG34" s="210">
        <f t="shared" si="18"/>
        <v>681.08108108108104</v>
      </c>
      <c r="AH34" s="210">
        <f t="shared" si="18"/>
        <v>778.37837837837833</v>
      </c>
      <c r="AI34" s="210">
        <f t="shared" si="18"/>
        <v>875.67567567567562</v>
      </c>
      <c r="AJ34" s="210">
        <f t="shared" si="19"/>
        <v>972.97297297297303</v>
      </c>
      <c r="AK34" s="210">
        <f t="shared" si="19"/>
        <v>1070.2702702702702</v>
      </c>
      <c r="AL34" s="210">
        <f t="shared" si="19"/>
        <v>1167.5675675675675</v>
      </c>
      <c r="AM34" s="210">
        <f t="shared" si="19"/>
        <v>1264.8648648648648</v>
      </c>
      <c r="AN34" s="210">
        <f t="shared" si="19"/>
        <v>1362.1621621621621</v>
      </c>
      <c r="AO34" s="210">
        <f t="shared" si="19"/>
        <v>1459.4594594594594</v>
      </c>
      <c r="AP34" s="210">
        <f t="shared" si="19"/>
        <v>1556.7567567567567</v>
      </c>
      <c r="AQ34" s="210">
        <f t="shared" si="19"/>
        <v>1654.0540540540539</v>
      </c>
      <c r="AR34" s="210">
        <f t="shared" si="19"/>
        <v>1751.3513513513512</v>
      </c>
      <c r="AS34" s="210">
        <f t="shared" si="19"/>
        <v>1848.6486486486488</v>
      </c>
      <c r="AT34" s="210">
        <f t="shared" si="20"/>
        <v>1945.9459459459461</v>
      </c>
      <c r="AU34" s="210">
        <f t="shared" si="20"/>
        <v>2043.2432432432433</v>
      </c>
      <c r="AV34" s="210">
        <f t="shared" si="20"/>
        <v>2140.5405405405404</v>
      </c>
      <c r="AW34" s="210">
        <f t="shared" si="20"/>
        <v>2237.8378378378379</v>
      </c>
      <c r="AX34" s="210">
        <f t="shared" si="20"/>
        <v>2335.135135135135</v>
      </c>
      <c r="AY34" s="210">
        <f t="shared" si="20"/>
        <v>2432.4324324324325</v>
      </c>
      <c r="AZ34" s="210">
        <f t="shared" si="20"/>
        <v>2529.7297297297296</v>
      </c>
      <c r="BA34" s="210">
        <f t="shared" si="20"/>
        <v>2627.0270270270271</v>
      </c>
      <c r="BB34" s="210">
        <f t="shared" si="20"/>
        <v>2724.3243243243242</v>
      </c>
      <c r="BC34" s="210">
        <f t="shared" si="20"/>
        <v>2821.6216216216217</v>
      </c>
      <c r="BD34" s="210">
        <f t="shared" si="21"/>
        <v>2918.9189189189187</v>
      </c>
      <c r="BE34" s="210">
        <f t="shared" si="21"/>
        <v>3016.2162162162163</v>
      </c>
      <c r="BF34" s="210">
        <f t="shared" si="21"/>
        <v>3113.5135135135133</v>
      </c>
      <c r="BG34" s="210">
        <f t="shared" si="21"/>
        <v>3210.8108108108108</v>
      </c>
      <c r="BH34" s="210">
        <f t="shared" si="21"/>
        <v>3308.1081081081079</v>
      </c>
      <c r="BI34" s="210">
        <f t="shared" si="21"/>
        <v>3405.4054054054054</v>
      </c>
      <c r="BJ34" s="210">
        <f t="shared" si="21"/>
        <v>3502.7027027027025</v>
      </c>
      <c r="BK34" s="210">
        <f t="shared" si="21"/>
        <v>3600</v>
      </c>
      <c r="BL34" s="210">
        <f t="shared" si="21"/>
        <v>3696.9230769230771</v>
      </c>
      <c r="BM34" s="210">
        <f t="shared" si="21"/>
        <v>3793.8461538461538</v>
      </c>
      <c r="BN34" s="210">
        <f t="shared" si="22"/>
        <v>3890.7692307692309</v>
      </c>
      <c r="BO34" s="210">
        <f t="shared" si="22"/>
        <v>3987.6923076923076</v>
      </c>
      <c r="BP34" s="210">
        <f t="shared" si="22"/>
        <v>4084.6153846153848</v>
      </c>
      <c r="BQ34" s="210">
        <f t="shared" si="22"/>
        <v>4181.5384615384619</v>
      </c>
      <c r="BR34" s="210">
        <f t="shared" si="22"/>
        <v>4278.4615384615381</v>
      </c>
      <c r="BS34" s="210">
        <f t="shared" si="22"/>
        <v>4375.3846153846152</v>
      </c>
      <c r="BT34" s="210">
        <f t="shared" si="22"/>
        <v>4472.3076923076924</v>
      </c>
      <c r="BU34" s="210">
        <f t="shared" si="22"/>
        <v>4569.2307692307695</v>
      </c>
      <c r="BV34" s="210">
        <f t="shared" si="22"/>
        <v>4666.1538461538457</v>
      </c>
      <c r="BW34" s="210">
        <f t="shared" si="22"/>
        <v>4763.0769230769229</v>
      </c>
      <c r="BX34" s="210">
        <f t="shared" si="23"/>
        <v>4860</v>
      </c>
      <c r="BY34" s="210">
        <f t="shared" si="23"/>
        <v>4956.9230769230771</v>
      </c>
      <c r="BZ34" s="210">
        <f t="shared" si="23"/>
        <v>5053.8461538461543</v>
      </c>
      <c r="CA34" s="210">
        <f t="shared" si="23"/>
        <v>5150.7692307692305</v>
      </c>
      <c r="CB34" s="210">
        <f t="shared" si="23"/>
        <v>5247.6923076923076</v>
      </c>
      <c r="CC34" s="210">
        <f t="shared" si="23"/>
        <v>5344.6153846153848</v>
      </c>
      <c r="CD34" s="210">
        <f t="shared" si="23"/>
        <v>5441.538461538461</v>
      </c>
      <c r="CE34" s="210">
        <f t="shared" si="23"/>
        <v>5538.461538461539</v>
      </c>
      <c r="CF34" s="210">
        <f t="shared" si="23"/>
        <v>5635.3846153846152</v>
      </c>
      <c r="CG34" s="210">
        <f t="shared" si="23"/>
        <v>5732.3076923076924</v>
      </c>
      <c r="CH34" s="210">
        <f t="shared" si="24"/>
        <v>5829.2307692307695</v>
      </c>
      <c r="CI34" s="210">
        <f t="shared" si="24"/>
        <v>5926.1538461538457</v>
      </c>
      <c r="CJ34" s="210">
        <f t="shared" si="24"/>
        <v>6023.0769230769229</v>
      </c>
      <c r="CK34" s="210">
        <f t="shared" si="24"/>
        <v>6120</v>
      </c>
      <c r="CL34" s="210">
        <f t="shared" si="24"/>
        <v>9969.2307692307695</v>
      </c>
      <c r="CM34" s="210">
        <f t="shared" si="24"/>
        <v>13818.461538461539</v>
      </c>
      <c r="CN34" s="210">
        <f t="shared" si="24"/>
        <v>17667.692307692309</v>
      </c>
      <c r="CO34" s="210">
        <f t="shared" si="24"/>
        <v>21516.923076923078</v>
      </c>
      <c r="CP34" s="210">
        <f t="shared" si="24"/>
        <v>25366.153846153848</v>
      </c>
      <c r="CQ34" s="210">
        <f t="shared" si="24"/>
        <v>29215.384615384617</v>
      </c>
      <c r="CR34" s="210">
        <f t="shared" si="25"/>
        <v>33064.615384615383</v>
      </c>
      <c r="CS34" s="210">
        <f t="shared" si="25"/>
        <v>36913.846153846156</v>
      </c>
      <c r="CT34" s="210">
        <f t="shared" si="25"/>
        <v>40763.076923076922</v>
      </c>
      <c r="CU34" s="210">
        <f t="shared" si="25"/>
        <v>44612.307692307695</v>
      </c>
      <c r="CV34" s="210">
        <f t="shared" si="25"/>
        <v>48461.538461538461</v>
      </c>
      <c r="CW34" s="210">
        <f t="shared" si="25"/>
        <v>52310.769230769234</v>
      </c>
      <c r="CX34" s="210">
        <f t="shared" si="25"/>
        <v>56160</v>
      </c>
      <c r="CY34" s="210">
        <f t="shared" si="25"/>
        <v>56160</v>
      </c>
      <c r="CZ34" s="210">
        <f t="shared" si="25"/>
        <v>56160</v>
      </c>
      <c r="DA34" s="210">
        <f t="shared" si="25"/>
        <v>56160</v>
      </c>
    </row>
    <row r="35" spans="1:105">
      <c r="A35" s="201" t="str">
        <f>Income!A83</f>
        <v>Food transfer - official</v>
      </c>
      <c r="B35" s="203">
        <f>Income!B83</f>
        <v>795.33049864457155</v>
      </c>
      <c r="C35" s="203">
        <f>Income!C83</f>
        <v>662.77541553714298</v>
      </c>
      <c r="D35" s="203">
        <f>Income!D83</f>
        <v>662.77541553714298</v>
      </c>
      <c r="E35" s="203">
        <f>Income!E83</f>
        <v>0</v>
      </c>
      <c r="F35" s="210">
        <f t="shared" si="16"/>
        <v>795.33049864457155</v>
      </c>
      <c r="G35" s="210">
        <f t="shared" si="16"/>
        <v>795.33049864457155</v>
      </c>
      <c r="H35" s="210">
        <f t="shared" si="16"/>
        <v>795.33049864457155</v>
      </c>
      <c r="I35" s="210">
        <f t="shared" si="16"/>
        <v>795.33049864457155</v>
      </c>
      <c r="J35" s="210">
        <f t="shared" si="16"/>
        <v>795.33049864457155</v>
      </c>
      <c r="K35" s="210">
        <f t="shared" si="16"/>
        <v>795.33049864457155</v>
      </c>
      <c r="L35" s="210">
        <f t="shared" si="16"/>
        <v>795.33049864457155</v>
      </c>
      <c r="M35" s="210">
        <f t="shared" si="16"/>
        <v>795.33049864457155</v>
      </c>
      <c r="N35" s="210">
        <f t="shared" si="16"/>
        <v>795.33049864457155</v>
      </c>
      <c r="O35" s="210">
        <f t="shared" si="16"/>
        <v>795.33049864457155</v>
      </c>
      <c r="P35" s="210">
        <f t="shared" si="17"/>
        <v>795.33049864457155</v>
      </c>
      <c r="Q35" s="210">
        <f t="shared" si="17"/>
        <v>795.33049864457155</v>
      </c>
      <c r="R35" s="210">
        <f t="shared" si="17"/>
        <v>795.33049864457155</v>
      </c>
      <c r="S35" s="210">
        <f t="shared" si="17"/>
        <v>795.33049864457155</v>
      </c>
      <c r="T35" s="210">
        <f t="shared" si="17"/>
        <v>795.33049864457155</v>
      </c>
      <c r="U35" s="210">
        <f t="shared" si="17"/>
        <v>795.33049864457155</v>
      </c>
      <c r="V35" s="210">
        <f t="shared" si="17"/>
        <v>795.33049864457155</v>
      </c>
      <c r="W35" s="210">
        <f t="shared" si="17"/>
        <v>795.33049864457155</v>
      </c>
      <c r="X35" s="210">
        <f t="shared" si="17"/>
        <v>795.33049864457155</v>
      </c>
      <c r="Y35" s="210">
        <f t="shared" si="17"/>
        <v>795.33049864457155</v>
      </c>
      <c r="Z35" s="210">
        <f t="shared" si="18"/>
        <v>795.33049864457155</v>
      </c>
      <c r="AA35" s="210">
        <f t="shared" si="18"/>
        <v>791.74792883085729</v>
      </c>
      <c r="AB35" s="210">
        <f t="shared" si="18"/>
        <v>788.16535901714303</v>
      </c>
      <c r="AC35" s="210">
        <f t="shared" si="18"/>
        <v>784.58278920342866</v>
      </c>
      <c r="AD35" s="210">
        <f t="shared" si="18"/>
        <v>781.0002193897144</v>
      </c>
      <c r="AE35" s="210">
        <f t="shared" si="18"/>
        <v>777.41764957600014</v>
      </c>
      <c r="AF35" s="210">
        <f t="shared" si="18"/>
        <v>773.83507976228589</v>
      </c>
      <c r="AG35" s="210">
        <f t="shared" si="18"/>
        <v>770.25250994857151</v>
      </c>
      <c r="AH35" s="210">
        <f t="shared" si="18"/>
        <v>766.66994013485726</v>
      </c>
      <c r="AI35" s="210">
        <f t="shared" si="18"/>
        <v>763.087370321143</v>
      </c>
      <c r="AJ35" s="210">
        <f t="shared" si="19"/>
        <v>759.50480050742874</v>
      </c>
      <c r="AK35" s="210">
        <f t="shared" si="19"/>
        <v>755.92223069371437</v>
      </c>
      <c r="AL35" s="210">
        <f t="shared" si="19"/>
        <v>752.33966088000011</v>
      </c>
      <c r="AM35" s="210">
        <f t="shared" si="19"/>
        <v>748.75709106628585</v>
      </c>
      <c r="AN35" s="210">
        <f t="shared" si="19"/>
        <v>745.17452125257159</v>
      </c>
      <c r="AO35" s="210">
        <f t="shared" si="19"/>
        <v>741.59195143885722</v>
      </c>
      <c r="AP35" s="210">
        <f t="shared" si="19"/>
        <v>738.00938162514296</v>
      </c>
      <c r="AQ35" s="210">
        <f t="shared" si="19"/>
        <v>734.42681181142871</v>
      </c>
      <c r="AR35" s="210">
        <f t="shared" si="19"/>
        <v>730.84424199771445</v>
      </c>
      <c r="AS35" s="210">
        <f t="shared" si="19"/>
        <v>727.26167218400008</v>
      </c>
      <c r="AT35" s="210">
        <f t="shared" si="20"/>
        <v>723.67910237028582</v>
      </c>
      <c r="AU35" s="210">
        <f t="shared" si="20"/>
        <v>720.09653255657156</v>
      </c>
      <c r="AV35" s="210">
        <f t="shared" si="20"/>
        <v>716.5139627428573</v>
      </c>
      <c r="AW35" s="210">
        <f t="shared" si="20"/>
        <v>712.93139292914293</v>
      </c>
      <c r="AX35" s="210">
        <f t="shared" si="20"/>
        <v>709.34882311542867</v>
      </c>
      <c r="AY35" s="210">
        <f t="shared" si="20"/>
        <v>705.76625330171441</v>
      </c>
      <c r="AZ35" s="210">
        <f t="shared" si="20"/>
        <v>702.18368348800016</v>
      </c>
      <c r="BA35" s="210">
        <f t="shared" si="20"/>
        <v>698.6011136742859</v>
      </c>
      <c r="BB35" s="210">
        <f t="shared" si="20"/>
        <v>695.01854386057153</v>
      </c>
      <c r="BC35" s="210">
        <f t="shared" si="20"/>
        <v>691.43597404685727</v>
      </c>
      <c r="BD35" s="210">
        <f t="shared" si="21"/>
        <v>687.85340423314301</v>
      </c>
      <c r="BE35" s="210">
        <f t="shared" si="21"/>
        <v>684.27083441942864</v>
      </c>
      <c r="BF35" s="210">
        <f t="shared" si="21"/>
        <v>680.68826460571438</v>
      </c>
      <c r="BG35" s="210">
        <f t="shared" si="21"/>
        <v>677.10569479200012</v>
      </c>
      <c r="BH35" s="210">
        <f t="shared" si="21"/>
        <v>673.52312497828586</v>
      </c>
      <c r="BI35" s="210">
        <f t="shared" si="21"/>
        <v>669.94055516457161</v>
      </c>
      <c r="BJ35" s="210">
        <f t="shared" si="21"/>
        <v>666.35798535085723</v>
      </c>
      <c r="BK35" s="210">
        <f t="shared" si="21"/>
        <v>662.77541553714298</v>
      </c>
      <c r="BL35" s="210">
        <f t="shared" si="21"/>
        <v>662.77541553714298</v>
      </c>
      <c r="BM35" s="210">
        <f t="shared" si="21"/>
        <v>662.77541553714298</v>
      </c>
      <c r="BN35" s="210">
        <f t="shared" si="22"/>
        <v>662.77541553714298</v>
      </c>
      <c r="BO35" s="210">
        <f t="shared" si="22"/>
        <v>662.77541553714298</v>
      </c>
      <c r="BP35" s="210">
        <f t="shared" si="22"/>
        <v>662.77541553714298</v>
      </c>
      <c r="BQ35" s="210">
        <f t="shared" si="22"/>
        <v>662.77541553714298</v>
      </c>
      <c r="BR35" s="210">
        <f t="shared" si="22"/>
        <v>662.77541553714298</v>
      </c>
      <c r="BS35" s="210">
        <f t="shared" si="22"/>
        <v>662.77541553714298</v>
      </c>
      <c r="BT35" s="210">
        <f t="shared" si="22"/>
        <v>662.77541553714298</v>
      </c>
      <c r="BU35" s="210">
        <f t="shared" si="22"/>
        <v>662.77541553714298</v>
      </c>
      <c r="BV35" s="210">
        <f t="shared" si="22"/>
        <v>662.77541553714298</v>
      </c>
      <c r="BW35" s="210">
        <f t="shared" si="22"/>
        <v>662.77541553714298</v>
      </c>
      <c r="BX35" s="210">
        <f t="shared" si="23"/>
        <v>662.77541553714298</v>
      </c>
      <c r="BY35" s="210">
        <f t="shared" si="23"/>
        <v>662.77541553714298</v>
      </c>
      <c r="BZ35" s="210">
        <f t="shared" si="23"/>
        <v>662.77541553714298</v>
      </c>
      <c r="CA35" s="210">
        <f t="shared" si="23"/>
        <v>662.77541553714298</v>
      </c>
      <c r="CB35" s="210">
        <f t="shared" si="23"/>
        <v>662.77541553714298</v>
      </c>
      <c r="CC35" s="210">
        <f t="shared" si="23"/>
        <v>662.77541553714298</v>
      </c>
      <c r="CD35" s="210">
        <f t="shared" si="23"/>
        <v>662.77541553714298</v>
      </c>
      <c r="CE35" s="210">
        <f t="shared" si="23"/>
        <v>662.77541553714298</v>
      </c>
      <c r="CF35" s="210">
        <f t="shared" si="23"/>
        <v>662.77541553714298</v>
      </c>
      <c r="CG35" s="210">
        <f t="shared" si="23"/>
        <v>662.77541553714298</v>
      </c>
      <c r="CH35" s="210">
        <f t="shared" si="24"/>
        <v>662.77541553714298</v>
      </c>
      <c r="CI35" s="210">
        <f t="shared" si="24"/>
        <v>662.77541553714298</v>
      </c>
      <c r="CJ35" s="210">
        <f t="shared" si="24"/>
        <v>662.77541553714298</v>
      </c>
      <c r="CK35" s="210">
        <f t="shared" si="24"/>
        <v>662.77541553714298</v>
      </c>
      <c r="CL35" s="210">
        <f t="shared" si="24"/>
        <v>611.79269126505505</v>
      </c>
      <c r="CM35" s="210">
        <f t="shared" si="24"/>
        <v>560.80996699296713</v>
      </c>
      <c r="CN35" s="210">
        <f t="shared" si="24"/>
        <v>509.82724272087921</v>
      </c>
      <c r="CO35" s="210">
        <f t="shared" si="24"/>
        <v>458.84451844879129</v>
      </c>
      <c r="CP35" s="210">
        <f t="shared" si="24"/>
        <v>407.86179417670337</v>
      </c>
      <c r="CQ35" s="210">
        <f t="shared" si="24"/>
        <v>356.87906990461545</v>
      </c>
      <c r="CR35" s="210">
        <f t="shared" si="25"/>
        <v>305.89634563252753</v>
      </c>
      <c r="CS35" s="210">
        <f t="shared" si="25"/>
        <v>254.91362136043961</v>
      </c>
      <c r="CT35" s="210">
        <f t="shared" si="25"/>
        <v>203.93089708835168</v>
      </c>
      <c r="CU35" s="210">
        <f t="shared" si="25"/>
        <v>152.94817281626376</v>
      </c>
      <c r="CV35" s="210">
        <f t="shared" si="25"/>
        <v>101.96544854417584</v>
      </c>
      <c r="CW35" s="210">
        <f t="shared" si="25"/>
        <v>50.982724272087921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20514.978204010462</v>
      </c>
      <c r="C36" s="203">
        <f>Income!C85</f>
        <v>18586.660854402788</v>
      </c>
      <c r="D36" s="203">
        <f>Income!D85</f>
        <v>8312.9032258064526</v>
      </c>
      <c r="E36" s="203">
        <f>Income!E85</f>
        <v>9975.4838709677424</v>
      </c>
      <c r="F36" s="210">
        <f t="shared" si="16"/>
        <v>20514.978204010462</v>
      </c>
      <c r="G36" s="210">
        <f t="shared" si="16"/>
        <v>20514.978204010462</v>
      </c>
      <c r="H36" s="210">
        <f t="shared" si="16"/>
        <v>20514.978204010462</v>
      </c>
      <c r="I36" s="210">
        <f t="shared" si="16"/>
        <v>20514.978204010462</v>
      </c>
      <c r="J36" s="210">
        <f t="shared" si="16"/>
        <v>20514.978204010462</v>
      </c>
      <c r="K36" s="210">
        <f t="shared" si="16"/>
        <v>20514.978204010462</v>
      </c>
      <c r="L36" s="210">
        <f t="shared" si="16"/>
        <v>20514.978204010462</v>
      </c>
      <c r="M36" s="210">
        <f t="shared" si="16"/>
        <v>20514.978204010462</v>
      </c>
      <c r="N36" s="210">
        <f t="shared" si="16"/>
        <v>20514.978204010462</v>
      </c>
      <c r="O36" s="210">
        <f t="shared" si="16"/>
        <v>20514.978204010462</v>
      </c>
      <c r="P36" s="210">
        <f t="shared" si="16"/>
        <v>20514.978204010462</v>
      </c>
      <c r="Q36" s="210">
        <f t="shared" si="16"/>
        <v>20514.978204010462</v>
      </c>
      <c r="R36" s="210">
        <f t="shared" si="16"/>
        <v>20514.978204010462</v>
      </c>
      <c r="S36" s="210">
        <f t="shared" si="16"/>
        <v>20514.978204010462</v>
      </c>
      <c r="T36" s="210">
        <f t="shared" si="16"/>
        <v>20514.978204010462</v>
      </c>
      <c r="U36" s="210">
        <f t="shared" si="16"/>
        <v>20514.978204010462</v>
      </c>
      <c r="V36" s="210">
        <f t="shared" si="17"/>
        <v>20514.978204010462</v>
      </c>
      <c r="W36" s="210">
        <f t="shared" si="17"/>
        <v>20514.978204010462</v>
      </c>
      <c r="X36" s="210">
        <f t="shared" si="17"/>
        <v>20514.978204010462</v>
      </c>
      <c r="Y36" s="210">
        <f t="shared" si="17"/>
        <v>20514.978204010462</v>
      </c>
      <c r="Z36" s="210">
        <f t="shared" si="17"/>
        <v>20514.978204010462</v>
      </c>
      <c r="AA36" s="210">
        <f t="shared" si="17"/>
        <v>20462.861518885929</v>
      </c>
      <c r="AB36" s="210">
        <f t="shared" si="17"/>
        <v>20410.744833761397</v>
      </c>
      <c r="AC36" s="210">
        <f t="shared" si="17"/>
        <v>20358.628148636868</v>
      </c>
      <c r="AD36" s="210">
        <f t="shared" si="17"/>
        <v>20306.511463512335</v>
      </c>
      <c r="AE36" s="210">
        <f t="shared" si="17"/>
        <v>20254.394778387803</v>
      </c>
      <c r="AF36" s="210">
        <f t="shared" si="18"/>
        <v>20202.27809326327</v>
      </c>
      <c r="AG36" s="210">
        <f t="shared" si="18"/>
        <v>20150.161408138742</v>
      </c>
      <c r="AH36" s="210">
        <f t="shared" si="18"/>
        <v>20098.044723014209</v>
      </c>
      <c r="AI36" s="210">
        <f t="shared" si="18"/>
        <v>20045.928037889676</v>
      </c>
      <c r="AJ36" s="210">
        <f t="shared" si="18"/>
        <v>19993.811352765144</v>
      </c>
      <c r="AK36" s="210">
        <f t="shared" si="18"/>
        <v>19941.694667640611</v>
      </c>
      <c r="AL36" s="210">
        <f t="shared" si="18"/>
        <v>19889.577982516083</v>
      </c>
      <c r="AM36" s="210">
        <f t="shared" si="18"/>
        <v>19837.46129739155</v>
      </c>
      <c r="AN36" s="210">
        <f t="shared" si="18"/>
        <v>19785.344612267018</v>
      </c>
      <c r="AO36" s="210">
        <f t="shared" si="18"/>
        <v>19733.227927142485</v>
      </c>
      <c r="AP36" s="210">
        <f t="shared" si="19"/>
        <v>19681.111242017952</v>
      </c>
      <c r="AQ36" s="210">
        <f t="shared" si="19"/>
        <v>19628.994556893424</v>
      </c>
      <c r="AR36" s="210">
        <f t="shared" si="19"/>
        <v>19576.877871768891</v>
      </c>
      <c r="AS36" s="210">
        <f t="shared" si="19"/>
        <v>19524.761186644359</v>
      </c>
      <c r="AT36" s="210">
        <f t="shared" si="19"/>
        <v>19472.644501519826</v>
      </c>
      <c r="AU36" s="210">
        <f t="shared" si="19"/>
        <v>19420.527816395297</v>
      </c>
      <c r="AV36" s="210">
        <f t="shared" si="19"/>
        <v>19368.411131270765</v>
      </c>
      <c r="AW36" s="210">
        <f t="shared" si="19"/>
        <v>19316.294446146232</v>
      </c>
      <c r="AX36" s="210">
        <f t="shared" si="19"/>
        <v>19264.1777610217</v>
      </c>
      <c r="AY36" s="210">
        <f t="shared" si="19"/>
        <v>19212.061075897167</v>
      </c>
      <c r="AZ36" s="210">
        <f t="shared" si="20"/>
        <v>19159.944390772638</v>
      </c>
      <c r="BA36" s="210">
        <f t="shared" si="20"/>
        <v>19107.827705648106</v>
      </c>
      <c r="BB36" s="210">
        <f t="shared" si="20"/>
        <v>19055.711020523573</v>
      </c>
      <c r="BC36" s="210">
        <f t="shared" si="20"/>
        <v>19003.594335399041</v>
      </c>
      <c r="BD36" s="210">
        <f t="shared" si="20"/>
        <v>18951.477650274508</v>
      </c>
      <c r="BE36" s="210">
        <f t="shared" si="20"/>
        <v>18899.360965149979</v>
      </c>
      <c r="BF36" s="210">
        <f t="shared" si="20"/>
        <v>18847.244280025447</v>
      </c>
      <c r="BG36" s="210">
        <f t="shared" si="20"/>
        <v>18795.127594900914</v>
      </c>
      <c r="BH36" s="210">
        <f t="shared" si="20"/>
        <v>18743.010909776382</v>
      </c>
      <c r="BI36" s="210">
        <f t="shared" si="20"/>
        <v>18690.894224651853</v>
      </c>
      <c r="BJ36" s="210">
        <f t="shared" si="21"/>
        <v>18638.77753952732</v>
      </c>
      <c r="BK36" s="210">
        <f t="shared" si="21"/>
        <v>18586.660854402788</v>
      </c>
      <c r="BL36" s="210">
        <f t="shared" si="21"/>
        <v>18191.516330226004</v>
      </c>
      <c r="BM36" s="210">
        <f t="shared" si="21"/>
        <v>17796.371806049225</v>
      </c>
      <c r="BN36" s="210">
        <f t="shared" si="21"/>
        <v>17401.227281872441</v>
      </c>
      <c r="BO36" s="210">
        <f t="shared" si="21"/>
        <v>17006.082757695658</v>
      </c>
      <c r="BP36" s="210">
        <f t="shared" si="21"/>
        <v>16610.938233518878</v>
      </c>
      <c r="BQ36" s="210">
        <f t="shared" si="21"/>
        <v>16215.793709342095</v>
      </c>
      <c r="BR36" s="210">
        <f t="shared" si="21"/>
        <v>15820.649185165312</v>
      </c>
      <c r="BS36" s="210">
        <f t="shared" si="21"/>
        <v>15425.50466098853</v>
      </c>
      <c r="BT36" s="210">
        <f t="shared" si="22"/>
        <v>15030.360136811749</v>
      </c>
      <c r="BU36" s="210">
        <f t="shared" si="22"/>
        <v>14635.215612634966</v>
      </c>
      <c r="BV36" s="210">
        <f t="shared" si="22"/>
        <v>14240.071088458184</v>
      </c>
      <c r="BW36" s="210">
        <f t="shared" si="22"/>
        <v>13844.926564281403</v>
      </c>
      <c r="BX36" s="210">
        <f t="shared" si="22"/>
        <v>13449.782040104621</v>
      </c>
      <c r="BY36" s="210">
        <f t="shared" si="22"/>
        <v>13054.637515927838</v>
      </c>
      <c r="BZ36" s="210">
        <f t="shared" si="22"/>
        <v>12659.492991751056</v>
      </c>
      <c r="CA36" s="210">
        <f t="shared" si="22"/>
        <v>12264.348467574273</v>
      </c>
      <c r="CB36" s="210">
        <f t="shared" si="22"/>
        <v>11869.203943397491</v>
      </c>
      <c r="CC36" s="210">
        <f t="shared" si="22"/>
        <v>11474.05941922071</v>
      </c>
      <c r="CD36" s="210">
        <f t="shared" si="23"/>
        <v>11078.914895043927</v>
      </c>
      <c r="CE36" s="210">
        <f t="shared" si="23"/>
        <v>10683.770370867145</v>
      </c>
      <c r="CF36" s="210">
        <f t="shared" si="23"/>
        <v>10288.625846690364</v>
      </c>
      <c r="CG36" s="210">
        <f t="shared" si="23"/>
        <v>9893.4813225135804</v>
      </c>
      <c r="CH36" s="210">
        <f t="shared" si="23"/>
        <v>9498.3367983367989</v>
      </c>
      <c r="CI36" s="210">
        <f t="shared" si="23"/>
        <v>9103.1922741600174</v>
      </c>
      <c r="CJ36" s="210">
        <f t="shared" si="23"/>
        <v>8708.0477499832341</v>
      </c>
      <c r="CK36" s="210">
        <f t="shared" si="23"/>
        <v>8312.9032258064544</v>
      </c>
      <c r="CL36" s="210">
        <f t="shared" si="23"/>
        <v>8440.7940446650136</v>
      </c>
      <c r="CM36" s="210">
        <f t="shared" si="23"/>
        <v>8568.6848635235747</v>
      </c>
      <c r="CN36" s="210">
        <f t="shared" si="24"/>
        <v>8696.5756823821357</v>
      </c>
      <c r="CO36" s="210">
        <f t="shared" si="24"/>
        <v>8824.4665012406949</v>
      </c>
      <c r="CP36" s="210">
        <f t="shared" si="24"/>
        <v>8952.357320099256</v>
      </c>
      <c r="CQ36" s="210">
        <f t="shared" si="24"/>
        <v>9080.248138957817</v>
      </c>
      <c r="CR36" s="210">
        <f t="shared" si="24"/>
        <v>9208.138957816378</v>
      </c>
      <c r="CS36" s="210">
        <f t="shared" si="24"/>
        <v>9336.0297766749391</v>
      </c>
      <c r="CT36" s="210">
        <f t="shared" si="24"/>
        <v>9463.9205955335001</v>
      </c>
      <c r="CU36" s="210">
        <f t="shared" si="24"/>
        <v>9591.8114143920611</v>
      </c>
      <c r="CV36" s="210">
        <f t="shared" si="24"/>
        <v>9719.7022332506203</v>
      </c>
      <c r="CW36" s="210">
        <f t="shared" si="24"/>
        <v>9847.5930521091814</v>
      </c>
      <c r="CX36" s="210">
        <f t="shared" si="25"/>
        <v>9975.4838709677424</v>
      </c>
      <c r="CY36" s="210">
        <f t="shared" si="25"/>
        <v>9975.4838709677424</v>
      </c>
      <c r="CZ36" s="210">
        <f t="shared" si="25"/>
        <v>9975.4838709677424</v>
      </c>
      <c r="DA36" s="210">
        <f t="shared" si="25"/>
        <v>9975.4838709677424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36536.634495823775</v>
      </c>
      <c r="C38" s="203">
        <f>Income!C88</f>
        <v>47535.378843226092</v>
      </c>
      <c r="D38" s="203">
        <f>Income!D88</f>
        <v>141778.29072895352</v>
      </c>
      <c r="E38" s="203">
        <f>Income!E88</f>
        <v>414329.08911378362</v>
      </c>
      <c r="F38" s="204">
        <f t="shared" ref="F38:AK38" si="26">SUM(F25:F37)</f>
        <v>36536.634495823775</v>
      </c>
      <c r="G38" s="204">
        <f t="shared" si="26"/>
        <v>36536.634495823775</v>
      </c>
      <c r="H38" s="204">
        <f t="shared" si="26"/>
        <v>36536.634495823775</v>
      </c>
      <c r="I38" s="204">
        <f t="shared" si="26"/>
        <v>36536.634495823775</v>
      </c>
      <c r="J38" s="204">
        <f t="shared" si="26"/>
        <v>36536.634495823775</v>
      </c>
      <c r="K38" s="204">
        <f t="shared" si="26"/>
        <v>36536.634495823775</v>
      </c>
      <c r="L38" s="204">
        <f t="shared" si="26"/>
        <v>36536.634495823775</v>
      </c>
      <c r="M38" s="204">
        <f t="shared" si="26"/>
        <v>36536.634495823775</v>
      </c>
      <c r="N38" s="204">
        <f t="shared" si="26"/>
        <v>36536.634495823775</v>
      </c>
      <c r="O38" s="204">
        <f t="shared" si="26"/>
        <v>36536.634495823775</v>
      </c>
      <c r="P38" s="204">
        <f t="shared" si="26"/>
        <v>36536.634495823775</v>
      </c>
      <c r="Q38" s="204">
        <f t="shared" si="26"/>
        <v>36536.634495823775</v>
      </c>
      <c r="R38" s="204">
        <f t="shared" si="26"/>
        <v>36536.634495823775</v>
      </c>
      <c r="S38" s="204">
        <f t="shared" si="26"/>
        <v>36536.634495823775</v>
      </c>
      <c r="T38" s="204">
        <f t="shared" si="26"/>
        <v>36536.634495823775</v>
      </c>
      <c r="U38" s="204">
        <f t="shared" si="26"/>
        <v>36536.634495823775</v>
      </c>
      <c r="V38" s="204">
        <f t="shared" si="26"/>
        <v>36536.634495823775</v>
      </c>
      <c r="W38" s="204">
        <f t="shared" si="26"/>
        <v>36536.634495823775</v>
      </c>
      <c r="X38" s="204">
        <f t="shared" si="26"/>
        <v>36536.634495823775</v>
      </c>
      <c r="Y38" s="204">
        <f t="shared" si="26"/>
        <v>36536.634495823775</v>
      </c>
      <c r="Z38" s="204">
        <f t="shared" si="26"/>
        <v>36536.634495823775</v>
      </c>
      <c r="AA38" s="204">
        <f t="shared" si="26"/>
        <v>36833.897856564377</v>
      </c>
      <c r="AB38" s="204">
        <f t="shared" si="26"/>
        <v>37131.16121730498</v>
      </c>
      <c r="AC38" s="204">
        <f t="shared" si="26"/>
        <v>37428.424578045582</v>
      </c>
      <c r="AD38" s="204">
        <f t="shared" si="26"/>
        <v>37725.687938786185</v>
      </c>
      <c r="AE38" s="204">
        <f t="shared" si="26"/>
        <v>38022.951299526787</v>
      </c>
      <c r="AF38" s="204">
        <f t="shared" si="26"/>
        <v>38320.214660267389</v>
      </c>
      <c r="AG38" s="204">
        <f t="shared" si="26"/>
        <v>38617.478021007999</v>
      </c>
      <c r="AH38" s="204">
        <f t="shared" si="26"/>
        <v>38914.741381748594</v>
      </c>
      <c r="AI38" s="204">
        <f t="shared" si="26"/>
        <v>39212.004742489211</v>
      </c>
      <c r="AJ38" s="204">
        <f t="shared" si="26"/>
        <v>39509.268103229806</v>
      </c>
      <c r="AK38" s="204">
        <f t="shared" si="26"/>
        <v>39806.531463970408</v>
      </c>
      <c r="AL38" s="204">
        <f t="shared" ref="AL38:BQ38" si="27">SUM(AL25:AL37)</f>
        <v>40103.794824711018</v>
      </c>
      <c r="AM38" s="204">
        <f t="shared" si="27"/>
        <v>40401.05818545162</v>
      </c>
      <c r="AN38" s="204">
        <f t="shared" si="27"/>
        <v>40698.321546192223</v>
      </c>
      <c r="AO38" s="204">
        <f t="shared" si="27"/>
        <v>40995.584906932825</v>
      </c>
      <c r="AP38" s="204">
        <f t="shared" si="27"/>
        <v>41292.848267673427</v>
      </c>
      <c r="AQ38" s="204">
        <f t="shared" si="27"/>
        <v>41590.11162841403</v>
      </c>
      <c r="AR38" s="204">
        <f t="shared" si="27"/>
        <v>41887.374989154632</v>
      </c>
      <c r="AS38" s="204">
        <f t="shared" si="27"/>
        <v>42184.638349895235</v>
      </c>
      <c r="AT38" s="204">
        <f t="shared" si="27"/>
        <v>42481.901710635837</v>
      </c>
      <c r="AU38" s="204">
        <f t="shared" si="27"/>
        <v>42779.165071376439</v>
      </c>
      <c r="AV38" s="204">
        <f t="shared" si="27"/>
        <v>43076.428432117042</v>
      </c>
      <c r="AW38" s="204">
        <f t="shared" si="27"/>
        <v>43373.691792857644</v>
      </c>
      <c r="AX38" s="204">
        <f t="shared" si="27"/>
        <v>43670.955153598254</v>
      </c>
      <c r="AY38" s="204">
        <f t="shared" si="27"/>
        <v>43968.218514338856</v>
      </c>
      <c r="AZ38" s="204">
        <f t="shared" si="27"/>
        <v>44265.481875079466</v>
      </c>
      <c r="BA38" s="204">
        <f t="shared" si="27"/>
        <v>44562.745235820068</v>
      </c>
      <c r="BB38" s="204">
        <f t="shared" si="27"/>
        <v>44860.00859656067</v>
      </c>
      <c r="BC38" s="204">
        <f t="shared" si="27"/>
        <v>45157.271957301273</v>
      </c>
      <c r="BD38" s="204">
        <f t="shared" si="27"/>
        <v>45454.535318041875</v>
      </c>
      <c r="BE38" s="204">
        <f t="shared" si="27"/>
        <v>45751.798678782478</v>
      </c>
      <c r="BF38" s="204">
        <f t="shared" si="27"/>
        <v>46049.06203952308</v>
      </c>
      <c r="BG38" s="204">
        <f t="shared" si="27"/>
        <v>46346.325400263682</v>
      </c>
      <c r="BH38" s="204">
        <f t="shared" si="27"/>
        <v>46643.588761004285</v>
      </c>
      <c r="BI38" s="204">
        <f t="shared" si="27"/>
        <v>46940.852121744894</v>
      </c>
      <c r="BJ38" s="204">
        <f t="shared" si="27"/>
        <v>47238.115482485489</v>
      </c>
      <c r="BK38" s="204">
        <f t="shared" si="27"/>
        <v>47535.378843226092</v>
      </c>
      <c r="BL38" s="204">
        <f t="shared" si="27"/>
        <v>51160.106223446383</v>
      </c>
      <c r="BM38" s="204">
        <f t="shared" si="27"/>
        <v>54784.833603666673</v>
      </c>
      <c r="BN38" s="204">
        <f t="shared" si="27"/>
        <v>58409.560983886957</v>
      </c>
      <c r="BO38" s="204">
        <f t="shared" si="27"/>
        <v>62034.288364107233</v>
      </c>
      <c r="BP38" s="204">
        <f t="shared" si="27"/>
        <v>65659.015744327524</v>
      </c>
      <c r="BQ38" s="204">
        <f t="shared" si="27"/>
        <v>69283.743124547807</v>
      </c>
      <c r="BR38" s="204">
        <f t="shared" ref="BR38:CW38" si="28">SUM(BR25:BR37)</f>
        <v>72908.470504768091</v>
      </c>
      <c r="BS38" s="204">
        <f t="shared" si="28"/>
        <v>76533.197884988374</v>
      </c>
      <c r="BT38" s="204">
        <f t="shared" si="28"/>
        <v>80157.925265208672</v>
      </c>
      <c r="BU38" s="204">
        <f t="shared" si="28"/>
        <v>83782.652645428927</v>
      </c>
      <c r="BV38" s="204">
        <f t="shared" si="28"/>
        <v>87407.380025649225</v>
      </c>
      <c r="BW38" s="204">
        <f t="shared" si="28"/>
        <v>91032.107405869523</v>
      </c>
      <c r="BX38" s="204">
        <f t="shared" si="28"/>
        <v>94656.834786089792</v>
      </c>
      <c r="BY38" s="204">
        <f t="shared" si="28"/>
        <v>98281.56216631009</v>
      </c>
      <c r="BZ38" s="204">
        <f t="shared" si="28"/>
        <v>101906.28954653037</v>
      </c>
      <c r="CA38" s="204">
        <f t="shared" si="28"/>
        <v>105531.01692675066</v>
      </c>
      <c r="CB38" s="204">
        <f t="shared" si="28"/>
        <v>109155.74430697094</v>
      </c>
      <c r="CC38" s="204">
        <f t="shared" si="28"/>
        <v>112780.47168719122</v>
      </c>
      <c r="CD38" s="204">
        <f t="shared" si="28"/>
        <v>116405.19906741151</v>
      </c>
      <c r="CE38" s="204">
        <f t="shared" si="28"/>
        <v>120029.92644763179</v>
      </c>
      <c r="CF38" s="204">
        <f t="shared" si="28"/>
        <v>123654.65382785209</v>
      </c>
      <c r="CG38" s="204">
        <f t="shared" si="28"/>
        <v>127279.38120807236</v>
      </c>
      <c r="CH38" s="204">
        <f t="shared" si="28"/>
        <v>130904.10858829264</v>
      </c>
      <c r="CI38" s="204">
        <f t="shared" si="28"/>
        <v>134528.83596851295</v>
      </c>
      <c r="CJ38" s="204">
        <f t="shared" si="28"/>
        <v>138153.56334873324</v>
      </c>
      <c r="CK38" s="204">
        <f t="shared" si="28"/>
        <v>141778.29072895352</v>
      </c>
      <c r="CL38" s="204">
        <f t="shared" si="28"/>
        <v>162743.73675855584</v>
      </c>
      <c r="CM38" s="204">
        <f t="shared" si="28"/>
        <v>183709.18278815813</v>
      </c>
      <c r="CN38" s="204">
        <f t="shared" si="28"/>
        <v>204674.62881776047</v>
      </c>
      <c r="CO38" s="204">
        <f t="shared" si="28"/>
        <v>225640.07484736282</v>
      </c>
      <c r="CP38" s="204">
        <f t="shared" si="28"/>
        <v>246605.52087696511</v>
      </c>
      <c r="CQ38" s="204">
        <f t="shared" si="28"/>
        <v>267570.9669065674</v>
      </c>
      <c r="CR38" s="204">
        <f t="shared" si="28"/>
        <v>288536.41293616971</v>
      </c>
      <c r="CS38" s="204">
        <f t="shared" si="28"/>
        <v>309501.85896577209</v>
      </c>
      <c r="CT38" s="204">
        <f t="shared" si="28"/>
        <v>330467.3049953744</v>
      </c>
      <c r="CU38" s="204">
        <f t="shared" si="28"/>
        <v>351432.75102497672</v>
      </c>
      <c r="CV38" s="204">
        <f t="shared" si="28"/>
        <v>372398.19705457892</v>
      </c>
      <c r="CW38" s="204">
        <f t="shared" si="28"/>
        <v>393363.6430841813</v>
      </c>
      <c r="CX38" s="204">
        <f>SUM(CX25:CX37)</f>
        <v>414329.08911378362</v>
      </c>
      <c r="CY38" s="204">
        <f>SUM(CY25:CY37)</f>
        <v>414329.08911378362</v>
      </c>
      <c r="CZ38" s="204">
        <f>SUM(CZ25:CZ37)</f>
        <v>414329.08911378362</v>
      </c>
      <c r="DA38" s="204">
        <f>SUM(DA25:DA37)</f>
        <v>414329.08911378362</v>
      </c>
    </row>
    <row r="39" spans="1:105">
      <c r="A39" s="201" t="str">
        <f>Income!A89</f>
        <v>Food Poverty line</v>
      </c>
      <c r="B39" s="203">
        <f>Income!B89</f>
        <v>22315.22019579789</v>
      </c>
      <c r="C39" s="203">
        <f>Income!C89</f>
        <v>21651.220195797887</v>
      </c>
      <c r="D39" s="203">
        <f>Income!D89</f>
        <v>21691.220195797887</v>
      </c>
      <c r="E39" s="203">
        <f>Income!E89</f>
        <v>22027.220195797883</v>
      </c>
      <c r="F39" s="204">
        <f t="shared" ref="F39:U39" si="29">IF(F$2&lt;=($B$2+$C$2+$D$2),IF(F$2&lt;=($B$2+$C$2),IF(F$2&lt;=$B$2,$B39,$C39),$D39),$E39)</f>
        <v>22315.22019579789</v>
      </c>
      <c r="G39" s="204">
        <f t="shared" si="29"/>
        <v>22315.22019579789</v>
      </c>
      <c r="H39" s="204">
        <f t="shared" si="29"/>
        <v>22315.22019579789</v>
      </c>
      <c r="I39" s="204">
        <f t="shared" si="29"/>
        <v>22315.22019579789</v>
      </c>
      <c r="J39" s="204">
        <f t="shared" si="29"/>
        <v>22315.22019579789</v>
      </c>
      <c r="K39" s="204">
        <f t="shared" si="29"/>
        <v>22315.22019579789</v>
      </c>
      <c r="L39" s="204">
        <f t="shared" si="29"/>
        <v>22315.22019579789</v>
      </c>
      <c r="M39" s="204">
        <f t="shared" si="29"/>
        <v>22315.22019579789</v>
      </c>
      <c r="N39" s="204">
        <f t="shared" si="29"/>
        <v>22315.22019579789</v>
      </c>
      <c r="O39" s="204">
        <f t="shared" si="29"/>
        <v>22315.22019579789</v>
      </c>
      <c r="P39" s="204">
        <f t="shared" si="29"/>
        <v>22315.22019579789</v>
      </c>
      <c r="Q39" s="204">
        <f t="shared" si="29"/>
        <v>22315.22019579789</v>
      </c>
      <c r="R39" s="204">
        <f t="shared" si="29"/>
        <v>22315.22019579789</v>
      </c>
      <c r="S39" s="204">
        <f t="shared" si="29"/>
        <v>22315.22019579789</v>
      </c>
      <c r="T39" s="204">
        <f t="shared" si="29"/>
        <v>22315.22019579789</v>
      </c>
      <c r="U39" s="204">
        <f t="shared" si="29"/>
        <v>22315.22019579789</v>
      </c>
      <c r="V39" s="204">
        <f t="shared" ref="V39:AK40" si="30">IF(V$2&lt;=($B$2+$C$2+$D$2),IF(V$2&lt;=($B$2+$C$2),IF(V$2&lt;=$B$2,$B39,$C39),$D39),$E39)</f>
        <v>22315.22019579789</v>
      </c>
      <c r="W39" s="204">
        <f t="shared" si="30"/>
        <v>22315.22019579789</v>
      </c>
      <c r="X39" s="204">
        <f t="shared" si="30"/>
        <v>22315.22019579789</v>
      </c>
      <c r="Y39" s="204">
        <f t="shared" si="30"/>
        <v>22315.22019579789</v>
      </c>
      <c r="Z39" s="204">
        <f t="shared" si="30"/>
        <v>22315.22019579789</v>
      </c>
      <c r="AA39" s="204">
        <f t="shared" si="30"/>
        <v>22315.22019579789</v>
      </c>
      <c r="AB39" s="204">
        <f t="shared" si="30"/>
        <v>22315.22019579789</v>
      </c>
      <c r="AC39" s="204">
        <f t="shared" si="30"/>
        <v>22315.22019579789</v>
      </c>
      <c r="AD39" s="204">
        <f t="shared" si="30"/>
        <v>22315.22019579789</v>
      </c>
      <c r="AE39" s="204">
        <f t="shared" si="30"/>
        <v>22315.22019579789</v>
      </c>
      <c r="AF39" s="204">
        <f t="shared" si="30"/>
        <v>22315.22019579789</v>
      </c>
      <c r="AG39" s="204">
        <f t="shared" si="30"/>
        <v>22315.22019579789</v>
      </c>
      <c r="AH39" s="204">
        <f t="shared" si="30"/>
        <v>22315.22019579789</v>
      </c>
      <c r="AI39" s="204">
        <f t="shared" si="30"/>
        <v>22315.22019579789</v>
      </c>
      <c r="AJ39" s="204">
        <f t="shared" si="30"/>
        <v>22315.22019579789</v>
      </c>
      <c r="AK39" s="204">
        <f t="shared" si="30"/>
        <v>22315.22019579789</v>
      </c>
      <c r="AL39" s="204">
        <f t="shared" ref="AL39:BA40" si="31">IF(AL$2&lt;=($B$2+$C$2+$D$2),IF(AL$2&lt;=($B$2+$C$2),IF(AL$2&lt;=$B$2,$B39,$C39),$D39),$E39)</f>
        <v>22315.22019579789</v>
      </c>
      <c r="AM39" s="204">
        <f t="shared" si="31"/>
        <v>22315.22019579789</v>
      </c>
      <c r="AN39" s="204">
        <f t="shared" si="31"/>
        <v>22315.22019579789</v>
      </c>
      <c r="AO39" s="204">
        <f t="shared" si="31"/>
        <v>22315.22019579789</v>
      </c>
      <c r="AP39" s="204">
        <f t="shared" si="31"/>
        <v>22315.22019579789</v>
      </c>
      <c r="AQ39" s="204">
        <f t="shared" si="31"/>
        <v>22315.22019579789</v>
      </c>
      <c r="AR39" s="204">
        <f t="shared" si="31"/>
        <v>22315.22019579789</v>
      </c>
      <c r="AS39" s="204">
        <f t="shared" si="31"/>
        <v>22315.22019579789</v>
      </c>
      <c r="AT39" s="204">
        <f t="shared" si="31"/>
        <v>21651.220195797887</v>
      </c>
      <c r="AU39" s="204">
        <f t="shared" si="31"/>
        <v>21651.220195797887</v>
      </c>
      <c r="AV39" s="204">
        <f t="shared" si="31"/>
        <v>21651.220195797887</v>
      </c>
      <c r="AW39" s="204">
        <f t="shared" si="31"/>
        <v>21651.220195797887</v>
      </c>
      <c r="AX39" s="204">
        <f t="shared" si="31"/>
        <v>21651.220195797887</v>
      </c>
      <c r="AY39" s="204">
        <f t="shared" si="31"/>
        <v>21651.220195797887</v>
      </c>
      <c r="AZ39" s="204">
        <f t="shared" si="31"/>
        <v>21651.220195797887</v>
      </c>
      <c r="BA39" s="204">
        <f t="shared" si="31"/>
        <v>21651.220195797887</v>
      </c>
      <c r="BB39" s="204">
        <f t="shared" ref="BB39:CD40" si="32">IF(BB$2&lt;=($B$2+$C$2+$D$2),IF(BB$2&lt;=($B$2+$C$2),IF(BB$2&lt;=$B$2,$B39,$C39),$D39),$E39)</f>
        <v>21651.220195797887</v>
      </c>
      <c r="BC39" s="204">
        <f t="shared" si="32"/>
        <v>21651.220195797887</v>
      </c>
      <c r="BD39" s="204">
        <f t="shared" si="32"/>
        <v>21651.220195797887</v>
      </c>
      <c r="BE39" s="204">
        <f t="shared" si="32"/>
        <v>21651.220195797887</v>
      </c>
      <c r="BF39" s="204">
        <f t="shared" si="32"/>
        <v>21651.220195797887</v>
      </c>
      <c r="BG39" s="204">
        <f t="shared" si="32"/>
        <v>21651.220195797887</v>
      </c>
      <c r="BH39" s="204">
        <f t="shared" si="32"/>
        <v>21651.220195797887</v>
      </c>
      <c r="BI39" s="204">
        <f t="shared" si="32"/>
        <v>21651.220195797887</v>
      </c>
      <c r="BJ39" s="204">
        <f t="shared" si="32"/>
        <v>21651.220195797887</v>
      </c>
      <c r="BK39" s="204">
        <f t="shared" si="32"/>
        <v>21651.220195797887</v>
      </c>
      <c r="BL39" s="204">
        <f t="shared" si="32"/>
        <v>21651.220195797887</v>
      </c>
      <c r="BM39" s="204">
        <f t="shared" si="32"/>
        <v>21651.220195797887</v>
      </c>
      <c r="BN39" s="204">
        <f t="shared" si="32"/>
        <v>21651.220195797887</v>
      </c>
      <c r="BO39" s="204">
        <f t="shared" si="32"/>
        <v>21651.220195797887</v>
      </c>
      <c r="BP39" s="204">
        <f t="shared" si="32"/>
        <v>21651.220195797887</v>
      </c>
      <c r="BQ39" s="204">
        <f t="shared" si="32"/>
        <v>21651.220195797887</v>
      </c>
      <c r="BR39" s="204">
        <f t="shared" si="32"/>
        <v>21651.220195797887</v>
      </c>
      <c r="BS39" s="204">
        <f t="shared" si="32"/>
        <v>21651.220195797887</v>
      </c>
      <c r="BT39" s="204">
        <f t="shared" si="32"/>
        <v>21651.220195797887</v>
      </c>
      <c r="BU39" s="204">
        <f t="shared" si="32"/>
        <v>21651.220195797887</v>
      </c>
      <c r="BV39" s="204">
        <f t="shared" si="32"/>
        <v>21651.220195797887</v>
      </c>
      <c r="BW39" s="204">
        <f t="shared" si="32"/>
        <v>21651.220195797887</v>
      </c>
      <c r="BX39" s="204">
        <f t="shared" si="32"/>
        <v>21651.220195797887</v>
      </c>
      <c r="BY39" s="204">
        <f t="shared" si="32"/>
        <v>21651.220195797887</v>
      </c>
      <c r="BZ39" s="204">
        <f t="shared" si="32"/>
        <v>21651.220195797887</v>
      </c>
      <c r="CA39" s="204">
        <f t="shared" si="32"/>
        <v>21651.220195797887</v>
      </c>
      <c r="CB39" s="204">
        <f t="shared" si="32"/>
        <v>21691.220195797887</v>
      </c>
      <c r="CC39" s="204">
        <f t="shared" si="32"/>
        <v>21691.220195797887</v>
      </c>
      <c r="CD39" s="204">
        <f t="shared" si="32"/>
        <v>21691.220195797887</v>
      </c>
      <c r="CE39" s="204">
        <f t="shared" ref="CE39:CR40" si="33">IF(CE$2&lt;=($B$2+$C$2+$D$2),IF(CE$2&lt;=($B$2+$C$2),IF(CE$2&lt;=$B$2,$B39,$C39),$D39),$E39)</f>
        <v>21691.220195797887</v>
      </c>
      <c r="CF39" s="204">
        <f t="shared" si="33"/>
        <v>21691.220195797887</v>
      </c>
      <c r="CG39" s="204">
        <f t="shared" si="33"/>
        <v>21691.220195797887</v>
      </c>
      <c r="CH39" s="204">
        <f t="shared" si="33"/>
        <v>21691.220195797887</v>
      </c>
      <c r="CI39" s="204">
        <f t="shared" si="33"/>
        <v>21691.220195797887</v>
      </c>
      <c r="CJ39" s="204">
        <f t="shared" si="33"/>
        <v>21691.220195797887</v>
      </c>
      <c r="CK39" s="204">
        <f t="shared" si="33"/>
        <v>21691.220195797887</v>
      </c>
      <c r="CL39" s="204">
        <f t="shared" si="33"/>
        <v>21691.220195797887</v>
      </c>
      <c r="CM39" s="204">
        <f t="shared" si="33"/>
        <v>21691.220195797887</v>
      </c>
      <c r="CN39" s="204">
        <f t="shared" si="33"/>
        <v>21691.220195797887</v>
      </c>
      <c r="CO39" s="204">
        <f t="shared" si="33"/>
        <v>21691.220195797887</v>
      </c>
      <c r="CP39" s="204">
        <f t="shared" si="33"/>
        <v>21691.220195797887</v>
      </c>
      <c r="CQ39" s="204">
        <f t="shared" si="33"/>
        <v>21691.220195797887</v>
      </c>
      <c r="CR39" s="204">
        <f t="shared" si="33"/>
        <v>21691.220195797887</v>
      </c>
      <c r="CS39" s="204">
        <f t="shared" ref="CS39:DA40" si="34">IF(CS$2&lt;=($B$2+$C$2+$D$2),IF(CS$2&lt;=($B$2+$C$2),IF(CS$2&lt;=$B$2,$B39,$C39),$D39),$E39)</f>
        <v>21691.220195797887</v>
      </c>
      <c r="CT39" s="204">
        <f t="shared" si="34"/>
        <v>22027.220195797883</v>
      </c>
      <c r="CU39" s="204">
        <f t="shared" si="34"/>
        <v>22027.220195797883</v>
      </c>
      <c r="CV39" s="204">
        <f t="shared" si="34"/>
        <v>22027.220195797883</v>
      </c>
      <c r="CW39" s="204">
        <f t="shared" si="34"/>
        <v>22027.220195797883</v>
      </c>
      <c r="CX39" s="204">
        <f t="shared" si="34"/>
        <v>22027.220195797883</v>
      </c>
      <c r="CY39" s="204">
        <f t="shared" si="34"/>
        <v>22027.220195797883</v>
      </c>
      <c r="CZ39" s="204">
        <f t="shared" si="34"/>
        <v>22027.220195797883</v>
      </c>
      <c r="DA39" s="204">
        <f t="shared" si="34"/>
        <v>22027.220195797883</v>
      </c>
    </row>
    <row r="40" spans="1:105">
      <c r="A40" s="201" t="str">
        <f>Income!A90</f>
        <v>Lower Bound Poverty line</v>
      </c>
      <c r="B40" s="203">
        <f>Income!B90</f>
        <v>33999.22019579789</v>
      </c>
      <c r="C40" s="203">
        <f>Income!C90</f>
        <v>33335.220195797883</v>
      </c>
      <c r="D40" s="203">
        <f>Income!D90</f>
        <v>33375.220195797883</v>
      </c>
      <c r="E40" s="203">
        <f>Income!E90</f>
        <v>33711.22019579789</v>
      </c>
      <c r="F40" s="204">
        <f t="shared" ref="F40:U40" si="35">IF(F$2&lt;=($B$2+$C$2+$D$2),IF(F$2&lt;=($B$2+$C$2),IF(F$2&lt;=$B$2,$B40,$C40),$D40),$E40)</f>
        <v>33999.22019579789</v>
      </c>
      <c r="G40" s="204">
        <f t="shared" si="35"/>
        <v>33999.22019579789</v>
      </c>
      <c r="H40" s="204">
        <f t="shared" si="35"/>
        <v>33999.22019579789</v>
      </c>
      <c r="I40" s="204">
        <f t="shared" si="35"/>
        <v>33999.22019579789</v>
      </c>
      <c r="J40" s="204">
        <f t="shared" si="35"/>
        <v>33999.22019579789</v>
      </c>
      <c r="K40" s="204">
        <f t="shared" si="35"/>
        <v>33999.22019579789</v>
      </c>
      <c r="L40" s="204">
        <f t="shared" si="35"/>
        <v>33999.22019579789</v>
      </c>
      <c r="M40" s="204">
        <f t="shared" si="35"/>
        <v>33999.22019579789</v>
      </c>
      <c r="N40" s="204">
        <f t="shared" si="35"/>
        <v>33999.22019579789</v>
      </c>
      <c r="O40" s="204">
        <f t="shared" si="35"/>
        <v>33999.22019579789</v>
      </c>
      <c r="P40" s="204">
        <f t="shared" si="35"/>
        <v>33999.22019579789</v>
      </c>
      <c r="Q40" s="204">
        <f t="shared" si="35"/>
        <v>33999.22019579789</v>
      </c>
      <c r="R40" s="204">
        <f t="shared" si="35"/>
        <v>33999.22019579789</v>
      </c>
      <c r="S40" s="204">
        <f t="shared" si="35"/>
        <v>33999.22019579789</v>
      </c>
      <c r="T40" s="204">
        <f t="shared" si="35"/>
        <v>33999.22019579789</v>
      </c>
      <c r="U40" s="204">
        <f t="shared" si="35"/>
        <v>33999.22019579789</v>
      </c>
      <c r="V40" s="204">
        <f t="shared" si="30"/>
        <v>33999.22019579789</v>
      </c>
      <c r="W40" s="204">
        <f t="shared" si="30"/>
        <v>33999.22019579789</v>
      </c>
      <c r="X40" s="204">
        <f t="shared" si="30"/>
        <v>33999.22019579789</v>
      </c>
      <c r="Y40" s="204">
        <f t="shared" si="30"/>
        <v>33999.22019579789</v>
      </c>
      <c r="Z40" s="204">
        <f t="shared" si="30"/>
        <v>33999.22019579789</v>
      </c>
      <c r="AA40" s="204">
        <f t="shared" si="30"/>
        <v>33999.22019579789</v>
      </c>
      <c r="AB40" s="204">
        <f t="shared" si="30"/>
        <v>33999.22019579789</v>
      </c>
      <c r="AC40" s="204">
        <f t="shared" si="30"/>
        <v>33999.22019579789</v>
      </c>
      <c r="AD40" s="204">
        <f t="shared" si="30"/>
        <v>33999.22019579789</v>
      </c>
      <c r="AE40" s="204">
        <f t="shared" si="30"/>
        <v>33999.22019579789</v>
      </c>
      <c r="AF40" s="204">
        <f t="shared" si="30"/>
        <v>33999.22019579789</v>
      </c>
      <c r="AG40" s="204">
        <f t="shared" si="30"/>
        <v>33999.22019579789</v>
      </c>
      <c r="AH40" s="204">
        <f t="shared" si="30"/>
        <v>33999.22019579789</v>
      </c>
      <c r="AI40" s="204">
        <f t="shared" si="30"/>
        <v>33999.22019579789</v>
      </c>
      <c r="AJ40" s="204">
        <f t="shared" si="30"/>
        <v>33999.22019579789</v>
      </c>
      <c r="AK40" s="204">
        <f t="shared" si="30"/>
        <v>33999.22019579789</v>
      </c>
      <c r="AL40" s="204">
        <f t="shared" si="31"/>
        <v>33999.22019579789</v>
      </c>
      <c r="AM40" s="204">
        <f t="shared" si="31"/>
        <v>33999.22019579789</v>
      </c>
      <c r="AN40" s="204">
        <f t="shared" si="31"/>
        <v>33999.22019579789</v>
      </c>
      <c r="AO40" s="204">
        <f t="shared" si="31"/>
        <v>33999.22019579789</v>
      </c>
      <c r="AP40" s="204">
        <f t="shared" si="31"/>
        <v>33999.22019579789</v>
      </c>
      <c r="AQ40" s="204">
        <f t="shared" si="31"/>
        <v>33999.22019579789</v>
      </c>
      <c r="AR40" s="204">
        <f t="shared" si="31"/>
        <v>33999.22019579789</v>
      </c>
      <c r="AS40" s="204">
        <f t="shared" si="31"/>
        <v>33999.22019579789</v>
      </c>
      <c r="AT40" s="204">
        <f t="shared" si="31"/>
        <v>33335.220195797883</v>
      </c>
      <c r="AU40" s="204">
        <f t="shared" si="31"/>
        <v>33335.220195797883</v>
      </c>
      <c r="AV40" s="204">
        <f t="shared" si="31"/>
        <v>33335.220195797883</v>
      </c>
      <c r="AW40" s="204">
        <f t="shared" si="31"/>
        <v>33335.220195797883</v>
      </c>
      <c r="AX40" s="204">
        <f t="shared" si="31"/>
        <v>33335.220195797883</v>
      </c>
      <c r="AY40" s="204">
        <f t="shared" si="31"/>
        <v>33335.220195797883</v>
      </c>
      <c r="AZ40" s="204">
        <f t="shared" si="31"/>
        <v>33335.220195797883</v>
      </c>
      <c r="BA40" s="204">
        <f t="shared" si="31"/>
        <v>33335.220195797883</v>
      </c>
      <c r="BB40" s="204">
        <f t="shared" si="32"/>
        <v>33335.220195797883</v>
      </c>
      <c r="BC40" s="204">
        <f t="shared" si="32"/>
        <v>33335.220195797883</v>
      </c>
      <c r="BD40" s="204">
        <f t="shared" si="32"/>
        <v>33335.220195797883</v>
      </c>
      <c r="BE40" s="204">
        <f t="shared" si="32"/>
        <v>33335.220195797883</v>
      </c>
      <c r="BF40" s="204">
        <f t="shared" si="32"/>
        <v>33335.220195797883</v>
      </c>
      <c r="BG40" s="204">
        <f t="shared" si="32"/>
        <v>33335.220195797883</v>
      </c>
      <c r="BH40" s="204">
        <f t="shared" si="32"/>
        <v>33335.220195797883</v>
      </c>
      <c r="BI40" s="204">
        <f t="shared" si="32"/>
        <v>33335.220195797883</v>
      </c>
      <c r="BJ40" s="204">
        <f t="shared" si="32"/>
        <v>33335.220195797883</v>
      </c>
      <c r="BK40" s="204">
        <f t="shared" si="32"/>
        <v>33335.220195797883</v>
      </c>
      <c r="BL40" s="204">
        <f t="shared" si="32"/>
        <v>33335.220195797883</v>
      </c>
      <c r="BM40" s="204">
        <f t="shared" si="32"/>
        <v>33335.220195797883</v>
      </c>
      <c r="BN40" s="204">
        <f t="shared" si="32"/>
        <v>33335.220195797883</v>
      </c>
      <c r="BO40" s="204">
        <f t="shared" si="32"/>
        <v>33335.220195797883</v>
      </c>
      <c r="BP40" s="204">
        <f t="shared" si="32"/>
        <v>33335.220195797883</v>
      </c>
      <c r="BQ40" s="204">
        <f t="shared" si="32"/>
        <v>33335.220195797883</v>
      </c>
      <c r="BR40" s="204">
        <f t="shared" si="32"/>
        <v>33335.220195797883</v>
      </c>
      <c r="BS40" s="204">
        <f t="shared" si="32"/>
        <v>33335.220195797883</v>
      </c>
      <c r="BT40" s="204">
        <f t="shared" si="32"/>
        <v>33335.220195797883</v>
      </c>
      <c r="BU40" s="204">
        <f t="shared" si="32"/>
        <v>33335.220195797883</v>
      </c>
      <c r="BV40" s="204">
        <f t="shared" si="32"/>
        <v>33335.220195797883</v>
      </c>
      <c r="BW40" s="204">
        <f t="shared" si="32"/>
        <v>33335.220195797883</v>
      </c>
      <c r="BX40" s="204">
        <f t="shared" si="32"/>
        <v>33335.220195797883</v>
      </c>
      <c r="BY40" s="204">
        <f t="shared" si="32"/>
        <v>33335.220195797883</v>
      </c>
      <c r="BZ40" s="204">
        <f t="shared" si="32"/>
        <v>33335.220195797883</v>
      </c>
      <c r="CA40" s="204">
        <f t="shared" si="32"/>
        <v>33335.220195797883</v>
      </c>
      <c r="CB40" s="204">
        <f t="shared" si="32"/>
        <v>33375.220195797883</v>
      </c>
      <c r="CC40" s="204">
        <f t="shared" si="32"/>
        <v>33375.220195797883</v>
      </c>
      <c r="CD40" s="204">
        <f t="shared" si="32"/>
        <v>33375.220195797883</v>
      </c>
      <c r="CE40" s="204">
        <f t="shared" si="33"/>
        <v>33375.220195797883</v>
      </c>
      <c r="CF40" s="204">
        <f t="shared" si="33"/>
        <v>33375.220195797883</v>
      </c>
      <c r="CG40" s="204">
        <f t="shared" si="33"/>
        <v>33375.220195797883</v>
      </c>
      <c r="CH40" s="204">
        <f t="shared" si="33"/>
        <v>33375.220195797883</v>
      </c>
      <c r="CI40" s="204">
        <f t="shared" si="33"/>
        <v>33375.220195797883</v>
      </c>
      <c r="CJ40" s="204">
        <f t="shared" si="33"/>
        <v>33375.220195797883</v>
      </c>
      <c r="CK40" s="204">
        <f t="shared" si="33"/>
        <v>33375.220195797883</v>
      </c>
      <c r="CL40" s="204">
        <f t="shared" si="33"/>
        <v>33375.220195797883</v>
      </c>
      <c r="CM40" s="204">
        <f t="shared" si="33"/>
        <v>33375.220195797883</v>
      </c>
      <c r="CN40" s="204">
        <f t="shared" si="33"/>
        <v>33375.220195797883</v>
      </c>
      <c r="CO40" s="204">
        <f t="shared" si="33"/>
        <v>33375.220195797883</v>
      </c>
      <c r="CP40" s="204">
        <f t="shared" si="33"/>
        <v>33375.220195797883</v>
      </c>
      <c r="CQ40" s="204">
        <f t="shared" si="33"/>
        <v>33375.220195797883</v>
      </c>
      <c r="CR40" s="204">
        <f t="shared" si="33"/>
        <v>33375.220195797883</v>
      </c>
      <c r="CS40" s="204">
        <f t="shared" si="34"/>
        <v>33375.220195797883</v>
      </c>
      <c r="CT40" s="204">
        <f t="shared" si="34"/>
        <v>33711.22019579789</v>
      </c>
      <c r="CU40" s="204">
        <f t="shared" si="34"/>
        <v>33711.22019579789</v>
      </c>
      <c r="CV40" s="204">
        <f t="shared" si="34"/>
        <v>33711.22019579789</v>
      </c>
      <c r="CW40" s="204">
        <f t="shared" si="34"/>
        <v>33711.22019579789</v>
      </c>
      <c r="CX40" s="204">
        <f t="shared" si="34"/>
        <v>33711.22019579789</v>
      </c>
      <c r="CY40" s="204">
        <f t="shared" si="34"/>
        <v>33711.22019579789</v>
      </c>
      <c r="CZ40" s="204">
        <f t="shared" si="34"/>
        <v>33711.22019579789</v>
      </c>
      <c r="DA40" s="204">
        <f t="shared" si="34"/>
        <v>33711.22019579789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68.042372209612481</v>
      </c>
      <c r="AB42" s="210">
        <f t="shared" si="36"/>
        <v>68.042372209612481</v>
      </c>
      <c r="AC42" s="210">
        <f t="shared" si="36"/>
        <v>68.042372209612481</v>
      </c>
      <c r="AD42" s="210">
        <f t="shared" si="36"/>
        <v>68.042372209612481</v>
      </c>
      <c r="AE42" s="210">
        <f t="shared" si="36"/>
        <v>68.042372209612481</v>
      </c>
      <c r="AF42" s="210">
        <f t="shared" si="36"/>
        <v>68.042372209612481</v>
      </c>
      <c r="AG42" s="210">
        <f t="shared" si="36"/>
        <v>68.042372209612481</v>
      </c>
      <c r="AH42" s="210">
        <f t="shared" si="36"/>
        <v>68.042372209612481</v>
      </c>
      <c r="AI42" s="210">
        <f t="shared" si="36"/>
        <v>68.042372209612481</v>
      </c>
      <c r="AJ42" s="210">
        <f t="shared" si="36"/>
        <v>68.042372209612481</v>
      </c>
      <c r="AK42" s="210">
        <f t="shared" si="36"/>
        <v>68.042372209612481</v>
      </c>
      <c r="AL42" s="210">
        <f t="shared" ref="AL42:BQ42" si="37">IF(AL$22&lt;=$E$24,IF(AL$22&lt;=$D$24,IF(AL$22&lt;=$C$24,IF(AL$22&lt;=$B$24,$B108,($C25-$B25)/($C$24-$B$24)),($D25-$C25)/($D$24-$C$24)),($E25-$D25)/($E$24-$D$24)),$F108)</f>
        <v>68.042372209612481</v>
      </c>
      <c r="AM42" s="210">
        <f t="shared" si="37"/>
        <v>68.042372209612481</v>
      </c>
      <c r="AN42" s="210">
        <f t="shared" si="37"/>
        <v>68.042372209612481</v>
      </c>
      <c r="AO42" s="210">
        <f t="shared" si="37"/>
        <v>68.042372209612481</v>
      </c>
      <c r="AP42" s="210">
        <f t="shared" si="37"/>
        <v>68.042372209612481</v>
      </c>
      <c r="AQ42" s="210">
        <f t="shared" si="37"/>
        <v>68.042372209612481</v>
      </c>
      <c r="AR42" s="210">
        <f t="shared" si="37"/>
        <v>68.042372209612481</v>
      </c>
      <c r="AS42" s="210">
        <f t="shared" si="37"/>
        <v>68.042372209612481</v>
      </c>
      <c r="AT42" s="210">
        <f t="shared" si="37"/>
        <v>68.042372209612481</v>
      </c>
      <c r="AU42" s="210">
        <f t="shared" si="37"/>
        <v>68.042372209612481</v>
      </c>
      <c r="AV42" s="210">
        <f t="shared" si="37"/>
        <v>68.042372209612481</v>
      </c>
      <c r="AW42" s="210">
        <f t="shared" si="37"/>
        <v>68.042372209612481</v>
      </c>
      <c r="AX42" s="210">
        <f t="shared" si="37"/>
        <v>68.042372209612481</v>
      </c>
      <c r="AY42" s="210">
        <f t="shared" si="37"/>
        <v>68.042372209612481</v>
      </c>
      <c r="AZ42" s="210">
        <f t="shared" si="37"/>
        <v>68.042372209612481</v>
      </c>
      <c r="BA42" s="210">
        <f t="shared" si="37"/>
        <v>68.042372209612481</v>
      </c>
      <c r="BB42" s="210">
        <f t="shared" si="37"/>
        <v>68.042372209612481</v>
      </c>
      <c r="BC42" s="210">
        <f t="shared" si="37"/>
        <v>68.042372209612481</v>
      </c>
      <c r="BD42" s="210">
        <f t="shared" si="37"/>
        <v>68.042372209612481</v>
      </c>
      <c r="BE42" s="210">
        <f t="shared" si="37"/>
        <v>68.042372209612481</v>
      </c>
      <c r="BF42" s="210">
        <f t="shared" si="37"/>
        <v>68.042372209612481</v>
      </c>
      <c r="BG42" s="210">
        <f t="shared" si="37"/>
        <v>68.042372209612481</v>
      </c>
      <c r="BH42" s="210">
        <f t="shared" si="37"/>
        <v>68.042372209612481</v>
      </c>
      <c r="BI42" s="210">
        <f t="shared" si="37"/>
        <v>68.042372209612481</v>
      </c>
      <c r="BJ42" s="210">
        <f t="shared" si="37"/>
        <v>68.042372209612481</v>
      </c>
      <c r="BK42" s="210">
        <f t="shared" si="37"/>
        <v>68.042372209612481</v>
      </c>
      <c r="BL42" s="210">
        <f t="shared" si="37"/>
        <v>60.87324016547403</v>
      </c>
      <c r="BM42" s="210">
        <f t="shared" si="37"/>
        <v>60.87324016547403</v>
      </c>
      <c r="BN42" s="210">
        <f t="shared" si="37"/>
        <v>60.87324016547403</v>
      </c>
      <c r="BO42" s="210">
        <f t="shared" si="37"/>
        <v>60.87324016547403</v>
      </c>
      <c r="BP42" s="210">
        <f t="shared" si="37"/>
        <v>60.87324016547403</v>
      </c>
      <c r="BQ42" s="210">
        <f t="shared" si="37"/>
        <v>60.87324016547403</v>
      </c>
      <c r="BR42" s="210">
        <f t="shared" ref="BR42:DA42" si="38">IF(BR$22&lt;=$E$24,IF(BR$22&lt;=$D$24,IF(BR$22&lt;=$C$24,IF(BR$22&lt;=$B$24,$B108,($C25-$B25)/($C$24-$B$24)),($D25-$C25)/($D$24-$C$24)),($E25-$D25)/($E$24-$D$24)),$F108)</f>
        <v>60.87324016547403</v>
      </c>
      <c r="BS42" s="210">
        <f t="shared" si="38"/>
        <v>60.87324016547403</v>
      </c>
      <c r="BT42" s="210">
        <f t="shared" si="38"/>
        <v>60.87324016547403</v>
      </c>
      <c r="BU42" s="210">
        <f t="shared" si="38"/>
        <v>60.87324016547403</v>
      </c>
      <c r="BV42" s="210">
        <f t="shared" si="38"/>
        <v>60.87324016547403</v>
      </c>
      <c r="BW42" s="210">
        <f t="shared" si="38"/>
        <v>60.87324016547403</v>
      </c>
      <c r="BX42" s="210">
        <f t="shared" si="38"/>
        <v>60.87324016547403</v>
      </c>
      <c r="BY42" s="210">
        <f t="shared" si="38"/>
        <v>60.87324016547403</v>
      </c>
      <c r="BZ42" s="210">
        <f t="shared" si="38"/>
        <v>60.87324016547403</v>
      </c>
      <c r="CA42" s="210">
        <f t="shared" si="38"/>
        <v>60.87324016547403</v>
      </c>
      <c r="CB42" s="210">
        <f t="shared" si="38"/>
        <v>60.87324016547403</v>
      </c>
      <c r="CC42" s="210">
        <f t="shared" si="38"/>
        <v>60.87324016547403</v>
      </c>
      <c r="CD42" s="210">
        <f t="shared" si="38"/>
        <v>60.87324016547403</v>
      </c>
      <c r="CE42" s="210">
        <f t="shared" si="38"/>
        <v>60.87324016547403</v>
      </c>
      <c r="CF42" s="210">
        <f t="shared" si="38"/>
        <v>60.87324016547403</v>
      </c>
      <c r="CG42" s="210">
        <f t="shared" si="38"/>
        <v>60.87324016547403</v>
      </c>
      <c r="CH42" s="210">
        <f t="shared" si="38"/>
        <v>60.87324016547403</v>
      </c>
      <c r="CI42" s="210">
        <f t="shared" si="38"/>
        <v>60.87324016547403</v>
      </c>
      <c r="CJ42" s="210">
        <f t="shared" si="38"/>
        <v>60.87324016547403</v>
      </c>
      <c r="CK42" s="210">
        <f t="shared" si="38"/>
        <v>60.87324016547403</v>
      </c>
      <c r="CL42" s="210">
        <f t="shared" si="38"/>
        <v>-13.466674284959481</v>
      </c>
      <c r="CM42" s="210">
        <f t="shared" si="38"/>
        <v>-13.466674284959481</v>
      </c>
      <c r="CN42" s="210">
        <f t="shared" si="38"/>
        <v>-13.466674284959481</v>
      </c>
      <c r="CO42" s="210">
        <f t="shared" si="38"/>
        <v>-13.466674284959481</v>
      </c>
      <c r="CP42" s="210">
        <f t="shared" si="38"/>
        <v>-13.466674284959481</v>
      </c>
      <c r="CQ42" s="210">
        <f t="shared" si="38"/>
        <v>-13.466674284959481</v>
      </c>
      <c r="CR42" s="210">
        <f t="shared" si="38"/>
        <v>-13.466674284959481</v>
      </c>
      <c r="CS42" s="210">
        <f t="shared" si="38"/>
        <v>-13.466674284959481</v>
      </c>
      <c r="CT42" s="210">
        <f t="shared" si="38"/>
        <v>-13.466674284959481</v>
      </c>
      <c r="CU42" s="210">
        <f t="shared" si="38"/>
        <v>-13.466674284959481</v>
      </c>
      <c r="CV42" s="210">
        <f t="shared" si="38"/>
        <v>-13.466674284959481</v>
      </c>
      <c r="CW42" s="210">
        <f t="shared" si="38"/>
        <v>-13.466674284959481</v>
      </c>
      <c r="CX42" s="210">
        <f t="shared" si="38"/>
        <v>-13.466674284959481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332.30769230769232</v>
      </c>
      <c r="CM43" s="210">
        <f t="shared" si="41"/>
        <v>332.30769230769232</v>
      </c>
      <c r="CN43" s="210">
        <f t="shared" si="41"/>
        <v>332.30769230769232</v>
      </c>
      <c r="CO43" s="210">
        <f t="shared" si="41"/>
        <v>332.30769230769232</v>
      </c>
      <c r="CP43" s="210">
        <f t="shared" si="41"/>
        <v>332.30769230769232</v>
      </c>
      <c r="CQ43" s="210">
        <f t="shared" si="41"/>
        <v>332.30769230769232</v>
      </c>
      <c r="CR43" s="210">
        <f t="shared" si="41"/>
        <v>332.30769230769232</v>
      </c>
      <c r="CS43" s="210">
        <f t="shared" si="41"/>
        <v>332.30769230769232</v>
      </c>
      <c r="CT43" s="210">
        <f t="shared" si="41"/>
        <v>332.30769230769232</v>
      </c>
      <c r="CU43" s="210">
        <f t="shared" si="41"/>
        <v>332.30769230769232</v>
      </c>
      <c r="CV43" s="210">
        <f t="shared" si="41"/>
        <v>332.30769230769232</v>
      </c>
      <c r="CW43" s="210">
        <f t="shared" si="41"/>
        <v>332.30769230769232</v>
      </c>
      <c r="CX43" s="210">
        <f t="shared" si="41"/>
        <v>332.30769230769232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5.5959191449124104</v>
      </c>
      <c r="AB44" s="210">
        <f t="shared" si="42"/>
        <v>5.5959191449124104</v>
      </c>
      <c r="AC44" s="210">
        <f t="shared" si="42"/>
        <v>5.5959191449124104</v>
      </c>
      <c r="AD44" s="210">
        <f t="shared" si="42"/>
        <v>5.5959191449124104</v>
      </c>
      <c r="AE44" s="210">
        <f t="shared" si="42"/>
        <v>5.5959191449124104</v>
      </c>
      <c r="AF44" s="210">
        <f t="shared" si="42"/>
        <v>5.5959191449124104</v>
      </c>
      <c r="AG44" s="210">
        <f t="shared" si="42"/>
        <v>5.5959191449124104</v>
      </c>
      <c r="AH44" s="210">
        <f t="shared" si="42"/>
        <v>5.5959191449124104</v>
      </c>
      <c r="AI44" s="210">
        <f t="shared" si="42"/>
        <v>5.5959191449124104</v>
      </c>
      <c r="AJ44" s="210">
        <f t="shared" si="42"/>
        <v>5.5959191449124104</v>
      </c>
      <c r="AK44" s="210">
        <f t="shared" si="42"/>
        <v>5.5959191449124104</v>
      </c>
      <c r="AL44" s="210">
        <f t="shared" ref="AL44:BQ44" si="43">IF(AL$22&lt;=$E$24,IF(AL$22&lt;=$D$24,IF(AL$22&lt;=$C$24,IF(AL$22&lt;=$B$24,$B110,($C27-$B27)/($C$24-$B$24)),($D27-$C27)/($D$24-$C$24)),($E27-$D27)/($E$24-$D$24)),$F110)</f>
        <v>5.5959191449124104</v>
      </c>
      <c r="AM44" s="210">
        <f t="shared" si="43"/>
        <v>5.5959191449124104</v>
      </c>
      <c r="AN44" s="210">
        <f t="shared" si="43"/>
        <v>5.5959191449124104</v>
      </c>
      <c r="AO44" s="210">
        <f t="shared" si="43"/>
        <v>5.5959191449124104</v>
      </c>
      <c r="AP44" s="210">
        <f t="shared" si="43"/>
        <v>5.5959191449124104</v>
      </c>
      <c r="AQ44" s="210">
        <f t="shared" si="43"/>
        <v>5.5959191449124104</v>
      </c>
      <c r="AR44" s="210">
        <f t="shared" si="43"/>
        <v>5.5959191449124104</v>
      </c>
      <c r="AS44" s="210">
        <f t="shared" si="43"/>
        <v>5.5959191449124104</v>
      </c>
      <c r="AT44" s="210">
        <f t="shared" si="43"/>
        <v>5.5959191449124104</v>
      </c>
      <c r="AU44" s="210">
        <f t="shared" si="43"/>
        <v>5.5959191449124104</v>
      </c>
      <c r="AV44" s="210">
        <f t="shared" si="43"/>
        <v>5.5959191449124104</v>
      </c>
      <c r="AW44" s="210">
        <f t="shared" si="43"/>
        <v>5.5959191449124104</v>
      </c>
      <c r="AX44" s="210">
        <f t="shared" si="43"/>
        <v>5.5959191449124104</v>
      </c>
      <c r="AY44" s="210">
        <f t="shared" si="43"/>
        <v>5.5959191449124104</v>
      </c>
      <c r="AZ44" s="210">
        <f t="shared" si="43"/>
        <v>5.5959191449124104</v>
      </c>
      <c r="BA44" s="210">
        <f t="shared" si="43"/>
        <v>5.5959191449124104</v>
      </c>
      <c r="BB44" s="210">
        <f t="shared" si="43"/>
        <v>5.5959191449124104</v>
      </c>
      <c r="BC44" s="210">
        <f t="shared" si="43"/>
        <v>5.5959191449124104</v>
      </c>
      <c r="BD44" s="210">
        <f t="shared" si="43"/>
        <v>5.5959191449124104</v>
      </c>
      <c r="BE44" s="210">
        <f t="shared" si="43"/>
        <v>5.5959191449124104</v>
      </c>
      <c r="BF44" s="210">
        <f t="shared" si="43"/>
        <v>5.5959191449124104</v>
      </c>
      <c r="BG44" s="210">
        <f t="shared" si="43"/>
        <v>5.5959191449124104</v>
      </c>
      <c r="BH44" s="210">
        <f t="shared" si="43"/>
        <v>5.5959191449124104</v>
      </c>
      <c r="BI44" s="210">
        <f t="shared" si="43"/>
        <v>5.5959191449124104</v>
      </c>
      <c r="BJ44" s="210">
        <f t="shared" si="43"/>
        <v>5.5959191449124104</v>
      </c>
      <c r="BK44" s="210">
        <f t="shared" si="43"/>
        <v>5.5959191449124104</v>
      </c>
      <c r="BL44" s="210">
        <f t="shared" si="43"/>
        <v>12.652510385439712</v>
      </c>
      <c r="BM44" s="210">
        <f t="shared" si="43"/>
        <v>12.652510385439712</v>
      </c>
      <c r="BN44" s="210">
        <f t="shared" si="43"/>
        <v>12.652510385439712</v>
      </c>
      <c r="BO44" s="210">
        <f t="shared" si="43"/>
        <v>12.652510385439712</v>
      </c>
      <c r="BP44" s="210">
        <f t="shared" si="43"/>
        <v>12.652510385439712</v>
      </c>
      <c r="BQ44" s="210">
        <f t="shared" si="43"/>
        <v>12.652510385439712</v>
      </c>
      <c r="BR44" s="210">
        <f t="shared" ref="BR44:DA44" si="44">IF(BR$22&lt;=$E$24,IF(BR$22&lt;=$D$24,IF(BR$22&lt;=$C$24,IF(BR$22&lt;=$B$24,$B110,($C27-$B27)/($C$24-$B$24)),($D27-$C27)/($D$24-$C$24)),($E27-$D27)/($E$24-$D$24)),$F110)</f>
        <v>12.652510385439712</v>
      </c>
      <c r="BS44" s="210">
        <f t="shared" si="44"/>
        <v>12.652510385439712</v>
      </c>
      <c r="BT44" s="210">
        <f t="shared" si="44"/>
        <v>12.652510385439712</v>
      </c>
      <c r="BU44" s="210">
        <f t="shared" si="44"/>
        <v>12.652510385439712</v>
      </c>
      <c r="BV44" s="210">
        <f t="shared" si="44"/>
        <v>12.652510385439712</v>
      </c>
      <c r="BW44" s="210">
        <f t="shared" si="44"/>
        <v>12.652510385439712</v>
      </c>
      <c r="BX44" s="210">
        <f t="shared" si="44"/>
        <v>12.652510385439712</v>
      </c>
      <c r="BY44" s="210">
        <f t="shared" si="44"/>
        <v>12.652510385439712</v>
      </c>
      <c r="BZ44" s="210">
        <f t="shared" si="44"/>
        <v>12.652510385439712</v>
      </c>
      <c r="CA44" s="210">
        <f t="shared" si="44"/>
        <v>12.652510385439712</v>
      </c>
      <c r="CB44" s="210">
        <f t="shared" si="44"/>
        <v>12.652510385439712</v>
      </c>
      <c r="CC44" s="210">
        <f t="shared" si="44"/>
        <v>12.652510385439712</v>
      </c>
      <c r="CD44" s="210">
        <f t="shared" si="44"/>
        <v>12.652510385439712</v>
      </c>
      <c r="CE44" s="210">
        <f t="shared" si="44"/>
        <v>12.652510385439712</v>
      </c>
      <c r="CF44" s="210">
        <f t="shared" si="44"/>
        <v>12.652510385439712</v>
      </c>
      <c r="CG44" s="210">
        <f t="shared" si="44"/>
        <v>12.652510385439712</v>
      </c>
      <c r="CH44" s="210">
        <f t="shared" si="44"/>
        <v>12.652510385439712</v>
      </c>
      <c r="CI44" s="210">
        <f t="shared" si="44"/>
        <v>12.652510385439712</v>
      </c>
      <c r="CJ44" s="210">
        <f t="shared" si="44"/>
        <v>12.652510385439712</v>
      </c>
      <c r="CK44" s="210">
        <f t="shared" si="44"/>
        <v>12.652510385439712</v>
      </c>
      <c r="CL44" s="210">
        <f t="shared" si="44"/>
        <v>85.850763146956623</v>
      </c>
      <c r="CM44" s="210">
        <f t="shared" si="44"/>
        <v>85.850763146956623</v>
      </c>
      <c r="CN44" s="210">
        <f t="shared" si="44"/>
        <v>85.850763146956623</v>
      </c>
      <c r="CO44" s="210">
        <f t="shared" si="44"/>
        <v>85.850763146956623</v>
      </c>
      <c r="CP44" s="210">
        <f t="shared" si="44"/>
        <v>85.850763146956623</v>
      </c>
      <c r="CQ44" s="210">
        <f t="shared" si="44"/>
        <v>85.850763146956623</v>
      </c>
      <c r="CR44" s="210">
        <f t="shared" si="44"/>
        <v>85.850763146956623</v>
      </c>
      <c r="CS44" s="210">
        <f t="shared" si="44"/>
        <v>85.850763146956623</v>
      </c>
      <c r="CT44" s="210">
        <f t="shared" si="44"/>
        <v>85.850763146956623</v>
      </c>
      <c r="CU44" s="210">
        <f t="shared" si="44"/>
        <v>85.850763146956623</v>
      </c>
      <c r="CV44" s="210">
        <f t="shared" si="44"/>
        <v>85.850763146956623</v>
      </c>
      <c r="CW44" s="210">
        <f t="shared" si="44"/>
        <v>85.850763146956623</v>
      </c>
      <c r="CX44" s="210">
        <f t="shared" si="44"/>
        <v>85.850763146956623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98.108108108108127</v>
      </c>
      <c r="AB46" s="210">
        <f t="shared" si="48"/>
        <v>98.108108108108127</v>
      </c>
      <c r="AC46" s="210">
        <f t="shared" si="48"/>
        <v>98.108108108108127</v>
      </c>
      <c r="AD46" s="210">
        <f t="shared" si="48"/>
        <v>98.108108108108127</v>
      </c>
      <c r="AE46" s="210">
        <f t="shared" si="48"/>
        <v>98.108108108108127</v>
      </c>
      <c r="AF46" s="210">
        <f t="shared" si="48"/>
        <v>98.108108108108127</v>
      </c>
      <c r="AG46" s="210">
        <f t="shared" si="48"/>
        <v>98.108108108108127</v>
      </c>
      <c r="AH46" s="210">
        <f t="shared" si="48"/>
        <v>98.108108108108127</v>
      </c>
      <c r="AI46" s="210">
        <f t="shared" si="48"/>
        <v>98.108108108108127</v>
      </c>
      <c r="AJ46" s="210">
        <f t="shared" si="48"/>
        <v>98.108108108108127</v>
      </c>
      <c r="AK46" s="210">
        <f t="shared" si="48"/>
        <v>98.108108108108127</v>
      </c>
      <c r="AL46" s="210">
        <f t="shared" ref="AL46:BQ46" si="49">IF(AL$22&lt;=$E$24,IF(AL$22&lt;=$D$24,IF(AL$22&lt;=$C$24,IF(AL$22&lt;=$B$24,$B112,($C29-$B29)/($C$24-$B$24)),($D29-$C29)/($D$24-$C$24)),($E29-$D29)/($E$24-$D$24)),$F112)</f>
        <v>98.108108108108127</v>
      </c>
      <c r="AM46" s="210">
        <f t="shared" si="49"/>
        <v>98.108108108108127</v>
      </c>
      <c r="AN46" s="210">
        <f t="shared" si="49"/>
        <v>98.108108108108127</v>
      </c>
      <c r="AO46" s="210">
        <f t="shared" si="49"/>
        <v>98.108108108108127</v>
      </c>
      <c r="AP46" s="210">
        <f t="shared" si="49"/>
        <v>98.108108108108127</v>
      </c>
      <c r="AQ46" s="210">
        <f t="shared" si="49"/>
        <v>98.108108108108127</v>
      </c>
      <c r="AR46" s="210">
        <f t="shared" si="49"/>
        <v>98.108108108108127</v>
      </c>
      <c r="AS46" s="210">
        <f t="shared" si="49"/>
        <v>98.108108108108127</v>
      </c>
      <c r="AT46" s="210">
        <f t="shared" si="49"/>
        <v>98.108108108108127</v>
      </c>
      <c r="AU46" s="210">
        <f t="shared" si="49"/>
        <v>98.108108108108127</v>
      </c>
      <c r="AV46" s="210">
        <f t="shared" si="49"/>
        <v>98.108108108108127</v>
      </c>
      <c r="AW46" s="210">
        <f t="shared" si="49"/>
        <v>98.108108108108127</v>
      </c>
      <c r="AX46" s="210">
        <f t="shared" si="49"/>
        <v>98.108108108108127</v>
      </c>
      <c r="AY46" s="210">
        <f t="shared" si="49"/>
        <v>98.108108108108127</v>
      </c>
      <c r="AZ46" s="210">
        <f t="shared" si="49"/>
        <v>98.108108108108127</v>
      </c>
      <c r="BA46" s="210">
        <f t="shared" si="49"/>
        <v>98.108108108108127</v>
      </c>
      <c r="BB46" s="210">
        <f t="shared" si="49"/>
        <v>98.108108108108127</v>
      </c>
      <c r="BC46" s="210">
        <f t="shared" si="49"/>
        <v>98.108108108108127</v>
      </c>
      <c r="BD46" s="210">
        <f t="shared" si="49"/>
        <v>98.108108108108127</v>
      </c>
      <c r="BE46" s="210">
        <f t="shared" si="49"/>
        <v>98.108108108108127</v>
      </c>
      <c r="BF46" s="210">
        <f t="shared" si="49"/>
        <v>98.108108108108127</v>
      </c>
      <c r="BG46" s="210">
        <f t="shared" si="49"/>
        <v>98.108108108108127</v>
      </c>
      <c r="BH46" s="210">
        <f t="shared" si="49"/>
        <v>98.108108108108127</v>
      </c>
      <c r="BI46" s="210">
        <f t="shared" si="49"/>
        <v>98.108108108108127</v>
      </c>
      <c r="BJ46" s="210">
        <f t="shared" si="49"/>
        <v>98.108108108108127</v>
      </c>
      <c r="BK46" s="210">
        <f t="shared" si="49"/>
        <v>98.108108108108127</v>
      </c>
      <c r="BL46" s="210">
        <f t="shared" si="49"/>
        <v>268.07692307692309</v>
      </c>
      <c r="BM46" s="210">
        <f t="shared" si="49"/>
        <v>268.07692307692309</v>
      </c>
      <c r="BN46" s="210">
        <f t="shared" si="49"/>
        <v>268.07692307692309</v>
      </c>
      <c r="BO46" s="210">
        <f t="shared" si="49"/>
        <v>268.07692307692309</v>
      </c>
      <c r="BP46" s="210">
        <f t="shared" si="49"/>
        <v>268.07692307692309</v>
      </c>
      <c r="BQ46" s="210">
        <f t="shared" si="49"/>
        <v>268.07692307692309</v>
      </c>
      <c r="BR46" s="210">
        <f t="shared" ref="BR46:DA46" si="50">IF(BR$22&lt;=$E$24,IF(BR$22&lt;=$D$24,IF(BR$22&lt;=$C$24,IF(BR$22&lt;=$B$24,$B112,($C29-$B29)/($C$24-$B$24)),($D29-$C29)/($D$24-$C$24)),($E29-$D29)/($E$24-$D$24)),$F112)</f>
        <v>268.07692307692309</v>
      </c>
      <c r="BS46" s="210">
        <f t="shared" si="50"/>
        <v>268.07692307692309</v>
      </c>
      <c r="BT46" s="210">
        <f t="shared" si="50"/>
        <v>268.07692307692309</v>
      </c>
      <c r="BU46" s="210">
        <f t="shared" si="50"/>
        <v>268.07692307692309</v>
      </c>
      <c r="BV46" s="210">
        <f t="shared" si="50"/>
        <v>268.07692307692309</v>
      </c>
      <c r="BW46" s="210">
        <f t="shared" si="50"/>
        <v>268.07692307692309</v>
      </c>
      <c r="BX46" s="210">
        <f t="shared" si="50"/>
        <v>268.07692307692309</v>
      </c>
      <c r="BY46" s="210">
        <f t="shared" si="50"/>
        <v>268.07692307692309</v>
      </c>
      <c r="BZ46" s="210">
        <f t="shared" si="50"/>
        <v>268.07692307692309</v>
      </c>
      <c r="CA46" s="210">
        <f t="shared" si="50"/>
        <v>268.07692307692309</v>
      </c>
      <c r="CB46" s="210">
        <f t="shared" si="50"/>
        <v>268.07692307692309</v>
      </c>
      <c r="CC46" s="210">
        <f t="shared" si="50"/>
        <v>268.07692307692309</v>
      </c>
      <c r="CD46" s="210">
        <f t="shared" si="50"/>
        <v>268.07692307692309</v>
      </c>
      <c r="CE46" s="210">
        <f t="shared" si="50"/>
        <v>268.07692307692309</v>
      </c>
      <c r="CF46" s="210">
        <f t="shared" si="50"/>
        <v>268.07692307692309</v>
      </c>
      <c r="CG46" s="210">
        <f t="shared" si="50"/>
        <v>268.07692307692309</v>
      </c>
      <c r="CH46" s="210">
        <f t="shared" si="50"/>
        <v>268.07692307692309</v>
      </c>
      <c r="CI46" s="210">
        <f t="shared" si="50"/>
        <v>268.07692307692309</v>
      </c>
      <c r="CJ46" s="210">
        <f t="shared" si="50"/>
        <v>268.07692307692309</v>
      </c>
      <c r="CK46" s="210">
        <f t="shared" si="50"/>
        <v>268.07692307692309</v>
      </c>
      <c r="CL46" s="210">
        <f t="shared" si="50"/>
        <v>809.23076923076928</v>
      </c>
      <c r="CM46" s="210">
        <f t="shared" si="50"/>
        <v>809.23076923076928</v>
      </c>
      <c r="CN46" s="210">
        <f t="shared" si="50"/>
        <v>809.23076923076928</v>
      </c>
      <c r="CO46" s="210">
        <f t="shared" si="50"/>
        <v>809.23076923076928</v>
      </c>
      <c r="CP46" s="210">
        <f t="shared" si="50"/>
        <v>809.23076923076928</v>
      </c>
      <c r="CQ46" s="210">
        <f t="shared" si="50"/>
        <v>809.23076923076928</v>
      </c>
      <c r="CR46" s="210">
        <f t="shared" si="50"/>
        <v>809.23076923076928</v>
      </c>
      <c r="CS46" s="210">
        <f t="shared" si="50"/>
        <v>809.23076923076928</v>
      </c>
      <c r="CT46" s="210">
        <f t="shared" si="50"/>
        <v>809.23076923076928</v>
      </c>
      <c r="CU46" s="210">
        <f t="shared" si="50"/>
        <v>809.23076923076928</v>
      </c>
      <c r="CV46" s="210">
        <f t="shared" si="50"/>
        <v>809.23076923076928</v>
      </c>
      <c r="CW46" s="210">
        <f t="shared" si="50"/>
        <v>809.23076923076928</v>
      </c>
      <c r="CX46" s="210">
        <f t="shared" si="50"/>
        <v>809.23076923076928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111.16216216216222</v>
      </c>
      <c r="AB48" s="210">
        <f t="shared" si="54"/>
        <v>111.16216216216222</v>
      </c>
      <c r="AC48" s="210">
        <f t="shared" si="54"/>
        <v>111.16216216216222</v>
      </c>
      <c r="AD48" s="210">
        <f t="shared" si="54"/>
        <v>111.16216216216222</v>
      </c>
      <c r="AE48" s="210">
        <f t="shared" si="54"/>
        <v>111.16216216216222</v>
      </c>
      <c r="AF48" s="210">
        <f t="shared" si="54"/>
        <v>111.16216216216222</v>
      </c>
      <c r="AG48" s="210">
        <f t="shared" si="54"/>
        <v>111.16216216216222</v>
      </c>
      <c r="AH48" s="210">
        <f t="shared" si="54"/>
        <v>111.16216216216222</v>
      </c>
      <c r="AI48" s="210">
        <f t="shared" si="54"/>
        <v>111.16216216216222</v>
      </c>
      <c r="AJ48" s="210">
        <f t="shared" si="54"/>
        <v>111.16216216216222</v>
      </c>
      <c r="AK48" s="210">
        <f t="shared" si="54"/>
        <v>111.16216216216222</v>
      </c>
      <c r="AL48" s="210">
        <f t="shared" ref="AL48:BQ48" si="55">IF(AL$22&lt;=$E$24,IF(AL$22&lt;=$D$24,IF(AL$22&lt;=$C$24,IF(AL$22&lt;=$B$24,$B114,($C31-$B31)/($C$24-$B$24)),($D31-$C31)/($D$24-$C$24)),($E31-$D31)/($E$24-$D$24)),$F114)</f>
        <v>111.16216216216222</v>
      </c>
      <c r="AM48" s="210">
        <f t="shared" si="55"/>
        <v>111.16216216216222</v>
      </c>
      <c r="AN48" s="210">
        <f t="shared" si="55"/>
        <v>111.16216216216222</v>
      </c>
      <c r="AO48" s="210">
        <f t="shared" si="55"/>
        <v>111.16216216216222</v>
      </c>
      <c r="AP48" s="210">
        <f t="shared" si="55"/>
        <v>111.16216216216222</v>
      </c>
      <c r="AQ48" s="210">
        <f t="shared" si="55"/>
        <v>111.16216216216222</v>
      </c>
      <c r="AR48" s="210">
        <f t="shared" si="55"/>
        <v>111.16216216216222</v>
      </c>
      <c r="AS48" s="210">
        <f t="shared" si="55"/>
        <v>111.16216216216222</v>
      </c>
      <c r="AT48" s="210">
        <f t="shared" si="55"/>
        <v>111.16216216216222</v>
      </c>
      <c r="AU48" s="210">
        <f t="shared" si="55"/>
        <v>111.16216216216222</v>
      </c>
      <c r="AV48" s="210">
        <f t="shared" si="55"/>
        <v>111.16216216216222</v>
      </c>
      <c r="AW48" s="210">
        <f t="shared" si="55"/>
        <v>111.16216216216222</v>
      </c>
      <c r="AX48" s="210">
        <f t="shared" si="55"/>
        <v>111.16216216216222</v>
      </c>
      <c r="AY48" s="210">
        <f t="shared" si="55"/>
        <v>111.16216216216222</v>
      </c>
      <c r="AZ48" s="210">
        <f t="shared" si="55"/>
        <v>111.16216216216222</v>
      </c>
      <c r="BA48" s="210">
        <f t="shared" si="55"/>
        <v>111.16216216216222</v>
      </c>
      <c r="BB48" s="210">
        <f t="shared" si="55"/>
        <v>111.16216216216222</v>
      </c>
      <c r="BC48" s="210">
        <f t="shared" si="55"/>
        <v>111.16216216216222</v>
      </c>
      <c r="BD48" s="210">
        <f t="shared" si="55"/>
        <v>111.16216216216222</v>
      </c>
      <c r="BE48" s="210">
        <f t="shared" si="55"/>
        <v>111.16216216216222</v>
      </c>
      <c r="BF48" s="210">
        <f t="shared" si="55"/>
        <v>111.16216216216222</v>
      </c>
      <c r="BG48" s="210">
        <f t="shared" si="55"/>
        <v>111.16216216216222</v>
      </c>
      <c r="BH48" s="210">
        <f t="shared" si="55"/>
        <v>111.16216216216222</v>
      </c>
      <c r="BI48" s="210">
        <f t="shared" si="55"/>
        <v>111.16216216216222</v>
      </c>
      <c r="BJ48" s="210">
        <f t="shared" si="55"/>
        <v>111.16216216216222</v>
      </c>
      <c r="BK48" s="210">
        <f t="shared" si="55"/>
        <v>111.16216216216222</v>
      </c>
      <c r="BL48" s="210">
        <f t="shared" si="55"/>
        <v>-467.88461538461536</v>
      </c>
      <c r="BM48" s="210">
        <f t="shared" si="55"/>
        <v>-467.88461538461536</v>
      </c>
      <c r="BN48" s="210">
        <f t="shared" si="55"/>
        <v>-467.88461538461536</v>
      </c>
      <c r="BO48" s="210">
        <f t="shared" si="55"/>
        <v>-467.88461538461536</v>
      </c>
      <c r="BP48" s="210">
        <f t="shared" si="55"/>
        <v>-467.88461538461536</v>
      </c>
      <c r="BQ48" s="210">
        <f t="shared" si="55"/>
        <v>-467.88461538461536</v>
      </c>
      <c r="BR48" s="210">
        <f t="shared" ref="BR48:DA48" si="56">IF(BR$22&lt;=$E$24,IF(BR$22&lt;=$D$24,IF(BR$22&lt;=$C$24,IF(BR$22&lt;=$B$24,$B114,($C31-$B31)/($C$24-$B$24)),($D31-$C31)/($D$24-$C$24)),($E31-$D31)/($E$24-$D$24)),$F114)</f>
        <v>-467.88461538461536</v>
      </c>
      <c r="BS48" s="210">
        <f t="shared" si="56"/>
        <v>-467.88461538461536</v>
      </c>
      <c r="BT48" s="210">
        <f t="shared" si="56"/>
        <v>-467.88461538461536</v>
      </c>
      <c r="BU48" s="210">
        <f t="shared" si="56"/>
        <v>-467.88461538461536</v>
      </c>
      <c r="BV48" s="210">
        <f t="shared" si="56"/>
        <v>-467.88461538461536</v>
      </c>
      <c r="BW48" s="210">
        <f t="shared" si="56"/>
        <v>-467.88461538461536</v>
      </c>
      <c r="BX48" s="210">
        <f t="shared" si="56"/>
        <v>-467.88461538461536</v>
      </c>
      <c r="BY48" s="210">
        <f t="shared" si="56"/>
        <v>-467.88461538461536</v>
      </c>
      <c r="BZ48" s="210">
        <f t="shared" si="56"/>
        <v>-467.88461538461536</v>
      </c>
      <c r="CA48" s="210">
        <f t="shared" si="56"/>
        <v>-467.88461538461536</v>
      </c>
      <c r="CB48" s="210">
        <f t="shared" si="56"/>
        <v>-467.88461538461536</v>
      </c>
      <c r="CC48" s="210">
        <f t="shared" si="56"/>
        <v>-467.88461538461536</v>
      </c>
      <c r="CD48" s="210">
        <f t="shared" si="56"/>
        <v>-467.88461538461536</v>
      </c>
      <c r="CE48" s="210">
        <f t="shared" si="56"/>
        <v>-467.88461538461536</v>
      </c>
      <c r="CF48" s="210">
        <f t="shared" si="56"/>
        <v>-467.88461538461536</v>
      </c>
      <c r="CG48" s="210">
        <f t="shared" si="56"/>
        <v>-467.88461538461536</v>
      </c>
      <c r="CH48" s="210">
        <f t="shared" si="56"/>
        <v>-467.88461538461536</v>
      </c>
      <c r="CI48" s="210">
        <f t="shared" si="56"/>
        <v>-467.88461538461536</v>
      </c>
      <c r="CJ48" s="210">
        <f t="shared" si="56"/>
        <v>-467.88461538461536</v>
      </c>
      <c r="CK48" s="210">
        <f t="shared" si="56"/>
        <v>-467.88461538461536</v>
      </c>
      <c r="CL48" s="210">
        <f t="shared" si="56"/>
        <v>-57.692307692307693</v>
      </c>
      <c r="CM48" s="210">
        <f t="shared" si="56"/>
        <v>-57.692307692307693</v>
      </c>
      <c r="CN48" s="210">
        <f t="shared" si="56"/>
        <v>-57.692307692307693</v>
      </c>
      <c r="CO48" s="210">
        <f t="shared" si="56"/>
        <v>-57.692307692307693</v>
      </c>
      <c r="CP48" s="210">
        <f t="shared" si="56"/>
        <v>-57.692307692307693</v>
      </c>
      <c r="CQ48" s="210">
        <f t="shared" si="56"/>
        <v>-57.692307692307693</v>
      </c>
      <c r="CR48" s="210">
        <f t="shared" si="56"/>
        <v>-57.692307692307693</v>
      </c>
      <c r="CS48" s="210">
        <f t="shared" si="56"/>
        <v>-57.692307692307693</v>
      </c>
      <c r="CT48" s="210">
        <f t="shared" si="56"/>
        <v>-57.692307692307693</v>
      </c>
      <c r="CU48" s="210">
        <f t="shared" si="56"/>
        <v>-57.692307692307693</v>
      </c>
      <c r="CV48" s="210">
        <f t="shared" si="56"/>
        <v>-57.692307692307693</v>
      </c>
      <c r="CW48" s="210">
        <f t="shared" si="56"/>
        <v>-57.692307692307693</v>
      </c>
      <c r="CX48" s="210">
        <f t="shared" si="56"/>
        <v>-57.692307692307693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3069.2307692307691</v>
      </c>
      <c r="BM49" s="210">
        <f t="shared" si="58"/>
        <v>3069.2307692307691</v>
      </c>
      <c r="BN49" s="210">
        <f t="shared" si="58"/>
        <v>3069.2307692307691</v>
      </c>
      <c r="BO49" s="210">
        <f t="shared" si="58"/>
        <v>3069.2307692307691</v>
      </c>
      <c r="BP49" s="210">
        <f t="shared" si="58"/>
        <v>3069.2307692307691</v>
      </c>
      <c r="BQ49" s="210">
        <f t="shared" si="58"/>
        <v>3069.2307692307691</v>
      </c>
      <c r="BR49" s="210">
        <f t="shared" ref="BR49:DA49" si="59">IF(BR$22&lt;=$E$24,IF(BR$22&lt;=$D$24,IF(BR$22&lt;=$C$24,IF(BR$22&lt;=$B$24,$B115,($C32-$B32)/($C$24-$B$24)),($D32-$C32)/($D$24-$C$24)),($E32-$D32)/($E$24-$D$24)),$F115)</f>
        <v>3069.2307692307691</v>
      </c>
      <c r="BS49" s="210">
        <f t="shared" si="59"/>
        <v>3069.2307692307691</v>
      </c>
      <c r="BT49" s="210">
        <f t="shared" si="59"/>
        <v>3069.2307692307691</v>
      </c>
      <c r="BU49" s="210">
        <f t="shared" si="59"/>
        <v>3069.2307692307691</v>
      </c>
      <c r="BV49" s="210">
        <f t="shared" si="59"/>
        <v>3069.2307692307691</v>
      </c>
      <c r="BW49" s="210">
        <f t="shared" si="59"/>
        <v>3069.2307692307691</v>
      </c>
      <c r="BX49" s="210">
        <f t="shared" si="59"/>
        <v>3069.2307692307691</v>
      </c>
      <c r="BY49" s="210">
        <f t="shared" si="59"/>
        <v>3069.2307692307691</v>
      </c>
      <c r="BZ49" s="210">
        <f t="shared" si="59"/>
        <v>3069.2307692307691</v>
      </c>
      <c r="CA49" s="210">
        <f t="shared" si="59"/>
        <v>3069.2307692307691</v>
      </c>
      <c r="CB49" s="210">
        <f t="shared" si="59"/>
        <v>3069.2307692307691</v>
      </c>
      <c r="CC49" s="210">
        <f t="shared" si="59"/>
        <v>3069.2307692307691</v>
      </c>
      <c r="CD49" s="210">
        <f t="shared" si="59"/>
        <v>3069.2307692307691</v>
      </c>
      <c r="CE49" s="210">
        <f t="shared" si="59"/>
        <v>3069.2307692307691</v>
      </c>
      <c r="CF49" s="210">
        <f t="shared" si="59"/>
        <v>3069.2307692307691</v>
      </c>
      <c r="CG49" s="210">
        <f t="shared" si="59"/>
        <v>3069.2307692307691</v>
      </c>
      <c r="CH49" s="210">
        <f t="shared" si="59"/>
        <v>3069.2307692307691</v>
      </c>
      <c r="CI49" s="210">
        <f t="shared" si="59"/>
        <v>3069.2307692307691</v>
      </c>
      <c r="CJ49" s="210">
        <f t="shared" si="59"/>
        <v>3069.2307692307691</v>
      </c>
      <c r="CK49" s="210">
        <f t="shared" si="59"/>
        <v>3069.2307692307691</v>
      </c>
      <c r="CL49" s="210">
        <f t="shared" si="59"/>
        <v>18230.76923076923</v>
      </c>
      <c r="CM49" s="210">
        <f t="shared" si="59"/>
        <v>18230.76923076923</v>
      </c>
      <c r="CN49" s="210">
        <f t="shared" si="59"/>
        <v>18230.76923076923</v>
      </c>
      <c r="CO49" s="210">
        <f t="shared" si="59"/>
        <v>18230.76923076923</v>
      </c>
      <c r="CP49" s="210">
        <f t="shared" si="59"/>
        <v>18230.76923076923</v>
      </c>
      <c r="CQ49" s="210">
        <f t="shared" si="59"/>
        <v>18230.76923076923</v>
      </c>
      <c r="CR49" s="210">
        <f t="shared" si="59"/>
        <v>18230.76923076923</v>
      </c>
      <c r="CS49" s="210">
        <f t="shared" si="59"/>
        <v>18230.76923076923</v>
      </c>
      <c r="CT49" s="210">
        <f t="shared" si="59"/>
        <v>18230.76923076923</v>
      </c>
      <c r="CU49" s="210">
        <f t="shared" si="59"/>
        <v>18230.76923076923</v>
      </c>
      <c r="CV49" s="210">
        <f t="shared" si="59"/>
        <v>18230.76923076923</v>
      </c>
      <c r="CW49" s="210">
        <f t="shared" si="59"/>
        <v>18230.76923076923</v>
      </c>
      <c r="CX49" s="210">
        <f t="shared" si="59"/>
        <v>18230.76923076923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-27.243243243243242</v>
      </c>
      <c r="AB50" s="210">
        <f t="shared" si="60"/>
        <v>-27.243243243243242</v>
      </c>
      <c r="AC50" s="210">
        <f t="shared" si="60"/>
        <v>-27.243243243243242</v>
      </c>
      <c r="AD50" s="210">
        <f t="shared" si="60"/>
        <v>-27.243243243243242</v>
      </c>
      <c r="AE50" s="210">
        <f t="shared" si="60"/>
        <v>-27.243243243243242</v>
      </c>
      <c r="AF50" s="210">
        <f t="shared" si="60"/>
        <v>-27.243243243243242</v>
      </c>
      <c r="AG50" s="210">
        <f t="shared" si="60"/>
        <v>-27.243243243243242</v>
      </c>
      <c r="AH50" s="210">
        <f t="shared" si="60"/>
        <v>-27.243243243243242</v>
      </c>
      <c r="AI50" s="210">
        <f t="shared" si="60"/>
        <v>-27.243243243243242</v>
      </c>
      <c r="AJ50" s="210">
        <f t="shared" si="60"/>
        <v>-27.243243243243242</v>
      </c>
      <c r="AK50" s="210">
        <f t="shared" si="60"/>
        <v>-27.243243243243242</v>
      </c>
      <c r="AL50" s="210">
        <f t="shared" ref="AL50:BQ50" si="61">IF(AL$22&lt;=$E$24,IF(AL$22&lt;=$D$24,IF(AL$22&lt;=$C$24,IF(AL$22&lt;=$B$24,$B116,($C33-$B33)/($C$24-$B$24)),($D33-$C33)/($D$24-$C$24)),($E33-$D33)/($E$24-$D$24)),$F116)</f>
        <v>-27.243243243243242</v>
      </c>
      <c r="AM50" s="210">
        <f t="shared" si="61"/>
        <v>-27.243243243243242</v>
      </c>
      <c r="AN50" s="210">
        <f t="shared" si="61"/>
        <v>-27.243243243243242</v>
      </c>
      <c r="AO50" s="210">
        <f t="shared" si="61"/>
        <v>-27.243243243243242</v>
      </c>
      <c r="AP50" s="210">
        <f t="shared" si="61"/>
        <v>-27.243243243243242</v>
      </c>
      <c r="AQ50" s="210">
        <f t="shared" si="61"/>
        <v>-27.243243243243242</v>
      </c>
      <c r="AR50" s="210">
        <f t="shared" si="61"/>
        <v>-27.243243243243242</v>
      </c>
      <c r="AS50" s="210">
        <f t="shared" si="61"/>
        <v>-27.243243243243242</v>
      </c>
      <c r="AT50" s="210">
        <f t="shared" si="61"/>
        <v>-27.243243243243242</v>
      </c>
      <c r="AU50" s="210">
        <f t="shared" si="61"/>
        <v>-27.243243243243242</v>
      </c>
      <c r="AV50" s="210">
        <f t="shared" si="61"/>
        <v>-27.243243243243242</v>
      </c>
      <c r="AW50" s="210">
        <f t="shared" si="61"/>
        <v>-27.243243243243242</v>
      </c>
      <c r="AX50" s="210">
        <f t="shared" si="61"/>
        <v>-27.243243243243242</v>
      </c>
      <c r="AY50" s="210">
        <f t="shared" si="61"/>
        <v>-27.243243243243242</v>
      </c>
      <c r="AZ50" s="210">
        <f t="shared" si="61"/>
        <v>-27.243243243243242</v>
      </c>
      <c r="BA50" s="210">
        <f t="shared" si="61"/>
        <v>-27.243243243243242</v>
      </c>
      <c r="BB50" s="210">
        <f t="shared" si="61"/>
        <v>-27.243243243243242</v>
      </c>
      <c r="BC50" s="210">
        <f t="shared" si="61"/>
        <v>-27.243243243243242</v>
      </c>
      <c r="BD50" s="210">
        <f t="shared" si="61"/>
        <v>-27.243243243243242</v>
      </c>
      <c r="BE50" s="210">
        <f t="shared" si="61"/>
        <v>-27.243243243243242</v>
      </c>
      <c r="BF50" s="210">
        <f t="shared" si="61"/>
        <v>-27.243243243243242</v>
      </c>
      <c r="BG50" s="210">
        <f t="shared" si="61"/>
        <v>-27.243243243243242</v>
      </c>
      <c r="BH50" s="210">
        <f t="shared" si="61"/>
        <v>-27.243243243243242</v>
      </c>
      <c r="BI50" s="210">
        <f t="shared" si="61"/>
        <v>-27.243243243243242</v>
      </c>
      <c r="BJ50" s="210">
        <f t="shared" si="61"/>
        <v>-27.243243243243242</v>
      </c>
      <c r="BK50" s="210">
        <f t="shared" si="61"/>
        <v>-27.243243243243242</v>
      </c>
      <c r="BL50" s="210">
        <f t="shared" si="61"/>
        <v>980</v>
      </c>
      <c r="BM50" s="210">
        <f t="shared" si="61"/>
        <v>980</v>
      </c>
      <c r="BN50" s="210">
        <f t="shared" si="61"/>
        <v>980</v>
      </c>
      <c r="BO50" s="210">
        <f t="shared" si="61"/>
        <v>980</v>
      </c>
      <c r="BP50" s="210">
        <f t="shared" si="61"/>
        <v>980</v>
      </c>
      <c r="BQ50" s="210">
        <f t="shared" si="61"/>
        <v>980</v>
      </c>
      <c r="BR50" s="210">
        <f t="shared" ref="BR50:DA50" si="62">IF(BR$22&lt;=$E$24,IF(BR$22&lt;=$D$24,IF(BR$22&lt;=$C$24,IF(BR$22&lt;=$B$24,$B116,($C33-$B33)/($C$24-$B$24)),($D33-$C33)/($D$24-$C$24)),($E33-$D33)/($E$24-$D$24)),$F116)</f>
        <v>980</v>
      </c>
      <c r="BS50" s="210">
        <f t="shared" si="62"/>
        <v>980</v>
      </c>
      <c r="BT50" s="210">
        <f t="shared" si="62"/>
        <v>980</v>
      </c>
      <c r="BU50" s="210">
        <f t="shared" si="62"/>
        <v>980</v>
      </c>
      <c r="BV50" s="210">
        <f t="shared" si="62"/>
        <v>980</v>
      </c>
      <c r="BW50" s="210">
        <f t="shared" si="62"/>
        <v>980</v>
      </c>
      <c r="BX50" s="210">
        <f t="shared" si="62"/>
        <v>980</v>
      </c>
      <c r="BY50" s="210">
        <f t="shared" si="62"/>
        <v>980</v>
      </c>
      <c r="BZ50" s="210">
        <f t="shared" si="62"/>
        <v>980</v>
      </c>
      <c r="CA50" s="210">
        <f t="shared" si="62"/>
        <v>980</v>
      </c>
      <c r="CB50" s="210">
        <f t="shared" si="62"/>
        <v>980</v>
      </c>
      <c r="CC50" s="210">
        <f t="shared" si="62"/>
        <v>980</v>
      </c>
      <c r="CD50" s="210">
        <f t="shared" si="62"/>
        <v>980</v>
      </c>
      <c r="CE50" s="210">
        <f t="shared" si="62"/>
        <v>980</v>
      </c>
      <c r="CF50" s="210">
        <f t="shared" si="62"/>
        <v>980</v>
      </c>
      <c r="CG50" s="210">
        <f t="shared" si="62"/>
        <v>980</v>
      </c>
      <c r="CH50" s="210">
        <f t="shared" si="62"/>
        <v>980</v>
      </c>
      <c r="CI50" s="210">
        <f t="shared" si="62"/>
        <v>980</v>
      </c>
      <c r="CJ50" s="210">
        <f t="shared" si="62"/>
        <v>980</v>
      </c>
      <c r="CK50" s="210">
        <f t="shared" si="62"/>
        <v>980</v>
      </c>
      <c r="CL50" s="210">
        <f t="shared" si="62"/>
        <v>-2347.6923076923076</v>
      </c>
      <c r="CM50" s="210">
        <f t="shared" si="62"/>
        <v>-2347.6923076923076</v>
      </c>
      <c r="CN50" s="210">
        <f t="shared" si="62"/>
        <v>-2347.6923076923076</v>
      </c>
      <c r="CO50" s="210">
        <f t="shared" si="62"/>
        <v>-2347.6923076923076</v>
      </c>
      <c r="CP50" s="210">
        <f t="shared" si="62"/>
        <v>-2347.6923076923076</v>
      </c>
      <c r="CQ50" s="210">
        <f t="shared" si="62"/>
        <v>-2347.6923076923076</v>
      </c>
      <c r="CR50" s="210">
        <f t="shared" si="62"/>
        <v>-2347.6923076923076</v>
      </c>
      <c r="CS50" s="210">
        <f t="shared" si="62"/>
        <v>-2347.6923076923076</v>
      </c>
      <c r="CT50" s="210">
        <f t="shared" si="62"/>
        <v>-2347.6923076923076</v>
      </c>
      <c r="CU50" s="210">
        <f t="shared" si="62"/>
        <v>-2347.6923076923076</v>
      </c>
      <c r="CV50" s="210">
        <f t="shared" si="62"/>
        <v>-2347.6923076923076</v>
      </c>
      <c r="CW50" s="210">
        <f t="shared" si="62"/>
        <v>-2347.6923076923076</v>
      </c>
      <c r="CX50" s="210">
        <f t="shared" si="62"/>
        <v>-2347.6923076923076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97.297297297297291</v>
      </c>
      <c r="AB51" s="210">
        <f t="shared" si="63"/>
        <v>97.297297297297291</v>
      </c>
      <c r="AC51" s="210">
        <f t="shared" si="63"/>
        <v>97.297297297297291</v>
      </c>
      <c r="AD51" s="210">
        <f t="shared" si="63"/>
        <v>97.297297297297291</v>
      </c>
      <c r="AE51" s="210">
        <f t="shared" si="63"/>
        <v>97.297297297297291</v>
      </c>
      <c r="AF51" s="210">
        <f t="shared" si="63"/>
        <v>97.297297297297291</v>
      </c>
      <c r="AG51" s="210">
        <f t="shared" si="63"/>
        <v>97.297297297297291</v>
      </c>
      <c r="AH51" s="210">
        <f t="shared" si="63"/>
        <v>97.297297297297291</v>
      </c>
      <c r="AI51" s="210">
        <f t="shared" si="63"/>
        <v>97.297297297297291</v>
      </c>
      <c r="AJ51" s="210">
        <f t="shared" si="63"/>
        <v>97.297297297297291</v>
      </c>
      <c r="AK51" s="210">
        <f t="shared" si="63"/>
        <v>97.297297297297291</v>
      </c>
      <c r="AL51" s="210">
        <f t="shared" ref="AL51:BQ51" si="64">IF(AL$22&lt;=$E$24,IF(AL$22&lt;=$D$24,IF(AL$22&lt;=$C$24,IF(AL$22&lt;=$B$24,$B117,($C34-$B34)/($C$24-$B$24)),($D34-$C34)/($D$24-$C$24)),($E34-$D34)/($E$24-$D$24)),$F117)</f>
        <v>97.297297297297291</v>
      </c>
      <c r="AM51" s="210">
        <f t="shared" si="64"/>
        <v>97.297297297297291</v>
      </c>
      <c r="AN51" s="210">
        <f t="shared" si="64"/>
        <v>97.297297297297291</v>
      </c>
      <c r="AO51" s="210">
        <f t="shared" si="64"/>
        <v>97.297297297297291</v>
      </c>
      <c r="AP51" s="210">
        <f t="shared" si="64"/>
        <v>97.297297297297291</v>
      </c>
      <c r="AQ51" s="210">
        <f t="shared" si="64"/>
        <v>97.297297297297291</v>
      </c>
      <c r="AR51" s="210">
        <f t="shared" si="64"/>
        <v>97.297297297297291</v>
      </c>
      <c r="AS51" s="210">
        <f t="shared" si="64"/>
        <v>97.297297297297291</v>
      </c>
      <c r="AT51" s="210">
        <f t="shared" si="64"/>
        <v>97.297297297297291</v>
      </c>
      <c r="AU51" s="210">
        <f t="shared" si="64"/>
        <v>97.297297297297291</v>
      </c>
      <c r="AV51" s="210">
        <f t="shared" si="64"/>
        <v>97.297297297297291</v>
      </c>
      <c r="AW51" s="210">
        <f t="shared" si="64"/>
        <v>97.297297297297291</v>
      </c>
      <c r="AX51" s="210">
        <f t="shared" si="64"/>
        <v>97.297297297297291</v>
      </c>
      <c r="AY51" s="210">
        <f t="shared" si="64"/>
        <v>97.297297297297291</v>
      </c>
      <c r="AZ51" s="210">
        <f t="shared" si="64"/>
        <v>97.297297297297291</v>
      </c>
      <c r="BA51" s="210">
        <f t="shared" si="64"/>
        <v>97.297297297297291</v>
      </c>
      <c r="BB51" s="210">
        <f t="shared" si="64"/>
        <v>97.297297297297291</v>
      </c>
      <c r="BC51" s="210">
        <f t="shared" si="64"/>
        <v>97.297297297297291</v>
      </c>
      <c r="BD51" s="210">
        <f t="shared" si="64"/>
        <v>97.297297297297291</v>
      </c>
      <c r="BE51" s="210">
        <f t="shared" si="64"/>
        <v>97.297297297297291</v>
      </c>
      <c r="BF51" s="210">
        <f t="shared" si="64"/>
        <v>97.297297297297291</v>
      </c>
      <c r="BG51" s="210">
        <f t="shared" si="64"/>
        <v>97.297297297297291</v>
      </c>
      <c r="BH51" s="210">
        <f t="shared" si="64"/>
        <v>97.297297297297291</v>
      </c>
      <c r="BI51" s="210">
        <f t="shared" si="64"/>
        <v>97.297297297297291</v>
      </c>
      <c r="BJ51" s="210">
        <f t="shared" si="64"/>
        <v>97.297297297297291</v>
      </c>
      <c r="BK51" s="210">
        <f t="shared" si="64"/>
        <v>97.297297297297291</v>
      </c>
      <c r="BL51" s="210">
        <f t="shared" si="64"/>
        <v>96.92307692307692</v>
      </c>
      <c r="BM51" s="210">
        <f t="shared" si="64"/>
        <v>96.92307692307692</v>
      </c>
      <c r="BN51" s="210">
        <f t="shared" si="64"/>
        <v>96.92307692307692</v>
      </c>
      <c r="BO51" s="210">
        <f t="shared" si="64"/>
        <v>96.92307692307692</v>
      </c>
      <c r="BP51" s="210">
        <f t="shared" si="64"/>
        <v>96.92307692307692</v>
      </c>
      <c r="BQ51" s="210">
        <f t="shared" si="64"/>
        <v>96.92307692307692</v>
      </c>
      <c r="BR51" s="210">
        <f t="shared" ref="BR51:DA51" si="65">IF(BR$22&lt;=$E$24,IF(BR$22&lt;=$D$24,IF(BR$22&lt;=$C$24,IF(BR$22&lt;=$B$24,$B117,($C34-$B34)/($C$24-$B$24)),($D34-$C34)/($D$24-$C$24)),($E34-$D34)/($E$24-$D$24)),$F117)</f>
        <v>96.92307692307692</v>
      </c>
      <c r="BS51" s="210">
        <f t="shared" si="65"/>
        <v>96.92307692307692</v>
      </c>
      <c r="BT51" s="210">
        <f t="shared" si="65"/>
        <v>96.92307692307692</v>
      </c>
      <c r="BU51" s="210">
        <f t="shared" si="65"/>
        <v>96.92307692307692</v>
      </c>
      <c r="BV51" s="210">
        <f t="shared" si="65"/>
        <v>96.92307692307692</v>
      </c>
      <c r="BW51" s="210">
        <f t="shared" si="65"/>
        <v>96.92307692307692</v>
      </c>
      <c r="BX51" s="210">
        <f t="shared" si="65"/>
        <v>96.92307692307692</v>
      </c>
      <c r="BY51" s="210">
        <f t="shared" si="65"/>
        <v>96.92307692307692</v>
      </c>
      <c r="BZ51" s="210">
        <f t="shared" si="65"/>
        <v>96.92307692307692</v>
      </c>
      <c r="CA51" s="210">
        <f t="shared" si="65"/>
        <v>96.92307692307692</v>
      </c>
      <c r="CB51" s="210">
        <f t="shared" si="65"/>
        <v>96.92307692307692</v>
      </c>
      <c r="CC51" s="210">
        <f t="shared" si="65"/>
        <v>96.92307692307692</v>
      </c>
      <c r="CD51" s="210">
        <f t="shared" si="65"/>
        <v>96.92307692307692</v>
      </c>
      <c r="CE51" s="210">
        <f t="shared" si="65"/>
        <v>96.92307692307692</v>
      </c>
      <c r="CF51" s="210">
        <f t="shared" si="65"/>
        <v>96.92307692307692</v>
      </c>
      <c r="CG51" s="210">
        <f t="shared" si="65"/>
        <v>96.92307692307692</v>
      </c>
      <c r="CH51" s="210">
        <f t="shared" si="65"/>
        <v>96.92307692307692</v>
      </c>
      <c r="CI51" s="210">
        <f t="shared" si="65"/>
        <v>96.92307692307692</v>
      </c>
      <c r="CJ51" s="210">
        <f t="shared" si="65"/>
        <v>96.92307692307692</v>
      </c>
      <c r="CK51" s="210">
        <f t="shared" si="65"/>
        <v>96.92307692307692</v>
      </c>
      <c r="CL51" s="210">
        <f t="shared" si="65"/>
        <v>3849.2307692307691</v>
      </c>
      <c r="CM51" s="210">
        <f t="shared" si="65"/>
        <v>3849.2307692307691</v>
      </c>
      <c r="CN51" s="210">
        <f t="shared" si="65"/>
        <v>3849.2307692307691</v>
      </c>
      <c r="CO51" s="210">
        <f t="shared" si="65"/>
        <v>3849.2307692307691</v>
      </c>
      <c r="CP51" s="210">
        <f t="shared" si="65"/>
        <v>3849.2307692307691</v>
      </c>
      <c r="CQ51" s="210">
        <f t="shared" si="65"/>
        <v>3849.2307692307691</v>
      </c>
      <c r="CR51" s="210">
        <f t="shared" si="65"/>
        <v>3849.2307692307691</v>
      </c>
      <c r="CS51" s="210">
        <f t="shared" si="65"/>
        <v>3849.2307692307691</v>
      </c>
      <c r="CT51" s="210">
        <f t="shared" si="65"/>
        <v>3849.2307692307691</v>
      </c>
      <c r="CU51" s="210">
        <f t="shared" si="65"/>
        <v>3849.2307692307691</v>
      </c>
      <c r="CV51" s="210">
        <f t="shared" si="65"/>
        <v>3849.2307692307691</v>
      </c>
      <c r="CW51" s="210">
        <f t="shared" si="65"/>
        <v>3849.2307692307691</v>
      </c>
      <c r="CX51" s="210">
        <f t="shared" si="65"/>
        <v>3849.2307692307691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-3.5825698137142856</v>
      </c>
      <c r="AB52" s="210">
        <f t="shared" si="66"/>
        <v>-3.5825698137142856</v>
      </c>
      <c r="AC52" s="210">
        <f t="shared" si="66"/>
        <v>-3.5825698137142856</v>
      </c>
      <c r="AD52" s="210">
        <f t="shared" si="66"/>
        <v>-3.5825698137142856</v>
      </c>
      <c r="AE52" s="210">
        <f t="shared" si="66"/>
        <v>-3.5825698137142856</v>
      </c>
      <c r="AF52" s="210">
        <f t="shared" si="66"/>
        <v>-3.5825698137142856</v>
      </c>
      <c r="AG52" s="210">
        <f t="shared" si="66"/>
        <v>-3.5825698137142856</v>
      </c>
      <c r="AH52" s="210">
        <f t="shared" si="66"/>
        <v>-3.5825698137142856</v>
      </c>
      <c r="AI52" s="210">
        <f t="shared" si="66"/>
        <v>-3.5825698137142856</v>
      </c>
      <c r="AJ52" s="210">
        <f t="shared" si="66"/>
        <v>-3.5825698137142856</v>
      </c>
      <c r="AK52" s="210">
        <f t="shared" si="66"/>
        <v>-3.5825698137142856</v>
      </c>
      <c r="AL52" s="210">
        <f t="shared" ref="AL52:BQ52" si="67">IF(AL$22&lt;=$E$24,IF(AL$22&lt;=$D$24,IF(AL$22&lt;=$C$24,IF(AL$22&lt;=$B$24,$B118,($C35-$B35)/($C$24-$B$24)),($D35-$C35)/($D$24-$C$24)),($E35-$D35)/($E$24-$D$24)),$F118)</f>
        <v>-3.5825698137142856</v>
      </c>
      <c r="AM52" s="210">
        <f t="shared" si="67"/>
        <v>-3.5825698137142856</v>
      </c>
      <c r="AN52" s="210">
        <f t="shared" si="67"/>
        <v>-3.5825698137142856</v>
      </c>
      <c r="AO52" s="210">
        <f t="shared" si="67"/>
        <v>-3.5825698137142856</v>
      </c>
      <c r="AP52" s="210">
        <f t="shared" si="67"/>
        <v>-3.5825698137142856</v>
      </c>
      <c r="AQ52" s="210">
        <f t="shared" si="67"/>
        <v>-3.5825698137142856</v>
      </c>
      <c r="AR52" s="210">
        <f t="shared" si="67"/>
        <v>-3.5825698137142856</v>
      </c>
      <c r="AS52" s="210">
        <f t="shared" si="67"/>
        <v>-3.5825698137142856</v>
      </c>
      <c r="AT52" s="210">
        <f t="shared" si="67"/>
        <v>-3.5825698137142856</v>
      </c>
      <c r="AU52" s="210">
        <f t="shared" si="67"/>
        <v>-3.5825698137142856</v>
      </c>
      <c r="AV52" s="210">
        <f t="shared" si="67"/>
        <v>-3.5825698137142856</v>
      </c>
      <c r="AW52" s="210">
        <f t="shared" si="67"/>
        <v>-3.5825698137142856</v>
      </c>
      <c r="AX52" s="210">
        <f t="shared" si="67"/>
        <v>-3.5825698137142856</v>
      </c>
      <c r="AY52" s="210">
        <f t="shared" si="67"/>
        <v>-3.5825698137142856</v>
      </c>
      <c r="AZ52" s="210">
        <f t="shared" si="67"/>
        <v>-3.5825698137142856</v>
      </c>
      <c r="BA52" s="210">
        <f t="shared" si="67"/>
        <v>-3.5825698137142856</v>
      </c>
      <c r="BB52" s="210">
        <f t="shared" si="67"/>
        <v>-3.5825698137142856</v>
      </c>
      <c r="BC52" s="210">
        <f t="shared" si="67"/>
        <v>-3.5825698137142856</v>
      </c>
      <c r="BD52" s="210">
        <f t="shared" si="67"/>
        <v>-3.5825698137142856</v>
      </c>
      <c r="BE52" s="210">
        <f t="shared" si="67"/>
        <v>-3.5825698137142856</v>
      </c>
      <c r="BF52" s="210">
        <f t="shared" si="67"/>
        <v>-3.5825698137142856</v>
      </c>
      <c r="BG52" s="210">
        <f t="shared" si="67"/>
        <v>-3.5825698137142856</v>
      </c>
      <c r="BH52" s="210">
        <f t="shared" si="67"/>
        <v>-3.5825698137142856</v>
      </c>
      <c r="BI52" s="210">
        <f t="shared" si="67"/>
        <v>-3.5825698137142856</v>
      </c>
      <c r="BJ52" s="210">
        <f t="shared" si="67"/>
        <v>-3.5825698137142856</v>
      </c>
      <c r="BK52" s="210">
        <f t="shared" si="67"/>
        <v>-3.5825698137142856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-50.982724272087921</v>
      </c>
      <c r="CM52" s="210">
        <f t="shared" si="68"/>
        <v>-50.982724272087921</v>
      </c>
      <c r="CN52" s="210">
        <f t="shared" si="68"/>
        <v>-50.982724272087921</v>
      </c>
      <c r="CO52" s="210">
        <f t="shared" si="68"/>
        <v>-50.982724272087921</v>
      </c>
      <c r="CP52" s="210">
        <f t="shared" si="68"/>
        <v>-50.982724272087921</v>
      </c>
      <c r="CQ52" s="210">
        <f t="shared" si="68"/>
        <v>-50.982724272087921</v>
      </c>
      <c r="CR52" s="210">
        <f t="shared" si="68"/>
        <v>-50.982724272087921</v>
      </c>
      <c r="CS52" s="210">
        <f t="shared" si="68"/>
        <v>-50.982724272087921</v>
      </c>
      <c r="CT52" s="210">
        <f t="shared" si="68"/>
        <v>-50.982724272087921</v>
      </c>
      <c r="CU52" s="210">
        <f t="shared" si="68"/>
        <v>-50.982724272087921</v>
      </c>
      <c r="CV52" s="210">
        <f t="shared" si="68"/>
        <v>-50.982724272087921</v>
      </c>
      <c r="CW52" s="210">
        <f t="shared" si="68"/>
        <v>-50.982724272087921</v>
      </c>
      <c r="CX52" s="210">
        <f t="shared" si="68"/>
        <v>-50.982724272087921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-52.116685124531735</v>
      </c>
      <c r="AB53" s="210">
        <f t="shared" si="69"/>
        <v>-52.116685124531735</v>
      </c>
      <c r="AC53" s="210">
        <f t="shared" si="69"/>
        <v>-52.116685124531735</v>
      </c>
      <c r="AD53" s="210">
        <f t="shared" si="69"/>
        <v>-52.116685124531735</v>
      </c>
      <c r="AE53" s="210">
        <f t="shared" si="69"/>
        <v>-52.116685124531735</v>
      </c>
      <c r="AF53" s="210">
        <f t="shared" si="69"/>
        <v>-52.116685124531735</v>
      </c>
      <c r="AG53" s="210">
        <f t="shared" si="69"/>
        <v>-52.116685124531735</v>
      </c>
      <c r="AH53" s="210">
        <f t="shared" si="69"/>
        <v>-52.116685124531735</v>
      </c>
      <c r="AI53" s="210">
        <f t="shared" si="69"/>
        <v>-52.116685124531735</v>
      </c>
      <c r="AJ53" s="210">
        <f t="shared" si="69"/>
        <v>-52.116685124531735</v>
      </c>
      <c r="AK53" s="210">
        <f t="shared" si="69"/>
        <v>-52.116685124531735</v>
      </c>
      <c r="AL53" s="210">
        <f t="shared" ref="AL53:BQ53" si="70">IF(AL$22&lt;=$E$24,IF(AL$22&lt;=$D$24,IF(AL$22&lt;=$C$24,IF(AL$22&lt;=$B$24,$B119,($C36-$B36)/($C$24-$B$24)),($D36-$C36)/($D$24-$C$24)),($E36-$D36)/($E$24-$D$24)),$F119)</f>
        <v>-52.116685124531735</v>
      </c>
      <c r="AM53" s="210">
        <f t="shared" si="70"/>
        <v>-52.116685124531735</v>
      </c>
      <c r="AN53" s="210">
        <f t="shared" si="70"/>
        <v>-52.116685124531735</v>
      </c>
      <c r="AO53" s="210">
        <f t="shared" si="70"/>
        <v>-52.116685124531735</v>
      </c>
      <c r="AP53" s="210">
        <f t="shared" si="70"/>
        <v>-52.116685124531735</v>
      </c>
      <c r="AQ53" s="210">
        <f t="shared" si="70"/>
        <v>-52.116685124531735</v>
      </c>
      <c r="AR53" s="210">
        <f t="shared" si="70"/>
        <v>-52.116685124531735</v>
      </c>
      <c r="AS53" s="210">
        <f t="shared" si="70"/>
        <v>-52.116685124531735</v>
      </c>
      <c r="AT53" s="210">
        <f t="shared" si="70"/>
        <v>-52.116685124531735</v>
      </c>
      <c r="AU53" s="210">
        <f t="shared" si="70"/>
        <v>-52.116685124531735</v>
      </c>
      <c r="AV53" s="210">
        <f t="shared" si="70"/>
        <v>-52.116685124531735</v>
      </c>
      <c r="AW53" s="210">
        <f t="shared" si="70"/>
        <v>-52.116685124531735</v>
      </c>
      <c r="AX53" s="210">
        <f t="shared" si="70"/>
        <v>-52.116685124531735</v>
      </c>
      <c r="AY53" s="210">
        <f t="shared" si="70"/>
        <v>-52.116685124531735</v>
      </c>
      <c r="AZ53" s="210">
        <f t="shared" si="70"/>
        <v>-52.116685124531735</v>
      </c>
      <c r="BA53" s="210">
        <f t="shared" si="70"/>
        <v>-52.116685124531735</v>
      </c>
      <c r="BB53" s="210">
        <f t="shared" si="70"/>
        <v>-52.116685124531735</v>
      </c>
      <c r="BC53" s="210">
        <f t="shared" si="70"/>
        <v>-52.116685124531735</v>
      </c>
      <c r="BD53" s="210">
        <f t="shared" si="70"/>
        <v>-52.116685124531735</v>
      </c>
      <c r="BE53" s="210">
        <f t="shared" si="70"/>
        <v>-52.116685124531735</v>
      </c>
      <c r="BF53" s="210">
        <f t="shared" si="70"/>
        <v>-52.116685124531735</v>
      </c>
      <c r="BG53" s="210">
        <f t="shared" si="70"/>
        <v>-52.116685124531735</v>
      </c>
      <c r="BH53" s="210">
        <f t="shared" si="70"/>
        <v>-52.116685124531735</v>
      </c>
      <c r="BI53" s="210">
        <f t="shared" si="70"/>
        <v>-52.116685124531735</v>
      </c>
      <c r="BJ53" s="210">
        <f t="shared" si="70"/>
        <v>-52.116685124531735</v>
      </c>
      <c r="BK53" s="210">
        <f t="shared" si="70"/>
        <v>-52.116685124531735</v>
      </c>
      <c r="BL53" s="210">
        <f t="shared" si="70"/>
        <v>-395.14452417678211</v>
      </c>
      <c r="BM53" s="210">
        <f t="shared" si="70"/>
        <v>-395.14452417678211</v>
      </c>
      <c r="BN53" s="210">
        <f t="shared" si="70"/>
        <v>-395.14452417678211</v>
      </c>
      <c r="BO53" s="210">
        <f t="shared" si="70"/>
        <v>-395.14452417678211</v>
      </c>
      <c r="BP53" s="210">
        <f t="shared" si="70"/>
        <v>-395.14452417678211</v>
      </c>
      <c r="BQ53" s="210">
        <f t="shared" si="70"/>
        <v>-395.14452417678211</v>
      </c>
      <c r="BR53" s="210">
        <f t="shared" ref="BR53:DA53" si="71">IF(BR$22&lt;=$E$24,IF(BR$22&lt;=$D$24,IF(BR$22&lt;=$C$24,IF(BR$22&lt;=$B$24,$B119,($C36-$B36)/($C$24-$B$24)),($D36-$C36)/($D$24-$C$24)),($E36-$D36)/($E$24-$D$24)),$F119)</f>
        <v>-395.14452417678211</v>
      </c>
      <c r="BS53" s="210">
        <f t="shared" si="71"/>
        <v>-395.14452417678211</v>
      </c>
      <c r="BT53" s="210">
        <f t="shared" si="71"/>
        <v>-395.14452417678211</v>
      </c>
      <c r="BU53" s="210">
        <f t="shared" si="71"/>
        <v>-395.14452417678211</v>
      </c>
      <c r="BV53" s="210">
        <f t="shared" si="71"/>
        <v>-395.14452417678211</v>
      </c>
      <c r="BW53" s="210">
        <f t="shared" si="71"/>
        <v>-395.14452417678211</v>
      </c>
      <c r="BX53" s="210">
        <f t="shared" si="71"/>
        <v>-395.14452417678211</v>
      </c>
      <c r="BY53" s="210">
        <f t="shared" si="71"/>
        <v>-395.14452417678211</v>
      </c>
      <c r="BZ53" s="210">
        <f t="shared" si="71"/>
        <v>-395.14452417678211</v>
      </c>
      <c r="CA53" s="210">
        <f t="shared" si="71"/>
        <v>-395.14452417678211</v>
      </c>
      <c r="CB53" s="210">
        <f t="shared" si="71"/>
        <v>-395.14452417678211</v>
      </c>
      <c r="CC53" s="210">
        <f t="shared" si="71"/>
        <v>-395.14452417678211</v>
      </c>
      <c r="CD53" s="210">
        <f t="shared" si="71"/>
        <v>-395.14452417678211</v>
      </c>
      <c r="CE53" s="210">
        <f t="shared" si="71"/>
        <v>-395.14452417678211</v>
      </c>
      <c r="CF53" s="210">
        <f t="shared" si="71"/>
        <v>-395.14452417678211</v>
      </c>
      <c r="CG53" s="210">
        <f t="shared" si="71"/>
        <v>-395.14452417678211</v>
      </c>
      <c r="CH53" s="210">
        <f t="shared" si="71"/>
        <v>-395.14452417678211</v>
      </c>
      <c r="CI53" s="210">
        <f t="shared" si="71"/>
        <v>-395.14452417678211</v>
      </c>
      <c r="CJ53" s="210">
        <f t="shared" si="71"/>
        <v>-395.14452417678211</v>
      </c>
      <c r="CK53" s="210">
        <f t="shared" si="71"/>
        <v>-395.14452417678211</v>
      </c>
      <c r="CL53" s="210">
        <f t="shared" si="71"/>
        <v>127.89081885856075</v>
      </c>
      <c r="CM53" s="210">
        <f t="shared" si="71"/>
        <v>127.89081885856075</v>
      </c>
      <c r="CN53" s="210">
        <f t="shared" si="71"/>
        <v>127.89081885856075</v>
      </c>
      <c r="CO53" s="210">
        <f t="shared" si="71"/>
        <v>127.89081885856075</v>
      </c>
      <c r="CP53" s="210">
        <f t="shared" si="71"/>
        <v>127.89081885856075</v>
      </c>
      <c r="CQ53" s="210">
        <f t="shared" si="71"/>
        <v>127.89081885856075</v>
      </c>
      <c r="CR53" s="210">
        <f t="shared" si="71"/>
        <v>127.89081885856075</v>
      </c>
      <c r="CS53" s="210">
        <f t="shared" si="71"/>
        <v>127.89081885856075</v>
      </c>
      <c r="CT53" s="210">
        <f t="shared" si="71"/>
        <v>127.89081885856075</v>
      </c>
      <c r="CU53" s="210">
        <f t="shared" si="71"/>
        <v>127.89081885856075</v>
      </c>
      <c r="CV53" s="210">
        <f t="shared" si="71"/>
        <v>127.89081885856075</v>
      </c>
      <c r="CW53" s="210">
        <f t="shared" si="71"/>
        <v>127.89081885856075</v>
      </c>
      <c r="CX53" s="210">
        <f t="shared" si="71"/>
        <v>127.89081885856075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376.3257931687429</v>
      </c>
      <c r="G59" s="204">
        <f t="shared" si="75"/>
        <v>376.3257931687429</v>
      </c>
      <c r="H59" s="204">
        <f t="shared" si="75"/>
        <v>376.3257931687429</v>
      </c>
      <c r="I59" s="204">
        <f t="shared" si="75"/>
        <v>376.3257931687429</v>
      </c>
      <c r="J59" s="204">
        <f t="shared" si="75"/>
        <v>376.3257931687429</v>
      </c>
      <c r="K59" s="204">
        <f t="shared" si="75"/>
        <v>376.3257931687429</v>
      </c>
      <c r="L59" s="204">
        <f t="shared" si="75"/>
        <v>376.3257931687429</v>
      </c>
      <c r="M59" s="204">
        <f t="shared" si="75"/>
        <v>376.3257931687429</v>
      </c>
      <c r="N59" s="204">
        <f t="shared" si="75"/>
        <v>376.3257931687429</v>
      </c>
      <c r="O59" s="204">
        <f t="shared" si="75"/>
        <v>376.3257931687429</v>
      </c>
      <c r="P59" s="204">
        <f t="shared" si="75"/>
        <v>376.3257931687429</v>
      </c>
      <c r="Q59" s="204">
        <f t="shared" si="75"/>
        <v>376.3257931687429</v>
      </c>
      <c r="R59" s="204">
        <f t="shared" si="75"/>
        <v>376.3257931687429</v>
      </c>
      <c r="S59" s="204">
        <f t="shared" si="75"/>
        <v>376.3257931687429</v>
      </c>
      <c r="T59" s="204">
        <f t="shared" si="75"/>
        <v>376.3257931687429</v>
      </c>
      <c r="U59" s="204">
        <f t="shared" si="75"/>
        <v>376.3257931687429</v>
      </c>
      <c r="V59" s="204">
        <f t="shared" si="75"/>
        <v>376.3257931687429</v>
      </c>
      <c r="W59" s="204">
        <f t="shared" si="75"/>
        <v>376.3257931687429</v>
      </c>
      <c r="X59" s="204">
        <f t="shared" si="75"/>
        <v>376.3257931687429</v>
      </c>
      <c r="Y59" s="204">
        <f t="shared" si="75"/>
        <v>376.3257931687429</v>
      </c>
      <c r="Z59" s="204">
        <f t="shared" si="75"/>
        <v>376.3257931687429</v>
      </c>
      <c r="AA59" s="204">
        <f t="shared" si="75"/>
        <v>444.3681653783554</v>
      </c>
      <c r="AB59" s="204">
        <f t="shared" si="75"/>
        <v>512.41053758796784</v>
      </c>
      <c r="AC59" s="204">
        <f t="shared" si="75"/>
        <v>580.45290979758033</v>
      </c>
      <c r="AD59" s="204">
        <f t="shared" si="75"/>
        <v>648.49528200719283</v>
      </c>
      <c r="AE59" s="204">
        <f t="shared" si="75"/>
        <v>716.53765421680532</v>
      </c>
      <c r="AF59" s="204">
        <f t="shared" si="75"/>
        <v>784.58002642641782</v>
      </c>
      <c r="AG59" s="204">
        <f t="shared" si="75"/>
        <v>852.62239863603031</v>
      </c>
      <c r="AH59" s="204">
        <f t="shared" si="75"/>
        <v>920.66477084564281</v>
      </c>
      <c r="AI59" s="204">
        <f t="shared" si="75"/>
        <v>988.7071430552553</v>
      </c>
      <c r="AJ59" s="204">
        <f t="shared" si="75"/>
        <v>1056.7495152648678</v>
      </c>
      <c r="AK59" s="204">
        <f t="shared" si="75"/>
        <v>1124.7918874744803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1192.8342596840926</v>
      </c>
      <c r="AM59" s="204">
        <f t="shared" si="76"/>
        <v>1260.8766318937051</v>
      </c>
      <c r="AN59" s="204">
        <f t="shared" si="76"/>
        <v>1328.9190041033175</v>
      </c>
      <c r="AO59" s="204">
        <f t="shared" si="76"/>
        <v>1396.96137631293</v>
      </c>
      <c r="AP59" s="204">
        <f t="shared" si="76"/>
        <v>1465.0037485225425</v>
      </c>
      <c r="AQ59" s="204">
        <f t="shared" si="76"/>
        <v>1533.046120732155</v>
      </c>
      <c r="AR59" s="204">
        <f t="shared" si="76"/>
        <v>1601.0884929417675</v>
      </c>
      <c r="AS59" s="204">
        <f t="shared" si="76"/>
        <v>1669.13086515138</v>
      </c>
      <c r="AT59" s="204">
        <f t="shared" si="76"/>
        <v>1737.1732373609925</v>
      </c>
      <c r="AU59" s="204">
        <f t="shared" si="76"/>
        <v>1805.215609570605</v>
      </c>
      <c r="AV59" s="204">
        <f t="shared" si="76"/>
        <v>1873.2579817802175</v>
      </c>
      <c r="AW59" s="204">
        <f t="shared" si="76"/>
        <v>1941.30035398983</v>
      </c>
      <c r="AX59" s="204">
        <f t="shared" si="76"/>
        <v>2009.3427261994423</v>
      </c>
      <c r="AY59" s="204">
        <f t="shared" si="76"/>
        <v>2077.385098409055</v>
      </c>
      <c r="AZ59" s="204">
        <f t="shared" si="76"/>
        <v>2145.4274706186675</v>
      </c>
      <c r="BA59" s="204">
        <f t="shared" si="76"/>
        <v>2213.46984282828</v>
      </c>
      <c r="BB59" s="204">
        <f t="shared" si="76"/>
        <v>2281.5122150378925</v>
      </c>
      <c r="BC59" s="204">
        <f t="shared" si="76"/>
        <v>2349.554587247505</v>
      </c>
      <c r="BD59" s="204">
        <f t="shared" si="76"/>
        <v>2417.5969594571175</v>
      </c>
      <c r="BE59" s="204">
        <f t="shared" si="76"/>
        <v>2485.63933166673</v>
      </c>
      <c r="BF59" s="204">
        <f t="shared" si="76"/>
        <v>2553.6817038763425</v>
      </c>
      <c r="BG59" s="204">
        <f t="shared" si="76"/>
        <v>2621.7240760859549</v>
      </c>
      <c r="BH59" s="204">
        <f t="shared" si="76"/>
        <v>2689.7664482955674</v>
      </c>
      <c r="BI59" s="204">
        <f t="shared" si="76"/>
        <v>2757.8088205051799</v>
      </c>
      <c r="BJ59" s="204">
        <f t="shared" si="76"/>
        <v>2825.8511927147924</v>
      </c>
      <c r="BK59" s="204">
        <f t="shared" si="76"/>
        <v>2893.8935649244049</v>
      </c>
      <c r="BL59" s="204">
        <f t="shared" si="76"/>
        <v>2954.7668050898787</v>
      </c>
      <c r="BM59" s="204">
        <f t="shared" si="76"/>
        <v>3015.640045255353</v>
      </c>
      <c r="BN59" s="204">
        <f t="shared" si="76"/>
        <v>3076.5132854208268</v>
      </c>
      <c r="BO59" s="204">
        <f t="shared" si="76"/>
        <v>3137.3865255863011</v>
      </c>
      <c r="BP59" s="204">
        <f t="shared" si="76"/>
        <v>3198.2597657517749</v>
      </c>
      <c r="BQ59" s="204">
        <f t="shared" si="76"/>
        <v>3259.1330059172492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3320.006246082723</v>
      </c>
      <c r="BS59" s="204">
        <f t="shared" si="77"/>
        <v>3380.8794862481973</v>
      </c>
      <c r="BT59" s="204">
        <f t="shared" si="77"/>
        <v>3441.7527264136711</v>
      </c>
      <c r="BU59" s="204">
        <f t="shared" si="77"/>
        <v>3502.6259665791454</v>
      </c>
      <c r="BV59" s="204">
        <f t="shared" si="77"/>
        <v>3563.4992067446192</v>
      </c>
      <c r="BW59" s="204">
        <f t="shared" si="77"/>
        <v>3624.3724469100935</v>
      </c>
      <c r="BX59" s="204">
        <f t="shared" si="77"/>
        <v>3685.2456870755673</v>
      </c>
      <c r="BY59" s="204">
        <f t="shared" si="77"/>
        <v>3746.1189272410411</v>
      </c>
      <c r="BZ59" s="204">
        <f t="shared" si="77"/>
        <v>3806.9921674065154</v>
      </c>
      <c r="CA59" s="204">
        <f t="shared" si="77"/>
        <v>3867.8654075719896</v>
      </c>
      <c r="CB59" s="204">
        <f t="shared" si="77"/>
        <v>3928.7386477374635</v>
      </c>
      <c r="CC59" s="204">
        <f t="shared" si="77"/>
        <v>3989.6118879029373</v>
      </c>
      <c r="CD59" s="204">
        <f t="shared" si="77"/>
        <v>4050.4851280684115</v>
      </c>
      <c r="CE59" s="204">
        <f t="shared" si="77"/>
        <v>4111.3583682338858</v>
      </c>
      <c r="CF59" s="204">
        <f t="shared" si="77"/>
        <v>4172.2316083993592</v>
      </c>
      <c r="CG59" s="204">
        <f t="shared" si="77"/>
        <v>4233.1048485648334</v>
      </c>
      <c r="CH59" s="204">
        <f t="shared" si="77"/>
        <v>4293.9780887303077</v>
      </c>
      <c r="CI59" s="204">
        <f t="shared" si="77"/>
        <v>4354.851328895782</v>
      </c>
      <c r="CJ59" s="204">
        <f t="shared" si="77"/>
        <v>4415.7245690612554</v>
      </c>
      <c r="CK59" s="204">
        <f t="shared" si="77"/>
        <v>4476.5978092267296</v>
      </c>
      <c r="CL59" s="204">
        <f t="shared" si="77"/>
        <v>4463.1311349417701</v>
      </c>
      <c r="CM59" s="204">
        <f t="shared" si="77"/>
        <v>4449.6644606568107</v>
      </c>
      <c r="CN59" s="204">
        <f t="shared" si="77"/>
        <v>4436.1977863718512</v>
      </c>
      <c r="CO59" s="204">
        <f t="shared" si="77"/>
        <v>4422.7311120868917</v>
      </c>
      <c r="CP59" s="204">
        <f t="shared" si="77"/>
        <v>4409.2644378019322</v>
      </c>
      <c r="CQ59" s="204">
        <f t="shared" si="77"/>
        <v>4395.7977635169727</v>
      </c>
      <c r="CR59" s="204">
        <f t="shared" si="77"/>
        <v>4382.3310892320133</v>
      </c>
      <c r="CS59" s="204">
        <f t="shared" si="77"/>
        <v>4368.8644149470538</v>
      </c>
      <c r="CT59" s="204">
        <f t="shared" si="77"/>
        <v>4355.3977406620943</v>
      </c>
      <c r="CU59" s="204">
        <f t="shared" si="77"/>
        <v>4341.9310663771348</v>
      </c>
      <c r="CV59" s="204">
        <f t="shared" si="77"/>
        <v>4328.4643920921753</v>
      </c>
      <c r="CW59" s="204">
        <f t="shared" si="77"/>
        <v>4314.9977178072158</v>
      </c>
      <c r="CX59" s="204">
        <f t="shared" si="77"/>
        <v>4301.5310435222564</v>
      </c>
      <c r="CY59" s="204">
        <f t="shared" si="77"/>
        <v>4407.891043522256</v>
      </c>
      <c r="CZ59" s="204">
        <f t="shared" si="77"/>
        <v>4514.2510435222566</v>
      </c>
      <c r="DA59" s="204">
        <f t="shared" si="77"/>
        <v>4620.6110435222563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332.30769230769232</v>
      </c>
      <c r="CM60" s="204">
        <f t="shared" si="80"/>
        <v>664.61538461538464</v>
      </c>
      <c r="CN60" s="204">
        <f t="shared" si="80"/>
        <v>996.92307692307691</v>
      </c>
      <c r="CO60" s="204">
        <f t="shared" si="80"/>
        <v>1329.2307692307693</v>
      </c>
      <c r="CP60" s="204">
        <f t="shared" si="80"/>
        <v>1661.5384615384617</v>
      </c>
      <c r="CQ60" s="204">
        <f t="shared" si="80"/>
        <v>1993.8461538461538</v>
      </c>
      <c r="CR60" s="204">
        <f t="shared" si="80"/>
        <v>2326.1538461538462</v>
      </c>
      <c r="CS60" s="204">
        <f t="shared" si="80"/>
        <v>2658.4615384615386</v>
      </c>
      <c r="CT60" s="204">
        <f t="shared" si="80"/>
        <v>2990.7692307692309</v>
      </c>
      <c r="CU60" s="204">
        <f t="shared" si="80"/>
        <v>3323.0769230769233</v>
      </c>
      <c r="CV60" s="204">
        <f t="shared" si="80"/>
        <v>3655.3846153846157</v>
      </c>
      <c r="CW60" s="204">
        <f t="shared" si="80"/>
        <v>3987.6923076923076</v>
      </c>
      <c r="CX60" s="204">
        <f t="shared" si="80"/>
        <v>4320</v>
      </c>
      <c r="CY60" s="204">
        <f t="shared" si="80"/>
        <v>5044.8600000000006</v>
      </c>
      <c r="CZ60" s="204">
        <f t="shared" si="80"/>
        <v>5769.72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6494.58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5.5959191449124104</v>
      </c>
      <c r="AB61" s="204">
        <f t="shared" si="81"/>
        <v>11.191838289824821</v>
      </c>
      <c r="AC61" s="204">
        <f t="shared" si="81"/>
        <v>16.78775743473723</v>
      </c>
      <c r="AD61" s="204">
        <f t="shared" si="81"/>
        <v>22.383676579649642</v>
      </c>
      <c r="AE61" s="204">
        <f t="shared" si="81"/>
        <v>27.979595724562053</v>
      </c>
      <c r="AF61" s="204">
        <f t="shared" si="81"/>
        <v>33.575514869474461</v>
      </c>
      <c r="AG61" s="204">
        <f t="shared" si="81"/>
        <v>39.171434014386875</v>
      </c>
      <c r="AH61" s="204">
        <f t="shared" si="81"/>
        <v>44.767353159299283</v>
      </c>
      <c r="AI61" s="204">
        <f t="shared" si="81"/>
        <v>50.363272304211691</v>
      </c>
      <c r="AJ61" s="204">
        <f t="shared" si="81"/>
        <v>55.959191449124106</v>
      </c>
      <c r="AK61" s="204">
        <f t="shared" si="81"/>
        <v>61.555110594036513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67.151029738948921</v>
      </c>
      <c r="AM61" s="204">
        <f t="shared" si="82"/>
        <v>72.746948883861336</v>
      </c>
      <c r="AN61" s="204">
        <f t="shared" si="82"/>
        <v>78.342868028773751</v>
      </c>
      <c r="AO61" s="204">
        <f t="shared" si="82"/>
        <v>83.938787173686151</v>
      </c>
      <c r="AP61" s="204">
        <f t="shared" si="82"/>
        <v>89.534706318598566</v>
      </c>
      <c r="AQ61" s="204">
        <f t="shared" si="82"/>
        <v>95.130625463510981</v>
      </c>
      <c r="AR61" s="204">
        <f t="shared" si="82"/>
        <v>100.72654460842338</v>
      </c>
      <c r="AS61" s="204">
        <f t="shared" si="82"/>
        <v>106.3224637533358</v>
      </c>
      <c r="AT61" s="204">
        <f t="shared" si="82"/>
        <v>111.91838289824821</v>
      </c>
      <c r="AU61" s="204">
        <f t="shared" si="82"/>
        <v>117.51430204316061</v>
      </c>
      <c r="AV61" s="204">
        <f t="shared" si="82"/>
        <v>123.11022118807303</v>
      </c>
      <c r="AW61" s="204">
        <f t="shared" si="82"/>
        <v>128.70614033298543</v>
      </c>
      <c r="AX61" s="204">
        <f t="shared" si="82"/>
        <v>134.30205947789784</v>
      </c>
      <c r="AY61" s="204">
        <f t="shared" si="82"/>
        <v>139.89797862281026</v>
      </c>
      <c r="AZ61" s="204">
        <f t="shared" si="82"/>
        <v>145.49389776772267</v>
      </c>
      <c r="BA61" s="204">
        <f t="shared" si="82"/>
        <v>151.08981691263509</v>
      </c>
      <c r="BB61" s="204">
        <f t="shared" si="82"/>
        <v>156.6857360575475</v>
      </c>
      <c r="BC61" s="204">
        <f t="shared" si="82"/>
        <v>162.28165520245989</v>
      </c>
      <c r="BD61" s="204">
        <f t="shared" si="82"/>
        <v>167.8775743473723</v>
      </c>
      <c r="BE61" s="204">
        <f t="shared" si="82"/>
        <v>173.47349349228472</v>
      </c>
      <c r="BF61" s="204">
        <f t="shared" si="82"/>
        <v>179.06941263719713</v>
      </c>
      <c r="BG61" s="204">
        <f t="shared" si="82"/>
        <v>184.66533178210955</v>
      </c>
      <c r="BH61" s="204">
        <f t="shared" si="82"/>
        <v>190.26125092702196</v>
      </c>
      <c r="BI61" s="204">
        <f t="shared" si="82"/>
        <v>195.85717007193438</v>
      </c>
      <c r="BJ61" s="204">
        <f t="shared" si="82"/>
        <v>201.45308921684676</v>
      </c>
      <c r="BK61" s="204">
        <f t="shared" si="82"/>
        <v>207.04900836175918</v>
      </c>
      <c r="BL61" s="204">
        <f t="shared" si="82"/>
        <v>219.70151874719889</v>
      </c>
      <c r="BM61" s="204">
        <f t="shared" si="82"/>
        <v>232.3540291326386</v>
      </c>
      <c r="BN61" s="204">
        <f t="shared" si="82"/>
        <v>245.00653951807831</v>
      </c>
      <c r="BO61" s="204">
        <f t="shared" si="82"/>
        <v>257.65904990351805</v>
      </c>
      <c r="BP61" s="204">
        <f t="shared" si="82"/>
        <v>270.31156028895771</v>
      </c>
      <c r="BQ61" s="204">
        <f t="shared" si="82"/>
        <v>282.96407067439748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295.61658105983713</v>
      </c>
      <c r="BS61" s="204">
        <f t="shared" si="83"/>
        <v>308.2690914452769</v>
      </c>
      <c r="BT61" s="204">
        <f t="shared" si="83"/>
        <v>320.92160183071655</v>
      </c>
      <c r="BU61" s="204">
        <f t="shared" si="83"/>
        <v>333.57411221615632</v>
      </c>
      <c r="BV61" s="204">
        <f t="shared" si="83"/>
        <v>346.22662260159598</v>
      </c>
      <c r="BW61" s="204">
        <f t="shared" si="83"/>
        <v>358.87913298703575</v>
      </c>
      <c r="BX61" s="204">
        <f t="shared" si="83"/>
        <v>371.5316433724754</v>
      </c>
      <c r="BY61" s="204">
        <f t="shared" si="83"/>
        <v>384.18415375791517</v>
      </c>
      <c r="BZ61" s="204">
        <f t="shared" si="83"/>
        <v>396.83666414335482</v>
      </c>
      <c r="CA61" s="204">
        <f t="shared" si="83"/>
        <v>409.48917452879459</v>
      </c>
      <c r="CB61" s="204">
        <f t="shared" si="83"/>
        <v>422.14168491423425</v>
      </c>
      <c r="CC61" s="204">
        <f t="shared" si="83"/>
        <v>434.79419529967402</v>
      </c>
      <c r="CD61" s="204">
        <f t="shared" si="83"/>
        <v>447.44670568511367</v>
      </c>
      <c r="CE61" s="204">
        <f t="shared" si="83"/>
        <v>460.09921607055344</v>
      </c>
      <c r="CF61" s="204">
        <f t="shared" si="83"/>
        <v>472.75172645599309</v>
      </c>
      <c r="CG61" s="204">
        <f t="shared" si="83"/>
        <v>485.40423684143286</v>
      </c>
      <c r="CH61" s="204">
        <f t="shared" si="83"/>
        <v>498.05674722687252</v>
      </c>
      <c r="CI61" s="204">
        <f t="shared" si="83"/>
        <v>510.70925761231229</v>
      </c>
      <c r="CJ61" s="204">
        <f t="shared" si="83"/>
        <v>523.36176799775194</v>
      </c>
      <c r="CK61" s="204">
        <f t="shared" si="83"/>
        <v>536.01427838319171</v>
      </c>
      <c r="CL61" s="204">
        <f t="shared" si="83"/>
        <v>621.86504153014835</v>
      </c>
      <c r="CM61" s="204">
        <f t="shared" si="83"/>
        <v>707.71580467710498</v>
      </c>
      <c r="CN61" s="204">
        <f t="shared" si="83"/>
        <v>793.56656782406162</v>
      </c>
      <c r="CO61" s="204">
        <f t="shared" si="83"/>
        <v>879.41733097101815</v>
      </c>
      <c r="CP61" s="204">
        <f t="shared" si="83"/>
        <v>965.2680941179749</v>
      </c>
      <c r="CQ61" s="204">
        <f t="shared" si="83"/>
        <v>1051.1188572649314</v>
      </c>
      <c r="CR61" s="204">
        <f t="shared" si="83"/>
        <v>1136.9696204118882</v>
      </c>
      <c r="CS61" s="204">
        <f t="shared" si="83"/>
        <v>1222.8203835588447</v>
      </c>
      <c r="CT61" s="204">
        <f t="shared" si="83"/>
        <v>1308.6711467058012</v>
      </c>
      <c r="CU61" s="204">
        <f t="shared" si="83"/>
        <v>1394.521909852758</v>
      </c>
      <c r="CV61" s="204">
        <f t="shared" si="83"/>
        <v>1480.3726729997147</v>
      </c>
      <c r="CW61" s="204">
        <f t="shared" si="83"/>
        <v>1566.2234361466712</v>
      </c>
      <c r="CX61" s="204">
        <f t="shared" si="83"/>
        <v>1652.0741992936278</v>
      </c>
      <c r="CY61" s="204">
        <f t="shared" si="83"/>
        <v>1660.5051992936278</v>
      </c>
      <c r="CZ61" s="204">
        <f t="shared" si="83"/>
        <v>1668.9361992936279</v>
      </c>
      <c r="DA61" s="204">
        <f t="shared" si="83"/>
        <v>1677.3671992936277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98.108108108108127</v>
      </c>
      <c r="AB63" s="204">
        <f t="shared" si="87"/>
        <v>196.21621621621625</v>
      </c>
      <c r="AC63" s="204">
        <f t="shared" si="87"/>
        <v>294.32432432432438</v>
      </c>
      <c r="AD63" s="204">
        <f t="shared" si="87"/>
        <v>392.43243243243251</v>
      </c>
      <c r="AE63" s="204">
        <f t="shared" si="87"/>
        <v>490.54054054054063</v>
      </c>
      <c r="AF63" s="204">
        <f t="shared" si="87"/>
        <v>588.64864864864876</v>
      </c>
      <c r="AG63" s="204">
        <f t="shared" si="87"/>
        <v>686.75675675675689</v>
      </c>
      <c r="AH63" s="204">
        <f t="shared" si="87"/>
        <v>784.86486486486501</v>
      </c>
      <c r="AI63" s="204">
        <f t="shared" si="87"/>
        <v>882.97297297297314</v>
      </c>
      <c r="AJ63" s="204">
        <f t="shared" si="87"/>
        <v>981.08108108108127</v>
      </c>
      <c r="AK63" s="204">
        <f t="shared" si="87"/>
        <v>1079.1891891891894</v>
      </c>
      <c r="AL63" s="204">
        <f t="shared" si="87"/>
        <v>1177.2972972972975</v>
      </c>
      <c r="AM63" s="204">
        <f t="shared" si="87"/>
        <v>1275.4054054054056</v>
      </c>
      <c r="AN63" s="204">
        <f t="shared" si="87"/>
        <v>1373.5135135135138</v>
      </c>
      <c r="AO63" s="204">
        <f t="shared" si="87"/>
        <v>1471.6216216216219</v>
      </c>
      <c r="AP63" s="204">
        <f t="shared" si="87"/>
        <v>1569.72972972973</v>
      </c>
      <c r="AQ63" s="204">
        <f t="shared" si="87"/>
        <v>1667.8378378378382</v>
      </c>
      <c r="AR63" s="204">
        <f t="shared" si="87"/>
        <v>1765.9459459459463</v>
      </c>
      <c r="AS63" s="204">
        <f t="shared" si="87"/>
        <v>1864.0540540540544</v>
      </c>
      <c r="AT63" s="204">
        <f t="shared" si="87"/>
        <v>1962.1621621621625</v>
      </c>
      <c r="AU63" s="204">
        <f t="shared" si="87"/>
        <v>2060.2702702702709</v>
      </c>
      <c r="AV63" s="204">
        <f t="shared" si="87"/>
        <v>2158.3783783783788</v>
      </c>
      <c r="AW63" s="204">
        <f t="shared" si="87"/>
        <v>2256.4864864864867</v>
      </c>
      <c r="AX63" s="204">
        <f t="shared" si="87"/>
        <v>2354.594594594595</v>
      </c>
      <c r="AY63" s="204">
        <f t="shared" si="87"/>
        <v>2452.7027027027034</v>
      </c>
      <c r="AZ63" s="204">
        <f t="shared" si="87"/>
        <v>2550.8108108108113</v>
      </c>
      <c r="BA63" s="204">
        <f t="shared" si="87"/>
        <v>2648.9189189189192</v>
      </c>
      <c r="BB63" s="204">
        <f t="shared" si="87"/>
        <v>2747.0270270270275</v>
      </c>
      <c r="BC63" s="204">
        <f t="shared" si="87"/>
        <v>2845.1351351351359</v>
      </c>
      <c r="BD63" s="204">
        <f t="shared" si="87"/>
        <v>2943.2432432432438</v>
      </c>
      <c r="BE63" s="204">
        <f t="shared" si="87"/>
        <v>3041.3513513513517</v>
      </c>
      <c r="BF63" s="204">
        <f t="shared" si="87"/>
        <v>3139.45945945946</v>
      </c>
      <c r="BG63" s="204">
        <f t="shared" si="87"/>
        <v>3237.5675675675684</v>
      </c>
      <c r="BH63" s="204">
        <f t="shared" si="87"/>
        <v>3335.6756756756763</v>
      </c>
      <c r="BI63" s="204">
        <f t="shared" si="87"/>
        <v>3433.7837837837842</v>
      </c>
      <c r="BJ63" s="204">
        <f t="shared" si="87"/>
        <v>3531.8918918918926</v>
      </c>
      <c r="BK63" s="204">
        <f t="shared" si="87"/>
        <v>3630.0000000000009</v>
      </c>
      <c r="BL63" s="204">
        <f t="shared" si="87"/>
        <v>3898.0769230769238</v>
      </c>
      <c r="BM63" s="204">
        <f t="shared" si="87"/>
        <v>4166.1538461538466</v>
      </c>
      <c r="BN63" s="204">
        <f t="shared" si="87"/>
        <v>4434.2307692307695</v>
      </c>
      <c r="BO63" s="204">
        <f t="shared" si="87"/>
        <v>4702.3076923076933</v>
      </c>
      <c r="BP63" s="204">
        <f t="shared" si="87"/>
        <v>4970.3846153846162</v>
      </c>
      <c r="BQ63" s="204">
        <f t="shared" si="87"/>
        <v>5238.461538461539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5506.5384615384619</v>
      </c>
      <c r="BS63" s="204">
        <f t="shared" si="89"/>
        <v>5774.6153846153848</v>
      </c>
      <c r="BT63" s="204">
        <f t="shared" si="89"/>
        <v>6042.6923076923085</v>
      </c>
      <c r="BU63" s="204">
        <f t="shared" si="89"/>
        <v>6310.7692307692314</v>
      </c>
      <c r="BV63" s="204">
        <f t="shared" si="89"/>
        <v>6578.8461538461543</v>
      </c>
      <c r="BW63" s="204">
        <f t="shared" si="89"/>
        <v>6846.923076923078</v>
      </c>
      <c r="BX63" s="204">
        <f t="shared" si="89"/>
        <v>7115</v>
      </c>
      <c r="BY63" s="204">
        <f t="shared" si="89"/>
        <v>7383.0769230769238</v>
      </c>
      <c r="BZ63" s="204">
        <f t="shared" si="89"/>
        <v>7651.1538461538476</v>
      </c>
      <c r="CA63" s="204">
        <f t="shared" si="89"/>
        <v>7919.2307692307695</v>
      </c>
      <c r="CB63" s="204">
        <f t="shared" si="89"/>
        <v>8187.3076923076933</v>
      </c>
      <c r="CC63" s="204">
        <f t="shared" si="89"/>
        <v>8455.3846153846152</v>
      </c>
      <c r="CD63" s="204">
        <f t="shared" si="89"/>
        <v>8723.461538461539</v>
      </c>
      <c r="CE63" s="204">
        <f t="shared" si="89"/>
        <v>8991.5384615384628</v>
      </c>
      <c r="CF63" s="204">
        <f t="shared" si="89"/>
        <v>9259.6153846153848</v>
      </c>
      <c r="CG63" s="204">
        <f t="shared" si="89"/>
        <v>9527.6923076923085</v>
      </c>
      <c r="CH63" s="204">
        <f t="shared" si="89"/>
        <v>9795.7692307692323</v>
      </c>
      <c r="CI63" s="204">
        <f t="shared" si="89"/>
        <v>10063.846153846154</v>
      </c>
      <c r="CJ63" s="204">
        <f t="shared" si="89"/>
        <v>10331.923076923078</v>
      </c>
      <c r="CK63" s="204">
        <f t="shared" si="89"/>
        <v>10600</v>
      </c>
      <c r="CL63" s="204">
        <f t="shared" si="89"/>
        <v>11409.23076923077</v>
      </c>
      <c r="CM63" s="204">
        <f t="shared" si="89"/>
        <v>12218.461538461539</v>
      </c>
      <c r="CN63" s="204">
        <f t="shared" si="89"/>
        <v>13027.692307692309</v>
      </c>
      <c r="CO63" s="204">
        <f t="shared" si="89"/>
        <v>13836.923076923078</v>
      </c>
      <c r="CP63" s="204">
        <f t="shared" si="89"/>
        <v>14646.153846153848</v>
      </c>
      <c r="CQ63" s="204">
        <f t="shared" si="89"/>
        <v>15455.384615384615</v>
      </c>
      <c r="CR63" s="204">
        <f t="shared" si="89"/>
        <v>16264.615384615385</v>
      </c>
      <c r="CS63" s="204">
        <f t="shared" si="89"/>
        <v>17073.846153846156</v>
      </c>
      <c r="CT63" s="204">
        <f t="shared" si="89"/>
        <v>17883.076923076922</v>
      </c>
      <c r="CU63" s="204">
        <f t="shared" si="89"/>
        <v>18692.307692307695</v>
      </c>
      <c r="CV63" s="204">
        <f t="shared" si="89"/>
        <v>19501.538461538461</v>
      </c>
      <c r="CW63" s="204">
        <f t="shared" si="89"/>
        <v>20310.76923076923</v>
      </c>
      <c r="CX63" s="204">
        <f t="shared" si="89"/>
        <v>21120</v>
      </c>
      <c r="CY63" s="204">
        <f t="shared" si="89"/>
        <v>21120</v>
      </c>
      <c r="CZ63" s="204">
        <f t="shared" si="89"/>
        <v>21120</v>
      </c>
      <c r="DA63" s="204">
        <f t="shared" si="89"/>
        <v>21120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8801.9999999999982</v>
      </c>
      <c r="G65" s="204">
        <f t="shared" si="92"/>
        <v>8801.9999999999982</v>
      </c>
      <c r="H65" s="204">
        <f t="shared" si="92"/>
        <v>8801.9999999999982</v>
      </c>
      <c r="I65" s="204">
        <f t="shared" si="92"/>
        <v>8801.9999999999982</v>
      </c>
      <c r="J65" s="204">
        <f t="shared" si="92"/>
        <v>8801.9999999999982</v>
      </c>
      <c r="K65" s="204">
        <f t="shared" si="92"/>
        <v>8801.9999999999982</v>
      </c>
      <c r="L65" s="204">
        <f t="shared" si="88"/>
        <v>8801.9999999999982</v>
      </c>
      <c r="M65" s="204">
        <f t="shared" si="92"/>
        <v>8801.9999999999982</v>
      </c>
      <c r="N65" s="204">
        <f t="shared" si="92"/>
        <v>8801.9999999999982</v>
      </c>
      <c r="O65" s="204">
        <f t="shared" si="92"/>
        <v>8801.9999999999982</v>
      </c>
      <c r="P65" s="204">
        <f t="shared" si="92"/>
        <v>8801.9999999999982</v>
      </c>
      <c r="Q65" s="204">
        <f t="shared" si="92"/>
        <v>8801.9999999999982</v>
      </c>
      <c r="R65" s="204">
        <f t="shared" si="92"/>
        <v>8801.9999999999982</v>
      </c>
      <c r="S65" s="204">
        <f t="shared" si="92"/>
        <v>8801.9999999999982</v>
      </c>
      <c r="T65" s="204">
        <f t="shared" si="92"/>
        <v>8801.9999999999982</v>
      </c>
      <c r="U65" s="204">
        <f t="shared" si="92"/>
        <v>8801.9999999999982</v>
      </c>
      <c r="V65" s="204">
        <f t="shared" si="92"/>
        <v>8801.9999999999982</v>
      </c>
      <c r="W65" s="204">
        <f t="shared" si="92"/>
        <v>8801.9999999999982</v>
      </c>
      <c r="X65" s="204">
        <f t="shared" si="92"/>
        <v>8801.9999999999982</v>
      </c>
      <c r="Y65" s="204">
        <f t="shared" si="92"/>
        <v>8801.9999999999982</v>
      </c>
      <c r="Z65" s="204">
        <f t="shared" si="92"/>
        <v>8801.9999999999982</v>
      </c>
      <c r="AA65" s="204">
        <f t="shared" si="92"/>
        <v>8913.1621621621598</v>
      </c>
      <c r="AB65" s="204">
        <f t="shared" si="92"/>
        <v>9024.3243243243232</v>
      </c>
      <c r="AC65" s="204">
        <f t="shared" si="92"/>
        <v>9135.4864864864849</v>
      </c>
      <c r="AD65" s="204">
        <f t="shared" si="92"/>
        <v>9246.6486486486465</v>
      </c>
      <c r="AE65" s="204">
        <f t="shared" si="92"/>
        <v>9357.8108108108099</v>
      </c>
      <c r="AF65" s="204">
        <f t="shared" si="92"/>
        <v>9468.9729729729715</v>
      </c>
      <c r="AG65" s="204">
        <f t="shared" si="92"/>
        <v>9580.1351351351332</v>
      </c>
      <c r="AH65" s="204">
        <f t="shared" si="92"/>
        <v>9691.2972972972966</v>
      </c>
      <c r="AI65" s="204">
        <f t="shared" si="92"/>
        <v>9802.4594594594582</v>
      </c>
      <c r="AJ65" s="204">
        <f t="shared" si="92"/>
        <v>9913.6216216216199</v>
      </c>
      <c r="AK65" s="204">
        <f t="shared" si="92"/>
        <v>10024.783783783783</v>
      </c>
      <c r="AL65" s="204">
        <f t="shared" si="92"/>
        <v>10135.945945945945</v>
      </c>
      <c r="AM65" s="204">
        <f t="shared" si="92"/>
        <v>10247.108108108107</v>
      </c>
      <c r="AN65" s="204">
        <f t="shared" si="92"/>
        <v>10358.27027027027</v>
      </c>
      <c r="AO65" s="204">
        <f t="shared" si="92"/>
        <v>10469.432432432432</v>
      </c>
      <c r="AP65" s="204">
        <f t="shared" si="92"/>
        <v>10580.594594594593</v>
      </c>
      <c r="AQ65" s="204">
        <f t="shared" si="92"/>
        <v>10691.756756756757</v>
      </c>
      <c r="AR65" s="204">
        <f t="shared" si="92"/>
        <v>10802.918918918918</v>
      </c>
      <c r="AS65" s="204">
        <f t="shared" si="92"/>
        <v>10914.08108108108</v>
      </c>
      <c r="AT65" s="204">
        <f t="shared" si="92"/>
        <v>11025.243243243243</v>
      </c>
      <c r="AU65" s="204">
        <f t="shared" si="92"/>
        <v>11136.405405405405</v>
      </c>
      <c r="AV65" s="204">
        <f t="shared" si="92"/>
        <v>11247.567567567567</v>
      </c>
      <c r="AW65" s="204">
        <f t="shared" si="92"/>
        <v>11358.72972972973</v>
      </c>
      <c r="AX65" s="204">
        <f t="shared" si="92"/>
        <v>11469.891891891892</v>
      </c>
      <c r="AY65" s="204">
        <f t="shared" si="92"/>
        <v>11581.054054054053</v>
      </c>
      <c r="AZ65" s="204">
        <f t="shared" si="92"/>
        <v>11692.216216216217</v>
      </c>
      <c r="BA65" s="204">
        <f t="shared" si="92"/>
        <v>11803.378378378378</v>
      </c>
      <c r="BB65" s="204">
        <f t="shared" si="92"/>
        <v>11914.54054054054</v>
      </c>
      <c r="BC65" s="204">
        <f t="shared" si="92"/>
        <v>12025.702702702703</v>
      </c>
      <c r="BD65" s="204">
        <f t="shared" si="92"/>
        <v>12136.864864864865</v>
      </c>
      <c r="BE65" s="204">
        <f t="shared" si="92"/>
        <v>12248.027027027027</v>
      </c>
      <c r="BF65" s="204">
        <f t="shared" si="92"/>
        <v>12359.18918918919</v>
      </c>
      <c r="BG65" s="204">
        <f t="shared" si="92"/>
        <v>12470.351351351352</v>
      </c>
      <c r="BH65" s="204">
        <f t="shared" si="92"/>
        <v>12581.513513513513</v>
      </c>
      <c r="BI65" s="204">
        <f t="shared" si="92"/>
        <v>12692.675675675677</v>
      </c>
      <c r="BJ65" s="204">
        <f t="shared" si="92"/>
        <v>12803.837837837838</v>
      </c>
      <c r="BK65" s="204">
        <f t="shared" si="92"/>
        <v>12915</v>
      </c>
      <c r="BL65" s="204">
        <f t="shared" si="92"/>
        <v>12447.115384615385</v>
      </c>
      <c r="BM65" s="204">
        <f t="shared" si="92"/>
        <v>11979.23076923077</v>
      </c>
      <c r="BN65" s="204">
        <f t="shared" si="92"/>
        <v>11511.346153846154</v>
      </c>
      <c r="BO65" s="204">
        <f t="shared" si="92"/>
        <v>11043.461538461539</v>
      </c>
      <c r="BP65" s="204">
        <f t="shared" si="92"/>
        <v>10575.576923076924</v>
      </c>
      <c r="BQ65" s="204">
        <f t="shared" si="92"/>
        <v>10107.692307692309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9639.8076923076915</v>
      </c>
      <c r="BS65" s="204">
        <f t="shared" si="93"/>
        <v>9171.923076923078</v>
      </c>
      <c r="BT65" s="204">
        <f t="shared" si="93"/>
        <v>8704.038461538461</v>
      </c>
      <c r="BU65" s="204">
        <f t="shared" si="93"/>
        <v>8236.1538461538476</v>
      </c>
      <c r="BV65" s="204">
        <f t="shared" si="93"/>
        <v>7768.2692307692314</v>
      </c>
      <c r="BW65" s="204">
        <f t="shared" si="93"/>
        <v>7300.3846153846152</v>
      </c>
      <c r="BX65" s="204">
        <f t="shared" si="93"/>
        <v>6832.5</v>
      </c>
      <c r="BY65" s="204">
        <f t="shared" si="93"/>
        <v>6364.6153846153848</v>
      </c>
      <c r="BZ65" s="204">
        <f t="shared" si="93"/>
        <v>5896.7307692307695</v>
      </c>
      <c r="CA65" s="204">
        <f t="shared" si="93"/>
        <v>5428.8461538461543</v>
      </c>
      <c r="CB65" s="204">
        <f t="shared" si="93"/>
        <v>4960.961538461539</v>
      </c>
      <c r="CC65" s="204">
        <f t="shared" si="93"/>
        <v>4493.0769230769238</v>
      </c>
      <c r="CD65" s="204">
        <f t="shared" si="93"/>
        <v>4025.1923076923085</v>
      </c>
      <c r="CE65" s="204">
        <f t="shared" si="93"/>
        <v>3557.3076923076933</v>
      </c>
      <c r="CF65" s="204">
        <f t="shared" si="93"/>
        <v>3089.423076923078</v>
      </c>
      <c r="CG65" s="204">
        <f t="shared" si="93"/>
        <v>2621.5384615384628</v>
      </c>
      <c r="CH65" s="204">
        <f t="shared" si="93"/>
        <v>2153.6538461538476</v>
      </c>
      <c r="CI65" s="204">
        <f t="shared" si="93"/>
        <v>1685.7692307692305</v>
      </c>
      <c r="CJ65" s="204">
        <f t="shared" si="93"/>
        <v>1217.8846153846152</v>
      </c>
      <c r="CK65" s="204">
        <f t="shared" si="93"/>
        <v>750</v>
      </c>
      <c r="CL65" s="204">
        <f t="shared" si="93"/>
        <v>692.30769230769226</v>
      </c>
      <c r="CM65" s="204">
        <f t="shared" si="93"/>
        <v>634.61538461538464</v>
      </c>
      <c r="CN65" s="204">
        <f t="shared" si="93"/>
        <v>576.92307692307691</v>
      </c>
      <c r="CO65" s="204">
        <f t="shared" si="93"/>
        <v>519.23076923076928</v>
      </c>
      <c r="CP65" s="204">
        <f t="shared" si="93"/>
        <v>461.53846153846155</v>
      </c>
      <c r="CQ65" s="204">
        <f t="shared" si="93"/>
        <v>403.84615384615381</v>
      </c>
      <c r="CR65" s="204">
        <f t="shared" si="93"/>
        <v>346.15384615384613</v>
      </c>
      <c r="CS65" s="204">
        <f t="shared" si="93"/>
        <v>288.46153846153845</v>
      </c>
      <c r="CT65" s="204">
        <f t="shared" si="93"/>
        <v>230.76923076923072</v>
      </c>
      <c r="CU65" s="204">
        <f t="shared" si="93"/>
        <v>173.07692307692309</v>
      </c>
      <c r="CV65" s="204">
        <f t="shared" si="93"/>
        <v>115.38461538461536</v>
      </c>
      <c r="CW65" s="204">
        <f t="shared" si="93"/>
        <v>57.692307692307622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3069.2307692307691</v>
      </c>
      <c r="BM66" s="204">
        <f t="shared" si="94"/>
        <v>6138.4615384615381</v>
      </c>
      <c r="BN66" s="204">
        <f t="shared" si="94"/>
        <v>9207.6923076923067</v>
      </c>
      <c r="BO66" s="204">
        <f t="shared" si="94"/>
        <v>12276.923076923076</v>
      </c>
      <c r="BP66" s="204">
        <f t="shared" si="94"/>
        <v>15346.153846153846</v>
      </c>
      <c r="BQ66" s="204">
        <f t="shared" si="94"/>
        <v>18415.384615384613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21484.615384615383</v>
      </c>
      <c r="BS66" s="204">
        <f t="shared" si="95"/>
        <v>24553.846153846152</v>
      </c>
      <c r="BT66" s="204">
        <f t="shared" si="95"/>
        <v>27623.076923076922</v>
      </c>
      <c r="BU66" s="204">
        <f t="shared" si="95"/>
        <v>30692.307692307691</v>
      </c>
      <c r="BV66" s="204">
        <f t="shared" si="95"/>
        <v>33761.538461538461</v>
      </c>
      <c r="BW66" s="204">
        <f t="shared" si="95"/>
        <v>36830.769230769227</v>
      </c>
      <c r="BX66" s="204">
        <f t="shared" si="95"/>
        <v>39900</v>
      </c>
      <c r="BY66" s="204">
        <f t="shared" si="95"/>
        <v>42969.230769230766</v>
      </c>
      <c r="BZ66" s="204">
        <f t="shared" si="95"/>
        <v>46038.461538461539</v>
      </c>
      <c r="CA66" s="204">
        <f t="shared" si="95"/>
        <v>49107.692307692305</v>
      </c>
      <c r="CB66" s="204">
        <f t="shared" si="95"/>
        <v>52176.923076923071</v>
      </c>
      <c r="CC66" s="204">
        <f t="shared" si="95"/>
        <v>55246.153846153844</v>
      </c>
      <c r="CD66" s="204">
        <f t="shared" si="95"/>
        <v>58315.38461538461</v>
      </c>
      <c r="CE66" s="204">
        <f t="shared" si="95"/>
        <v>61384.615384615383</v>
      </c>
      <c r="CF66" s="204">
        <f t="shared" si="95"/>
        <v>64453.846153846149</v>
      </c>
      <c r="CG66" s="204">
        <f t="shared" si="95"/>
        <v>67523.076923076922</v>
      </c>
      <c r="CH66" s="204">
        <f t="shared" si="95"/>
        <v>70592.307692307688</v>
      </c>
      <c r="CI66" s="204">
        <f t="shared" si="95"/>
        <v>73661.538461538454</v>
      </c>
      <c r="CJ66" s="204">
        <f t="shared" si="95"/>
        <v>76730.76923076922</v>
      </c>
      <c r="CK66" s="204">
        <f t="shared" si="95"/>
        <v>79800</v>
      </c>
      <c r="CL66" s="204">
        <f t="shared" si="95"/>
        <v>98030.769230769234</v>
      </c>
      <c r="CM66" s="204">
        <f t="shared" si="95"/>
        <v>116261.53846153847</v>
      </c>
      <c r="CN66" s="204">
        <f t="shared" si="95"/>
        <v>134492.30769230769</v>
      </c>
      <c r="CO66" s="204">
        <f t="shared" si="95"/>
        <v>152723.07692307694</v>
      </c>
      <c r="CP66" s="204">
        <f t="shared" si="95"/>
        <v>170953.84615384616</v>
      </c>
      <c r="CQ66" s="204">
        <f t="shared" si="95"/>
        <v>189184.61538461538</v>
      </c>
      <c r="CR66" s="204">
        <f t="shared" si="95"/>
        <v>207415.38461538462</v>
      </c>
      <c r="CS66" s="204">
        <f t="shared" si="95"/>
        <v>225646.15384615384</v>
      </c>
      <c r="CT66" s="204">
        <f t="shared" si="95"/>
        <v>243876.92307692306</v>
      </c>
      <c r="CU66" s="204">
        <f t="shared" si="95"/>
        <v>262107.69230769231</v>
      </c>
      <c r="CV66" s="204">
        <f t="shared" si="95"/>
        <v>280338.4615384615</v>
      </c>
      <c r="CW66" s="204">
        <f t="shared" si="95"/>
        <v>298569.23076923075</v>
      </c>
      <c r="CX66" s="204">
        <f t="shared" si="95"/>
        <v>316800</v>
      </c>
      <c r="CY66" s="204">
        <f t="shared" si="95"/>
        <v>319471.7</v>
      </c>
      <c r="CZ66" s="204">
        <f t="shared" si="95"/>
        <v>322143.40000000002</v>
      </c>
      <c r="DA66" s="204">
        <f t="shared" si="95"/>
        <v>324815.09999999998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6048</v>
      </c>
      <c r="G67" s="204">
        <f t="shared" si="96"/>
        <v>6048</v>
      </c>
      <c r="H67" s="204">
        <f t="shared" si="96"/>
        <v>6048</v>
      </c>
      <c r="I67" s="204">
        <f t="shared" si="96"/>
        <v>6048</v>
      </c>
      <c r="J67" s="204">
        <f t="shared" si="96"/>
        <v>6048</v>
      </c>
      <c r="K67" s="204">
        <f t="shared" si="96"/>
        <v>6048</v>
      </c>
      <c r="L67" s="204">
        <f t="shared" si="88"/>
        <v>6048</v>
      </c>
      <c r="M67" s="204">
        <f t="shared" si="96"/>
        <v>6048</v>
      </c>
      <c r="N67" s="204">
        <f t="shared" si="96"/>
        <v>6048</v>
      </c>
      <c r="O67" s="204">
        <f t="shared" si="96"/>
        <v>6048</v>
      </c>
      <c r="P67" s="204">
        <f t="shared" si="96"/>
        <v>6048</v>
      </c>
      <c r="Q67" s="204">
        <f t="shared" si="96"/>
        <v>6048</v>
      </c>
      <c r="R67" s="204">
        <f t="shared" si="96"/>
        <v>6048</v>
      </c>
      <c r="S67" s="204">
        <f t="shared" si="96"/>
        <v>6048</v>
      </c>
      <c r="T67" s="204">
        <f t="shared" si="96"/>
        <v>6048</v>
      </c>
      <c r="U67" s="204">
        <f t="shared" si="96"/>
        <v>6048</v>
      </c>
      <c r="V67" s="204">
        <f t="shared" si="96"/>
        <v>6048</v>
      </c>
      <c r="W67" s="204">
        <f t="shared" si="96"/>
        <v>6048</v>
      </c>
      <c r="X67" s="204">
        <f t="shared" si="96"/>
        <v>6048</v>
      </c>
      <c r="Y67" s="204">
        <f t="shared" si="96"/>
        <v>6048</v>
      </c>
      <c r="Z67" s="204">
        <f t="shared" si="96"/>
        <v>6048</v>
      </c>
      <c r="AA67" s="204">
        <f t="shared" si="96"/>
        <v>6020.7567567567567</v>
      </c>
      <c r="AB67" s="204">
        <f t="shared" si="96"/>
        <v>5993.5135135135133</v>
      </c>
      <c r="AC67" s="204">
        <f t="shared" si="96"/>
        <v>5966.27027027027</v>
      </c>
      <c r="AD67" s="204">
        <f t="shared" si="96"/>
        <v>5939.0270270270266</v>
      </c>
      <c r="AE67" s="204">
        <f t="shared" si="96"/>
        <v>5911.7837837837842</v>
      </c>
      <c r="AF67" s="204">
        <f t="shared" si="96"/>
        <v>5884.5405405405409</v>
      </c>
      <c r="AG67" s="204">
        <f t="shared" si="96"/>
        <v>5857.2972972972975</v>
      </c>
      <c r="AH67" s="204">
        <f t="shared" si="96"/>
        <v>5830.0540540540542</v>
      </c>
      <c r="AI67" s="204">
        <f t="shared" si="96"/>
        <v>5802.8108108108108</v>
      </c>
      <c r="AJ67" s="204">
        <f t="shared" si="96"/>
        <v>5775.5675675675675</v>
      </c>
      <c r="AK67" s="204">
        <f t="shared" si="96"/>
        <v>5748.3243243243242</v>
      </c>
      <c r="AL67" s="204">
        <f t="shared" si="96"/>
        <v>5721.0810810810808</v>
      </c>
      <c r="AM67" s="204">
        <f t="shared" si="96"/>
        <v>5693.8378378378375</v>
      </c>
      <c r="AN67" s="204">
        <f t="shared" si="96"/>
        <v>5666.594594594595</v>
      </c>
      <c r="AO67" s="204">
        <f t="shared" si="96"/>
        <v>5639.3513513513517</v>
      </c>
      <c r="AP67" s="204">
        <f t="shared" si="96"/>
        <v>5612.1081081081084</v>
      </c>
      <c r="AQ67" s="204">
        <f t="shared" si="96"/>
        <v>5584.864864864865</v>
      </c>
      <c r="AR67" s="204">
        <f t="shared" si="96"/>
        <v>5557.6216216216217</v>
      </c>
      <c r="AS67" s="204">
        <f t="shared" si="96"/>
        <v>5530.3783783783783</v>
      </c>
      <c r="AT67" s="204">
        <f t="shared" si="96"/>
        <v>5503.135135135135</v>
      </c>
      <c r="AU67" s="204">
        <f t="shared" si="96"/>
        <v>5475.8918918918916</v>
      </c>
      <c r="AV67" s="204">
        <f t="shared" si="96"/>
        <v>5448.6486486486483</v>
      </c>
      <c r="AW67" s="204">
        <f t="shared" si="96"/>
        <v>5421.405405405405</v>
      </c>
      <c r="AX67" s="204">
        <f t="shared" si="96"/>
        <v>5394.1621621621625</v>
      </c>
      <c r="AY67" s="204">
        <f t="shared" si="96"/>
        <v>5366.9189189189192</v>
      </c>
      <c r="AZ67" s="204">
        <f t="shared" si="96"/>
        <v>5339.6756756756758</v>
      </c>
      <c r="BA67" s="204">
        <f t="shared" si="96"/>
        <v>5312.4324324324325</v>
      </c>
      <c r="BB67" s="204">
        <f t="shared" si="96"/>
        <v>5285.1891891891892</v>
      </c>
      <c r="BC67" s="204">
        <f t="shared" si="96"/>
        <v>5257.9459459459458</v>
      </c>
      <c r="BD67" s="204">
        <f t="shared" si="96"/>
        <v>5230.7027027027025</v>
      </c>
      <c r="BE67" s="204">
        <f t="shared" si="96"/>
        <v>5203.4594594594591</v>
      </c>
      <c r="BF67" s="204">
        <f t="shared" si="96"/>
        <v>5176.2162162162167</v>
      </c>
      <c r="BG67" s="204">
        <f t="shared" si="96"/>
        <v>5148.9729729729734</v>
      </c>
      <c r="BH67" s="204">
        <f t="shared" si="96"/>
        <v>5121.72972972973</v>
      </c>
      <c r="BI67" s="204">
        <f t="shared" si="96"/>
        <v>5094.4864864864867</v>
      </c>
      <c r="BJ67" s="204">
        <f t="shared" si="96"/>
        <v>5067.2432432432433</v>
      </c>
      <c r="BK67" s="204">
        <f t="shared" si="96"/>
        <v>5040</v>
      </c>
      <c r="BL67" s="204">
        <f t="shared" si="96"/>
        <v>6020</v>
      </c>
      <c r="BM67" s="204">
        <f t="shared" si="96"/>
        <v>7000</v>
      </c>
      <c r="BN67" s="204">
        <f t="shared" si="96"/>
        <v>7980</v>
      </c>
      <c r="BO67" s="204">
        <f t="shared" si="96"/>
        <v>8960</v>
      </c>
      <c r="BP67" s="204">
        <f t="shared" si="96"/>
        <v>9940</v>
      </c>
      <c r="BQ67" s="204">
        <f t="shared" si="96"/>
        <v>10920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11900</v>
      </c>
      <c r="BS67" s="204">
        <f t="shared" si="97"/>
        <v>12880</v>
      </c>
      <c r="BT67" s="204">
        <f t="shared" si="97"/>
        <v>13860</v>
      </c>
      <c r="BU67" s="204">
        <f t="shared" si="97"/>
        <v>14840</v>
      </c>
      <c r="BV67" s="204">
        <f t="shared" si="97"/>
        <v>15820</v>
      </c>
      <c r="BW67" s="204">
        <f t="shared" si="97"/>
        <v>16800</v>
      </c>
      <c r="BX67" s="204">
        <f t="shared" si="97"/>
        <v>17780</v>
      </c>
      <c r="BY67" s="204">
        <f t="shared" si="97"/>
        <v>18760</v>
      </c>
      <c r="BZ67" s="204">
        <f t="shared" si="97"/>
        <v>19740</v>
      </c>
      <c r="CA67" s="204">
        <f t="shared" si="97"/>
        <v>20720</v>
      </c>
      <c r="CB67" s="204">
        <f t="shared" si="97"/>
        <v>21700</v>
      </c>
      <c r="CC67" s="204">
        <f t="shared" si="97"/>
        <v>22680</v>
      </c>
      <c r="CD67" s="204">
        <f t="shared" si="97"/>
        <v>23660</v>
      </c>
      <c r="CE67" s="204">
        <f t="shared" si="97"/>
        <v>24640</v>
      </c>
      <c r="CF67" s="204">
        <f t="shared" si="97"/>
        <v>25620</v>
      </c>
      <c r="CG67" s="204">
        <f t="shared" si="97"/>
        <v>26600</v>
      </c>
      <c r="CH67" s="204">
        <f t="shared" si="97"/>
        <v>27580</v>
      </c>
      <c r="CI67" s="204">
        <f t="shared" si="97"/>
        <v>28560</v>
      </c>
      <c r="CJ67" s="204">
        <f t="shared" si="97"/>
        <v>29540</v>
      </c>
      <c r="CK67" s="204">
        <f t="shared" si="97"/>
        <v>30520</v>
      </c>
      <c r="CL67" s="204">
        <f t="shared" si="97"/>
        <v>28172.307692307691</v>
      </c>
      <c r="CM67" s="204">
        <f t="shared" si="97"/>
        <v>25824.615384615383</v>
      </c>
      <c r="CN67" s="204">
        <f t="shared" si="97"/>
        <v>23476.923076923078</v>
      </c>
      <c r="CO67" s="204">
        <f t="shared" si="97"/>
        <v>21129.23076923077</v>
      </c>
      <c r="CP67" s="204">
        <f t="shared" si="97"/>
        <v>18781.538461538461</v>
      </c>
      <c r="CQ67" s="204">
        <f t="shared" si="97"/>
        <v>16433.846153846156</v>
      </c>
      <c r="CR67" s="204">
        <f t="shared" si="97"/>
        <v>14086.153846153848</v>
      </c>
      <c r="CS67" s="204">
        <f t="shared" si="97"/>
        <v>11738.461538461539</v>
      </c>
      <c r="CT67" s="204">
        <f t="shared" si="97"/>
        <v>9390.7692307692305</v>
      </c>
      <c r="CU67" s="204">
        <f t="shared" si="97"/>
        <v>7043.076923076922</v>
      </c>
      <c r="CV67" s="204">
        <f t="shared" si="97"/>
        <v>4695.3846153846171</v>
      </c>
      <c r="CW67" s="204">
        <f t="shared" si="97"/>
        <v>2347.6923076923085</v>
      </c>
      <c r="CX67" s="204">
        <f t="shared" si="97"/>
        <v>0</v>
      </c>
      <c r="CY67" s="204">
        <f t="shared" si="97"/>
        <v>829.53</v>
      </c>
      <c r="CZ67" s="204">
        <f t="shared" si="97"/>
        <v>1659.06</v>
      </c>
      <c r="DA67" s="204">
        <f t="shared" si="97"/>
        <v>2488.59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97.297297297297291</v>
      </c>
      <c r="AB68" s="204">
        <f t="shared" si="98"/>
        <v>194.59459459459458</v>
      </c>
      <c r="AC68" s="204">
        <f t="shared" si="98"/>
        <v>291.89189189189187</v>
      </c>
      <c r="AD68" s="204">
        <f t="shared" si="98"/>
        <v>389.18918918918916</v>
      </c>
      <c r="AE68" s="204">
        <f t="shared" si="98"/>
        <v>486.48648648648646</v>
      </c>
      <c r="AF68" s="204">
        <f t="shared" si="98"/>
        <v>583.78378378378375</v>
      </c>
      <c r="AG68" s="204">
        <f t="shared" si="98"/>
        <v>681.08108108108104</v>
      </c>
      <c r="AH68" s="204">
        <f t="shared" si="98"/>
        <v>778.37837837837833</v>
      </c>
      <c r="AI68" s="204">
        <f t="shared" si="98"/>
        <v>875.67567567567562</v>
      </c>
      <c r="AJ68" s="204">
        <f t="shared" si="98"/>
        <v>972.97297297297291</v>
      </c>
      <c r="AK68" s="204">
        <f t="shared" si="98"/>
        <v>1070.2702702702702</v>
      </c>
      <c r="AL68" s="204">
        <f t="shared" si="98"/>
        <v>1167.5675675675675</v>
      </c>
      <c r="AM68" s="204">
        <f t="shared" si="98"/>
        <v>1264.8648648648648</v>
      </c>
      <c r="AN68" s="204">
        <f t="shared" si="98"/>
        <v>1362.1621621621621</v>
      </c>
      <c r="AO68" s="204">
        <f t="shared" si="98"/>
        <v>1459.4594594594594</v>
      </c>
      <c r="AP68" s="204">
        <f t="shared" si="98"/>
        <v>1556.7567567567567</v>
      </c>
      <c r="AQ68" s="204">
        <f t="shared" si="98"/>
        <v>1654.0540540540539</v>
      </c>
      <c r="AR68" s="204">
        <f t="shared" si="98"/>
        <v>1751.3513513513512</v>
      </c>
      <c r="AS68" s="204">
        <f t="shared" si="98"/>
        <v>1848.6486486486485</v>
      </c>
      <c r="AT68" s="204">
        <f t="shared" si="98"/>
        <v>1945.9459459459458</v>
      </c>
      <c r="AU68" s="204">
        <f t="shared" si="98"/>
        <v>2043.2432432432431</v>
      </c>
      <c r="AV68" s="204">
        <f t="shared" si="98"/>
        <v>2140.5405405405404</v>
      </c>
      <c r="AW68" s="204">
        <f t="shared" si="98"/>
        <v>2237.8378378378375</v>
      </c>
      <c r="AX68" s="204">
        <f t="shared" si="98"/>
        <v>2335.135135135135</v>
      </c>
      <c r="AY68" s="204">
        <f t="shared" si="98"/>
        <v>2432.4324324324325</v>
      </c>
      <c r="AZ68" s="204">
        <f t="shared" si="98"/>
        <v>2529.7297297297296</v>
      </c>
      <c r="BA68" s="204">
        <f t="shared" si="98"/>
        <v>2627.0270270270266</v>
      </c>
      <c r="BB68" s="204">
        <f t="shared" si="98"/>
        <v>2724.3243243243242</v>
      </c>
      <c r="BC68" s="204">
        <f t="shared" si="98"/>
        <v>2821.6216216216217</v>
      </c>
      <c r="BD68" s="204">
        <f t="shared" si="98"/>
        <v>2918.9189189189187</v>
      </c>
      <c r="BE68" s="204">
        <f t="shared" si="98"/>
        <v>3016.2162162162158</v>
      </c>
      <c r="BF68" s="204">
        <f t="shared" si="98"/>
        <v>3113.5135135135133</v>
      </c>
      <c r="BG68" s="204">
        <f t="shared" si="98"/>
        <v>3210.8108108108108</v>
      </c>
      <c r="BH68" s="204">
        <f t="shared" si="98"/>
        <v>3308.1081081081079</v>
      </c>
      <c r="BI68" s="204">
        <f t="shared" si="98"/>
        <v>3405.405405405405</v>
      </c>
      <c r="BJ68" s="204">
        <f t="shared" si="98"/>
        <v>3502.7027027027025</v>
      </c>
      <c r="BK68" s="204">
        <f t="shared" si="98"/>
        <v>3600</v>
      </c>
      <c r="BL68" s="204">
        <f t="shared" si="98"/>
        <v>3696.9230769230771</v>
      </c>
      <c r="BM68" s="204">
        <f t="shared" si="98"/>
        <v>3793.8461538461538</v>
      </c>
      <c r="BN68" s="204">
        <f t="shared" si="98"/>
        <v>3890.7692307692309</v>
      </c>
      <c r="BO68" s="204">
        <f t="shared" si="98"/>
        <v>3987.6923076923076</v>
      </c>
      <c r="BP68" s="204">
        <f t="shared" si="98"/>
        <v>4084.6153846153848</v>
      </c>
      <c r="BQ68" s="204">
        <f t="shared" si="98"/>
        <v>4181.5384615384619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4278.4615384615381</v>
      </c>
      <c r="BS68" s="204">
        <f t="shared" si="99"/>
        <v>4375.3846153846152</v>
      </c>
      <c r="BT68" s="204">
        <f t="shared" si="99"/>
        <v>4472.3076923076924</v>
      </c>
      <c r="BU68" s="204">
        <f t="shared" si="99"/>
        <v>4569.2307692307695</v>
      </c>
      <c r="BV68" s="204">
        <f t="shared" si="99"/>
        <v>4666.1538461538457</v>
      </c>
      <c r="BW68" s="204">
        <f t="shared" si="99"/>
        <v>4763.0769230769229</v>
      </c>
      <c r="BX68" s="204">
        <f t="shared" si="99"/>
        <v>4860</v>
      </c>
      <c r="BY68" s="204">
        <f t="shared" si="99"/>
        <v>4956.9230769230771</v>
      </c>
      <c r="BZ68" s="204">
        <f t="shared" si="99"/>
        <v>5053.8461538461543</v>
      </c>
      <c r="CA68" s="204">
        <f t="shared" si="99"/>
        <v>5150.7692307692305</v>
      </c>
      <c r="CB68" s="204">
        <f t="shared" si="99"/>
        <v>5247.6923076923076</v>
      </c>
      <c r="CC68" s="204">
        <f t="shared" si="99"/>
        <v>5344.6153846153848</v>
      </c>
      <c r="CD68" s="204">
        <f t="shared" si="99"/>
        <v>5441.538461538461</v>
      </c>
      <c r="CE68" s="204">
        <f t="shared" si="99"/>
        <v>5538.4615384615381</v>
      </c>
      <c r="CF68" s="204">
        <f t="shared" si="99"/>
        <v>5635.3846153846152</v>
      </c>
      <c r="CG68" s="204">
        <f t="shared" si="99"/>
        <v>5732.3076923076924</v>
      </c>
      <c r="CH68" s="204">
        <f t="shared" si="99"/>
        <v>5829.2307692307695</v>
      </c>
      <c r="CI68" s="204">
        <f t="shared" si="99"/>
        <v>5926.1538461538457</v>
      </c>
      <c r="CJ68" s="204">
        <f t="shared" si="99"/>
        <v>6023.0769230769229</v>
      </c>
      <c r="CK68" s="204">
        <f t="shared" si="99"/>
        <v>6120</v>
      </c>
      <c r="CL68" s="204">
        <f t="shared" si="99"/>
        <v>9969.2307692307695</v>
      </c>
      <c r="CM68" s="204">
        <f t="shared" si="99"/>
        <v>13818.461538461539</v>
      </c>
      <c r="CN68" s="204">
        <f t="shared" si="99"/>
        <v>17667.692307692305</v>
      </c>
      <c r="CO68" s="204">
        <f t="shared" si="99"/>
        <v>21516.923076923078</v>
      </c>
      <c r="CP68" s="204">
        <f t="shared" si="99"/>
        <v>25366.153846153844</v>
      </c>
      <c r="CQ68" s="204">
        <f t="shared" si="99"/>
        <v>29215.384615384613</v>
      </c>
      <c r="CR68" s="204">
        <f t="shared" si="99"/>
        <v>33064.615384615383</v>
      </c>
      <c r="CS68" s="204">
        <f t="shared" si="99"/>
        <v>36913.846153846156</v>
      </c>
      <c r="CT68" s="204">
        <f t="shared" si="99"/>
        <v>40763.076923076922</v>
      </c>
      <c r="CU68" s="204">
        <f t="shared" si="99"/>
        <v>44612.307692307688</v>
      </c>
      <c r="CV68" s="204">
        <f t="shared" si="99"/>
        <v>48461.538461538461</v>
      </c>
      <c r="CW68" s="204">
        <f t="shared" si="99"/>
        <v>52310.769230769227</v>
      </c>
      <c r="CX68" s="204">
        <f t="shared" si="99"/>
        <v>56160</v>
      </c>
      <c r="CY68" s="204">
        <f t="shared" si="99"/>
        <v>62363.5</v>
      </c>
      <c r="CZ68" s="204">
        <f t="shared" si="99"/>
        <v>68567</v>
      </c>
      <c r="DA68" s="204">
        <f t="shared" si="99"/>
        <v>74770.5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795.33049864457155</v>
      </c>
      <c r="G69" s="204">
        <f t="shared" si="100"/>
        <v>795.33049864457155</v>
      </c>
      <c r="H69" s="204">
        <f t="shared" si="100"/>
        <v>795.33049864457155</v>
      </c>
      <c r="I69" s="204">
        <f t="shared" si="100"/>
        <v>795.33049864457155</v>
      </c>
      <c r="J69" s="204">
        <f t="shared" si="100"/>
        <v>795.33049864457155</v>
      </c>
      <c r="K69" s="204">
        <f t="shared" si="100"/>
        <v>795.33049864457155</v>
      </c>
      <c r="L69" s="204">
        <f t="shared" si="88"/>
        <v>795.33049864457155</v>
      </c>
      <c r="M69" s="204">
        <f t="shared" si="100"/>
        <v>795.33049864457155</v>
      </c>
      <c r="N69" s="204">
        <f t="shared" si="100"/>
        <v>795.33049864457155</v>
      </c>
      <c r="O69" s="204">
        <f t="shared" si="100"/>
        <v>795.33049864457155</v>
      </c>
      <c r="P69" s="204">
        <f t="shared" si="100"/>
        <v>795.33049864457155</v>
      </c>
      <c r="Q69" s="204">
        <f t="shared" si="100"/>
        <v>795.33049864457155</v>
      </c>
      <c r="R69" s="204">
        <f t="shared" si="100"/>
        <v>795.33049864457155</v>
      </c>
      <c r="S69" s="204">
        <f t="shared" si="100"/>
        <v>795.33049864457155</v>
      </c>
      <c r="T69" s="204">
        <f t="shared" si="100"/>
        <v>795.33049864457155</v>
      </c>
      <c r="U69" s="204">
        <f t="shared" si="100"/>
        <v>795.33049864457155</v>
      </c>
      <c r="V69" s="204">
        <f t="shared" si="100"/>
        <v>795.33049864457155</v>
      </c>
      <c r="W69" s="204">
        <f t="shared" si="100"/>
        <v>795.33049864457155</v>
      </c>
      <c r="X69" s="204">
        <f t="shared" si="100"/>
        <v>795.33049864457155</v>
      </c>
      <c r="Y69" s="204">
        <f t="shared" si="100"/>
        <v>795.33049864457155</v>
      </c>
      <c r="Z69" s="204">
        <f t="shared" si="100"/>
        <v>795.33049864457155</v>
      </c>
      <c r="AA69" s="204">
        <f t="shared" si="100"/>
        <v>791.74792883085729</v>
      </c>
      <c r="AB69" s="204">
        <f t="shared" si="100"/>
        <v>788.16535901714303</v>
      </c>
      <c r="AC69" s="204">
        <f t="shared" si="100"/>
        <v>784.58278920342866</v>
      </c>
      <c r="AD69" s="204">
        <f t="shared" si="100"/>
        <v>781.0002193897144</v>
      </c>
      <c r="AE69" s="204">
        <f t="shared" si="100"/>
        <v>777.41764957600014</v>
      </c>
      <c r="AF69" s="204">
        <f t="shared" si="100"/>
        <v>773.83507976228589</v>
      </c>
      <c r="AG69" s="204">
        <f t="shared" si="100"/>
        <v>770.25250994857151</v>
      </c>
      <c r="AH69" s="204">
        <f t="shared" si="100"/>
        <v>766.66994013485726</v>
      </c>
      <c r="AI69" s="204">
        <f t="shared" si="100"/>
        <v>763.087370321143</v>
      </c>
      <c r="AJ69" s="204">
        <f t="shared" si="100"/>
        <v>759.50480050742874</v>
      </c>
      <c r="AK69" s="204">
        <f t="shared" si="100"/>
        <v>755.92223069371437</v>
      </c>
      <c r="AL69" s="204">
        <f t="shared" si="100"/>
        <v>752.33966088000011</v>
      </c>
      <c r="AM69" s="204">
        <f t="shared" si="100"/>
        <v>748.75709106628585</v>
      </c>
      <c r="AN69" s="204">
        <f t="shared" si="100"/>
        <v>745.17452125257159</v>
      </c>
      <c r="AO69" s="204">
        <f t="shared" si="100"/>
        <v>741.59195143885722</v>
      </c>
      <c r="AP69" s="204">
        <f t="shared" si="100"/>
        <v>738.00938162514296</v>
      </c>
      <c r="AQ69" s="204">
        <f t="shared" si="100"/>
        <v>734.42681181142871</v>
      </c>
      <c r="AR69" s="204">
        <f t="shared" si="100"/>
        <v>730.84424199771445</v>
      </c>
      <c r="AS69" s="204">
        <f t="shared" si="100"/>
        <v>727.26167218400008</v>
      </c>
      <c r="AT69" s="204">
        <f t="shared" si="100"/>
        <v>723.67910237028582</v>
      </c>
      <c r="AU69" s="204">
        <f t="shared" si="100"/>
        <v>720.09653255657156</v>
      </c>
      <c r="AV69" s="204">
        <f t="shared" si="100"/>
        <v>716.5139627428573</v>
      </c>
      <c r="AW69" s="204">
        <f t="shared" si="100"/>
        <v>712.93139292914293</v>
      </c>
      <c r="AX69" s="204">
        <f t="shared" si="100"/>
        <v>709.34882311542867</v>
      </c>
      <c r="AY69" s="204">
        <f t="shared" si="100"/>
        <v>705.76625330171441</v>
      </c>
      <c r="AZ69" s="204">
        <f t="shared" si="100"/>
        <v>702.18368348800016</v>
      </c>
      <c r="BA69" s="204">
        <f t="shared" si="100"/>
        <v>698.6011136742859</v>
      </c>
      <c r="BB69" s="204">
        <f t="shared" si="100"/>
        <v>695.01854386057153</v>
      </c>
      <c r="BC69" s="204">
        <f t="shared" si="100"/>
        <v>691.43597404685727</v>
      </c>
      <c r="BD69" s="204">
        <f t="shared" si="100"/>
        <v>687.85340423314301</v>
      </c>
      <c r="BE69" s="204">
        <f t="shared" si="100"/>
        <v>684.27083441942864</v>
      </c>
      <c r="BF69" s="204">
        <f t="shared" si="100"/>
        <v>680.68826460571438</v>
      </c>
      <c r="BG69" s="204">
        <f t="shared" si="100"/>
        <v>677.10569479200012</v>
      </c>
      <c r="BH69" s="204">
        <f t="shared" si="100"/>
        <v>673.52312497828586</v>
      </c>
      <c r="BI69" s="204">
        <f t="shared" si="100"/>
        <v>669.94055516457161</v>
      </c>
      <c r="BJ69" s="204">
        <f t="shared" si="100"/>
        <v>666.35798535085723</v>
      </c>
      <c r="BK69" s="204">
        <f t="shared" si="100"/>
        <v>662.77541553714298</v>
      </c>
      <c r="BL69" s="204">
        <f t="shared" si="100"/>
        <v>662.77541553714298</v>
      </c>
      <c r="BM69" s="204">
        <f t="shared" si="100"/>
        <v>662.77541553714298</v>
      </c>
      <c r="BN69" s="204">
        <f t="shared" si="100"/>
        <v>662.77541553714298</v>
      </c>
      <c r="BO69" s="204">
        <f t="shared" si="100"/>
        <v>662.77541553714298</v>
      </c>
      <c r="BP69" s="204">
        <f t="shared" si="100"/>
        <v>662.77541553714298</v>
      </c>
      <c r="BQ69" s="204">
        <f t="shared" si="100"/>
        <v>662.77541553714298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662.77541553714298</v>
      </c>
      <c r="BS69" s="204">
        <f t="shared" si="101"/>
        <v>662.77541553714298</v>
      </c>
      <c r="BT69" s="204">
        <f t="shared" si="101"/>
        <v>662.77541553714298</v>
      </c>
      <c r="BU69" s="204">
        <f t="shared" si="101"/>
        <v>662.77541553714298</v>
      </c>
      <c r="BV69" s="204">
        <f t="shared" si="101"/>
        <v>662.77541553714298</v>
      </c>
      <c r="BW69" s="204">
        <f t="shared" si="101"/>
        <v>662.77541553714298</v>
      </c>
      <c r="BX69" s="204">
        <f t="shared" si="101"/>
        <v>662.77541553714298</v>
      </c>
      <c r="BY69" s="204">
        <f t="shared" si="101"/>
        <v>662.77541553714298</v>
      </c>
      <c r="BZ69" s="204">
        <f t="shared" si="101"/>
        <v>662.77541553714298</v>
      </c>
      <c r="CA69" s="204">
        <f t="shared" si="101"/>
        <v>662.77541553714298</v>
      </c>
      <c r="CB69" s="204">
        <f t="shared" si="101"/>
        <v>662.77541553714298</v>
      </c>
      <c r="CC69" s="204">
        <f t="shared" si="101"/>
        <v>662.77541553714298</v>
      </c>
      <c r="CD69" s="204">
        <f t="shared" si="101"/>
        <v>662.77541553714298</v>
      </c>
      <c r="CE69" s="204">
        <f t="shared" si="101"/>
        <v>662.77541553714298</v>
      </c>
      <c r="CF69" s="204">
        <f t="shared" si="101"/>
        <v>662.77541553714298</v>
      </c>
      <c r="CG69" s="204">
        <f t="shared" si="101"/>
        <v>662.77541553714298</v>
      </c>
      <c r="CH69" s="204">
        <f t="shared" si="101"/>
        <v>662.77541553714298</v>
      </c>
      <c r="CI69" s="204">
        <f t="shared" si="101"/>
        <v>662.77541553714298</v>
      </c>
      <c r="CJ69" s="204">
        <f t="shared" si="101"/>
        <v>662.77541553714298</v>
      </c>
      <c r="CK69" s="204">
        <f t="shared" si="101"/>
        <v>662.77541553714298</v>
      </c>
      <c r="CL69" s="204">
        <f t="shared" si="101"/>
        <v>611.79269126505505</v>
      </c>
      <c r="CM69" s="204">
        <f t="shared" si="101"/>
        <v>560.80996699296713</v>
      </c>
      <c r="CN69" s="204">
        <f t="shared" si="101"/>
        <v>509.82724272087921</v>
      </c>
      <c r="CO69" s="204">
        <f t="shared" si="101"/>
        <v>458.84451844879129</v>
      </c>
      <c r="CP69" s="204">
        <f t="shared" si="101"/>
        <v>407.86179417670337</v>
      </c>
      <c r="CQ69" s="204">
        <f t="shared" si="101"/>
        <v>356.87906990461545</v>
      </c>
      <c r="CR69" s="204">
        <f t="shared" si="101"/>
        <v>305.89634563252753</v>
      </c>
      <c r="CS69" s="204">
        <f t="shared" si="101"/>
        <v>254.91362136043961</v>
      </c>
      <c r="CT69" s="204">
        <f t="shared" si="101"/>
        <v>203.93089708835168</v>
      </c>
      <c r="CU69" s="204">
        <f t="shared" si="101"/>
        <v>152.94817281626376</v>
      </c>
      <c r="CV69" s="204">
        <f t="shared" si="101"/>
        <v>101.96544854417584</v>
      </c>
      <c r="CW69" s="204">
        <f t="shared" si="101"/>
        <v>50.982724272087921</v>
      </c>
      <c r="CX69" s="204">
        <f t="shared" si="101"/>
        <v>0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20514.978204010462</v>
      </c>
      <c r="G70" s="204">
        <f t="shared" si="100"/>
        <v>20514.978204010462</v>
      </c>
      <c r="H70" s="204">
        <f t="shared" si="100"/>
        <v>20514.978204010462</v>
      </c>
      <c r="I70" s="204">
        <f t="shared" si="100"/>
        <v>20514.978204010462</v>
      </c>
      <c r="J70" s="204">
        <f t="shared" si="100"/>
        <v>20514.978204010462</v>
      </c>
      <c r="K70" s="204">
        <f t="shared" si="100"/>
        <v>20514.978204010462</v>
      </c>
      <c r="L70" s="204">
        <f t="shared" si="100"/>
        <v>20514.978204010462</v>
      </c>
      <c r="M70" s="204">
        <f t="shared" si="100"/>
        <v>20514.978204010462</v>
      </c>
      <c r="N70" s="204">
        <f t="shared" si="100"/>
        <v>20514.978204010462</v>
      </c>
      <c r="O70" s="204">
        <f t="shared" si="100"/>
        <v>20514.978204010462</v>
      </c>
      <c r="P70" s="204">
        <f t="shared" si="100"/>
        <v>20514.978204010462</v>
      </c>
      <c r="Q70" s="204">
        <f t="shared" si="100"/>
        <v>20514.978204010462</v>
      </c>
      <c r="R70" s="204">
        <f t="shared" si="100"/>
        <v>20514.978204010462</v>
      </c>
      <c r="S70" s="204">
        <f t="shared" si="100"/>
        <v>20514.978204010462</v>
      </c>
      <c r="T70" s="204">
        <f t="shared" si="100"/>
        <v>20514.978204010462</v>
      </c>
      <c r="U70" s="204">
        <f t="shared" si="100"/>
        <v>20514.978204010462</v>
      </c>
      <c r="V70" s="204">
        <f t="shared" si="100"/>
        <v>20514.978204010462</v>
      </c>
      <c r="W70" s="204">
        <f t="shared" si="100"/>
        <v>20514.978204010462</v>
      </c>
      <c r="X70" s="204">
        <f t="shared" si="100"/>
        <v>20514.978204010462</v>
      </c>
      <c r="Y70" s="204">
        <f t="shared" si="100"/>
        <v>20514.978204010462</v>
      </c>
      <c r="Z70" s="204">
        <f t="shared" si="100"/>
        <v>20514.978204010462</v>
      </c>
      <c r="AA70" s="204">
        <f t="shared" si="100"/>
        <v>20462.861518885929</v>
      </c>
      <c r="AB70" s="204">
        <f t="shared" si="100"/>
        <v>20410.744833761397</v>
      </c>
      <c r="AC70" s="204">
        <f t="shared" si="100"/>
        <v>20358.628148636868</v>
      </c>
      <c r="AD70" s="204">
        <f t="shared" si="100"/>
        <v>20306.511463512335</v>
      </c>
      <c r="AE70" s="204">
        <f t="shared" si="100"/>
        <v>20254.394778387803</v>
      </c>
      <c r="AF70" s="204">
        <f t="shared" si="100"/>
        <v>20202.27809326327</v>
      </c>
      <c r="AG70" s="204">
        <f t="shared" si="100"/>
        <v>20150.161408138742</v>
      </c>
      <c r="AH70" s="204">
        <f t="shared" si="100"/>
        <v>20098.044723014209</v>
      </c>
      <c r="AI70" s="204">
        <f t="shared" si="100"/>
        <v>20045.928037889676</v>
      </c>
      <c r="AJ70" s="204">
        <f t="shared" si="100"/>
        <v>19993.811352765144</v>
      </c>
      <c r="AK70" s="204">
        <f t="shared" si="100"/>
        <v>19941.694667640611</v>
      </c>
      <c r="AL70" s="204">
        <f t="shared" si="100"/>
        <v>19889.577982516083</v>
      </c>
      <c r="AM70" s="204">
        <f t="shared" si="100"/>
        <v>19837.46129739155</v>
      </c>
      <c r="AN70" s="204">
        <f t="shared" si="100"/>
        <v>19785.344612267018</v>
      </c>
      <c r="AO70" s="204">
        <f t="shared" si="100"/>
        <v>19733.227927142485</v>
      </c>
      <c r="AP70" s="204">
        <f t="shared" si="100"/>
        <v>19681.111242017952</v>
      </c>
      <c r="AQ70" s="204">
        <f t="shared" si="100"/>
        <v>19628.994556893424</v>
      </c>
      <c r="AR70" s="204">
        <f t="shared" si="100"/>
        <v>19576.877871768891</v>
      </c>
      <c r="AS70" s="204">
        <f t="shared" si="100"/>
        <v>19524.761186644359</v>
      </c>
      <c r="AT70" s="204">
        <f t="shared" si="100"/>
        <v>19472.644501519826</v>
      </c>
      <c r="AU70" s="204">
        <f t="shared" si="100"/>
        <v>19420.527816395297</v>
      </c>
      <c r="AV70" s="204">
        <f t="shared" si="100"/>
        <v>19368.411131270765</v>
      </c>
      <c r="AW70" s="204">
        <f t="shared" si="100"/>
        <v>19316.294446146232</v>
      </c>
      <c r="AX70" s="204">
        <f t="shared" si="100"/>
        <v>19264.1777610217</v>
      </c>
      <c r="AY70" s="204">
        <f t="shared" si="100"/>
        <v>19212.061075897167</v>
      </c>
      <c r="AZ70" s="204">
        <f t="shared" si="100"/>
        <v>19159.944390772638</v>
      </c>
      <c r="BA70" s="204">
        <f t="shared" si="100"/>
        <v>19107.827705648106</v>
      </c>
      <c r="BB70" s="204">
        <f t="shared" si="100"/>
        <v>19055.711020523573</v>
      </c>
      <c r="BC70" s="204">
        <f t="shared" si="100"/>
        <v>19003.594335399041</v>
      </c>
      <c r="BD70" s="204">
        <f t="shared" si="100"/>
        <v>18951.477650274508</v>
      </c>
      <c r="BE70" s="204">
        <f t="shared" si="100"/>
        <v>18899.360965149979</v>
      </c>
      <c r="BF70" s="204">
        <f t="shared" si="100"/>
        <v>18847.244280025447</v>
      </c>
      <c r="BG70" s="204">
        <f t="shared" si="100"/>
        <v>18795.127594900914</v>
      </c>
      <c r="BH70" s="204">
        <f t="shared" si="100"/>
        <v>18743.010909776382</v>
      </c>
      <c r="BI70" s="204">
        <f t="shared" si="100"/>
        <v>18690.894224651853</v>
      </c>
      <c r="BJ70" s="204">
        <f t="shared" si="100"/>
        <v>18638.77753952732</v>
      </c>
      <c r="BK70" s="204">
        <f t="shared" si="100"/>
        <v>18586.660854402788</v>
      </c>
      <c r="BL70" s="204">
        <f t="shared" si="100"/>
        <v>18191.516330226004</v>
      </c>
      <c r="BM70" s="204">
        <f t="shared" si="100"/>
        <v>17796.371806049225</v>
      </c>
      <c r="BN70" s="204">
        <f t="shared" si="100"/>
        <v>17401.227281872441</v>
      </c>
      <c r="BO70" s="204">
        <f t="shared" si="100"/>
        <v>17006.082757695658</v>
      </c>
      <c r="BP70" s="204">
        <f t="shared" si="100"/>
        <v>16610.938233518878</v>
      </c>
      <c r="BQ70" s="204">
        <f t="shared" si="100"/>
        <v>16215.793709342095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15820.649185165312</v>
      </c>
      <c r="BS70" s="204">
        <f t="shared" si="102"/>
        <v>15425.50466098853</v>
      </c>
      <c r="BT70" s="204">
        <f t="shared" si="102"/>
        <v>15030.360136811749</v>
      </c>
      <c r="BU70" s="204">
        <f t="shared" si="102"/>
        <v>14635.215612634966</v>
      </c>
      <c r="BV70" s="204">
        <f t="shared" si="102"/>
        <v>14240.071088458184</v>
      </c>
      <c r="BW70" s="204">
        <f t="shared" si="102"/>
        <v>13844.926564281403</v>
      </c>
      <c r="BX70" s="204">
        <f t="shared" si="102"/>
        <v>13449.782040104619</v>
      </c>
      <c r="BY70" s="204">
        <f t="shared" si="102"/>
        <v>13054.637515927838</v>
      </c>
      <c r="BZ70" s="204">
        <f t="shared" si="102"/>
        <v>12659.492991751056</v>
      </c>
      <c r="CA70" s="204">
        <f t="shared" si="102"/>
        <v>12264.348467574273</v>
      </c>
      <c r="CB70" s="204">
        <f t="shared" si="102"/>
        <v>11869.203943397491</v>
      </c>
      <c r="CC70" s="204">
        <f t="shared" si="102"/>
        <v>11474.05941922071</v>
      </c>
      <c r="CD70" s="204">
        <f t="shared" si="102"/>
        <v>11078.914895043927</v>
      </c>
      <c r="CE70" s="204">
        <f t="shared" si="102"/>
        <v>10683.770370867145</v>
      </c>
      <c r="CF70" s="204">
        <f t="shared" si="102"/>
        <v>10288.625846690364</v>
      </c>
      <c r="CG70" s="204">
        <f t="shared" si="102"/>
        <v>9893.4813225135804</v>
      </c>
      <c r="CH70" s="204">
        <f t="shared" si="102"/>
        <v>9498.3367983367989</v>
      </c>
      <c r="CI70" s="204">
        <f t="shared" si="102"/>
        <v>9103.1922741600174</v>
      </c>
      <c r="CJ70" s="204">
        <f t="shared" si="102"/>
        <v>8708.0477499832341</v>
      </c>
      <c r="CK70" s="204">
        <f t="shared" si="102"/>
        <v>8312.9032258064526</v>
      </c>
      <c r="CL70" s="204">
        <f t="shared" si="102"/>
        <v>8440.7940446650136</v>
      </c>
      <c r="CM70" s="204">
        <f t="shared" si="102"/>
        <v>8568.6848635235747</v>
      </c>
      <c r="CN70" s="204">
        <f t="shared" si="102"/>
        <v>8696.5756823821357</v>
      </c>
      <c r="CO70" s="204">
        <f t="shared" si="102"/>
        <v>8824.4665012406949</v>
      </c>
      <c r="CP70" s="204">
        <f t="shared" si="102"/>
        <v>8952.357320099256</v>
      </c>
      <c r="CQ70" s="204">
        <f t="shared" si="102"/>
        <v>9080.248138957817</v>
      </c>
      <c r="CR70" s="204">
        <f t="shared" si="102"/>
        <v>9208.138957816378</v>
      </c>
      <c r="CS70" s="204">
        <f t="shared" si="102"/>
        <v>9336.0297766749391</v>
      </c>
      <c r="CT70" s="204">
        <f t="shared" si="102"/>
        <v>9463.9205955335001</v>
      </c>
      <c r="CU70" s="204">
        <f t="shared" si="102"/>
        <v>9591.8114143920611</v>
      </c>
      <c r="CV70" s="204">
        <f t="shared" si="102"/>
        <v>9719.7022332506203</v>
      </c>
      <c r="CW70" s="204">
        <f t="shared" si="102"/>
        <v>9847.5930521091814</v>
      </c>
      <c r="CX70" s="204">
        <f t="shared" si="102"/>
        <v>9975.4838709677424</v>
      </c>
      <c r="CY70" s="204">
        <f t="shared" si="102"/>
        <v>8847.6538709677425</v>
      </c>
      <c r="CZ70" s="204">
        <f t="shared" si="102"/>
        <v>7719.8238709677426</v>
      </c>
      <c r="DA70" s="204">
        <f t="shared" si="102"/>
        <v>6591.9938709677426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36536.634495823775</v>
      </c>
      <c r="G72" s="204">
        <f t="shared" ref="G72:BR72" si="105">SUM(G59:G71)</f>
        <v>36536.634495823775</v>
      </c>
      <c r="H72" s="204">
        <f t="shared" si="105"/>
        <v>36536.634495823775</v>
      </c>
      <c r="I72" s="204">
        <f t="shared" si="105"/>
        <v>36536.634495823775</v>
      </c>
      <c r="J72" s="204">
        <f t="shared" si="105"/>
        <v>36536.634495823775</v>
      </c>
      <c r="K72" s="204">
        <f t="shared" si="105"/>
        <v>36536.634495823775</v>
      </c>
      <c r="L72" s="204">
        <f t="shared" si="105"/>
        <v>36536.634495823775</v>
      </c>
      <c r="M72" s="204">
        <f t="shared" si="105"/>
        <v>36536.634495823775</v>
      </c>
      <c r="N72" s="204">
        <f t="shared" si="105"/>
        <v>36536.634495823775</v>
      </c>
      <c r="O72" s="204">
        <f t="shared" si="105"/>
        <v>36536.634495823775</v>
      </c>
      <c r="P72" s="204">
        <f t="shared" si="105"/>
        <v>36536.634495823775</v>
      </c>
      <c r="Q72" s="204">
        <f t="shared" si="105"/>
        <v>36536.634495823775</v>
      </c>
      <c r="R72" s="204">
        <f t="shared" si="105"/>
        <v>36536.634495823775</v>
      </c>
      <c r="S72" s="204">
        <f t="shared" si="105"/>
        <v>36536.634495823775</v>
      </c>
      <c r="T72" s="204">
        <f t="shared" si="105"/>
        <v>36536.634495823775</v>
      </c>
      <c r="U72" s="204">
        <f t="shared" si="105"/>
        <v>36536.634495823775</v>
      </c>
      <c r="V72" s="204">
        <f t="shared" si="105"/>
        <v>36536.634495823775</v>
      </c>
      <c r="W72" s="204">
        <f t="shared" si="105"/>
        <v>36536.634495823775</v>
      </c>
      <c r="X72" s="204">
        <f t="shared" si="105"/>
        <v>36536.634495823775</v>
      </c>
      <c r="Y72" s="204">
        <f t="shared" si="105"/>
        <v>36536.634495823775</v>
      </c>
      <c r="Z72" s="204">
        <f t="shared" si="105"/>
        <v>36536.634495823775</v>
      </c>
      <c r="AA72" s="204">
        <f t="shared" si="105"/>
        <v>36833.897856564377</v>
      </c>
      <c r="AB72" s="204">
        <f t="shared" si="105"/>
        <v>37131.16121730498</v>
      </c>
      <c r="AC72" s="204">
        <f t="shared" si="105"/>
        <v>37428.424578045582</v>
      </c>
      <c r="AD72" s="204">
        <f t="shared" si="105"/>
        <v>37725.687938786185</v>
      </c>
      <c r="AE72" s="204">
        <f t="shared" si="105"/>
        <v>38022.951299526787</v>
      </c>
      <c r="AF72" s="204">
        <f t="shared" si="105"/>
        <v>38320.214660267389</v>
      </c>
      <c r="AG72" s="204">
        <f t="shared" si="105"/>
        <v>38617.478021007999</v>
      </c>
      <c r="AH72" s="204">
        <f t="shared" si="105"/>
        <v>38914.741381748594</v>
      </c>
      <c r="AI72" s="204">
        <f t="shared" si="105"/>
        <v>39212.004742489211</v>
      </c>
      <c r="AJ72" s="204">
        <f t="shared" si="105"/>
        <v>39509.268103229806</v>
      </c>
      <c r="AK72" s="204">
        <f t="shared" si="105"/>
        <v>39806.531463970408</v>
      </c>
      <c r="AL72" s="204">
        <f t="shared" si="105"/>
        <v>40103.794824711018</v>
      </c>
      <c r="AM72" s="204">
        <f t="shared" si="105"/>
        <v>40401.05818545162</v>
      </c>
      <c r="AN72" s="204">
        <f t="shared" si="105"/>
        <v>40698.321546192223</v>
      </c>
      <c r="AO72" s="204">
        <f t="shared" si="105"/>
        <v>40995.584906932825</v>
      </c>
      <c r="AP72" s="204">
        <f t="shared" si="105"/>
        <v>41292.848267673427</v>
      </c>
      <c r="AQ72" s="204">
        <f t="shared" si="105"/>
        <v>41590.11162841403</v>
      </c>
      <c r="AR72" s="204">
        <f t="shared" si="105"/>
        <v>41887.374989154632</v>
      </c>
      <c r="AS72" s="204">
        <f t="shared" si="105"/>
        <v>42184.638349895235</v>
      </c>
      <c r="AT72" s="204">
        <f t="shared" si="105"/>
        <v>42481.901710635837</v>
      </c>
      <c r="AU72" s="204">
        <f t="shared" si="105"/>
        <v>42779.165071376439</v>
      </c>
      <c r="AV72" s="204">
        <f t="shared" si="105"/>
        <v>43076.428432117042</v>
      </c>
      <c r="AW72" s="204">
        <f t="shared" si="105"/>
        <v>43373.691792857644</v>
      </c>
      <c r="AX72" s="204">
        <f t="shared" si="105"/>
        <v>43670.955153598254</v>
      </c>
      <c r="AY72" s="204">
        <f t="shared" si="105"/>
        <v>43968.218514338856</v>
      </c>
      <c r="AZ72" s="204">
        <f t="shared" si="105"/>
        <v>44265.481875079466</v>
      </c>
      <c r="BA72" s="204">
        <f t="shared" si="105"/>
        <v>44562.745235820068</v>
      </c>
      <c r="BB72" s="204">
        <f t="shared" si="105"/>
        <v>44860.00859656067</v>
      </c>
      <c r="BC72" s="204">
        <f t="shared" si="105"/>
        <v>45157.271957301273</v>
      </c>
      <c r="BD72" s="204">
        <f t="shared" si="105"/>
        <v>45454.535318041875</v>
      </c>
      <c r="BE72" s="204">
        <f t="shared" si="105"/>
        <v>45751.798678782478</v>
      </c>
      <c r="BF72" s="204">
        <f t="shared" si="105"/>
        <v>46049.06203952308</v>
      </c>
      <c r="BG72" s="204">
        <f t="shared" si="105"/>
        <v>46346.325400263682</v>
      </c>
      <c r="BH72" s="204">
        <f t="shared" si="105"/>
        <v>46643.588761004285</v>
      </c>
      <c r="BI72" s="204">
        <f t="shared" si="105"/>
        <v>46940.852121744894</v>
      </c>
      <c r="BJ72" s="204">
        <f t="shared" si="105"/>
        <v>47238.115482485489</v>
      </c>
      <c r="BK72" s="204">
        <f t="shared" si="105"/>
        <v>47535.378843226092</v>
      </c>
      <c r="BL72" s="204">
        <f t="shared" si="105"/>
        <v>51160.106223446383</v>
      </c>
      <c r="BM72" s="204">
        <f t="shared" si="105"/>
        <v>54784.833603666673</v>
      </c>
      <c r="BN72" s="204">
        <f t="shared" si="105"/>
        <v>58409.560983886957</v>
      </c>
      <c r="BO72" s="204">
        <f t="shared" si="105"/>
        <v>62034.288364107233</v>
      </c>
      <c r="BP72" s="204">
        <f t="shared" si="105"/>
        <v>65659.015744327524</v>
      </c>
      <c r="BQ72" s="204">
        <f t="shared" si="105"/>
        <v>69283.743124547807</v>
      </c>
      <c r="BR72" s="204">
        <f t="shared" si="105"/>
        <v>72908.470504768091</v>
      </c>
      <c r="BS72" s="204">
        <f t="shared" ref="BS72:DA72" si="106">SUM(BS59:BS71)</f>
        <v>76533.197884988374</v>
      </c>
      <c r="BT72" s="204">
        <f t="shared" si="106"/>
        <v>80157.925265208672</v>
      </c>
      <c r="BU72" s="204">
        <f t="shared" si="106"/>
        <v>83782.652645428927</v>
      </c>
      <c r="BV72" s="204">
        <f t="shared" si="106"/>
        <v>87407.380025649225</v>
      </c>
      <c r="BW72" s="204">
        <f t="shared" si="106"/>
        <v>91032.107405869509</v>
      </c>
      <c r="BX72" s="204">
        <f t="shared" si="106"/>
        <v>94656.834786089792</v>
      </c>
      <c r="BY72" s="204">
        <f t="shared" si="106"/>
        <v>98281.56216631009</v>
      </c>
      <c r="BZ72" s="204">
        <f t="shared" si="106"/>
        <v>101906.28954653039</v>
      </c>
      <c r="CA72" s="204">
        <f t="shared" si="106"/>
        <v>105531.01692675066</v>
      </c>
      <c r="CB72" s="204">
        <f t="shared" si="106"/>
        <v>109155.74430697094</v>
      </c>
      <c r="CC72" s="204">
        <f t="shared" si="106"/>
        <v>112780.47168719122</v>
      </c>
      <c r="CD72" s="204">
        <f t="shared" si="106"/>
        <v>116405.19906741151</v>
      </c>
      <c r="CE72" s="204">
        <f t="shared" si="106"/>
        <v>120029.92644763179</v>
      </c>
      <c r="CF72" s="204">
        <f t="shared" si="106"/>
        <v>123654.65382785207</v>
      </c>
      <c r="CG72" s="204">
        <f t="shared" si="106"/>
        <v>127279.38120807236</v>
      </c>
      <c r="CH72" s="204">
        <f t="shared" si="106"/>
        <v>130904.10858829264</v>
      </c>
      <c r="CI72" s="204">
        <f t="shared" si="106"/>
        <v>134528.83596851293</v>
      </c>
      <c r="CJ72" s="204">
        <f t="shared" si="106"/>
        <v>138153.56334873321</v>
      </c>
      <c r="CK72" s="204">
        <f t="shared" si="106"/>
        <v>141778.29072895352</v>
      </c>
      <c r="CL72" s="204">
        <f t="shared" si="106"/>
        <v>162743.73675855584</v>
      </c>
      <c r="CM72" s="204">
        <f t="shared" si="106"/>
        <v>183709.18278815813</v>
      </c>
      <c r="CN72" s="204">
        <f t="shared" si="106"/>
        <v>204674.62881776047</v>
      </c>
      <c r="CO72" s="204">
        <f t="shared" si="106"/>
        <v>225640.07484736282</v>
      </c>
      <c r="CP72" s="204">
        <f t="shared" si="106"/>
        <v>246605.52087696511</v>
      </c>
      <c r="CQ72" s="204">
        <f t="shared" si="106"/>
        <v>267570.9669065674</v>
      </c>
      <c r="CR72" s="204">
        <f t="shared" si="106"/>
        <v>288536.41293616971</v>
      </c>
      <c r="CS72" s="204">
        <f t="shared" si="106"/>
        <v>309501.85896577209</v>
      </c>
      <c r="CT72" s="204">
        <f t="shared" si="106"/>
        <v>330467.3049953744</v>
      </c>
      <c r="CU72" s="204">
        <f t="shared" si="106"/>
        <v>351432.75102497672</v>
      </c>
      <c r="CV72" s="204">
        <f t="shared" si="106"/>
        <v>372398.19705457892</v>
      </c>
      <c r="CW72" s="204">
        <f t="shared" si="106"/>
        <v>393363.6430841813</v>
      </c>
      <c r="CX72" s="204">
        <f t="shared" si="106"/>
        <v>414329.08911378362</v>
      </c>
      <c r="CY72" s="204">
        <f t="shared" si="106"/>
        <v>424108.89011378365</v>
      </c>
      <c r="CZ72" s="204">
        <f t="shared" si="106"/>
        <v>433888.69111378363</v>
      </c>
      <c r="DA72" s="204">
        <f t="shared" si="106"/>
        <v>443668.49211378366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68.042372209612481</v>
      </c>
      <c r="D108" s="212">
        <f>BU42</f>
        <v>60.87324016547403</v>
      </c>
      <c r="E108" s="212">
        <f>CR42</f>
        <v>-13.466674284959481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332.30769230769232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5.5959191449124104</v>
      </c>
      <c r="D110" s="212">
        <f t="shared" si="108"/>
        <v>12.652510385439712</v>
      </c>
      <c r="E110" s="212">
        <f t="shared" si="109"/>
        <v>85.850763146956623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203565.92880897995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6.5583871049177983E-2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98.108108108108127</v>
      </c>
      <c r="D112" s="212">
        <f t="shared" si="108"/>
        <v>268.07692307692309</v>
      </c>
      <c r="E112" s="212">
        <f t="shared" si="109"/>
        <v>809.23076923076928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111.16216216216222</v>
      </c>
      <c r="D114" s="212">
        <f t="shared" si="108"/>
        <v>-467.88461538461536</v>
      </c>
      <c r="E114" s="212">
        <f t="shared" si="109"/>
        <v>-57.692307692307693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3069.2307692307691</v>
      </c>
      <c r="E115" s="212">
        <f t="shared" si="109"/>
        <v>18230.76923076923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-27.243243243243242</v>
      </c>
      <c r="D116" s="212">
        <f t="shared" si="108"/>
        <v>980</v>
      </c>
      <c r="E116" s="212">
        <f t="shared" si="109"/>
        <v>-2347.6923076923076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97.297297297297291</v>
      </c>
      <c r="D117" s="212">
        <f t="shared" si="108"/>
        <v>96.92307692307692</v>
      </c>
      <c r="E117" s="212">
        <f t="shared" si="109"/>
        <v>3849.2307692307691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-3.5825698137142856</v>
      </c>
      <c r="D118" s="212">
        <f t="shared" si="108"/>
        <v>0</v>
      </c>
      <c r="E118" s="212">
        <f t="shared" si="109"/>
        <v>-50.982724272087921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-52.116685124531735</v>
      </c>
      <c r="D119" s="212">
        <f t="shared" si="108"/>
        <v>-395.14452417678211</v>
      </c>
      <c r="E119" s="212">
        <f t="shared" si="109"/>
        <v>127.89081885856075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2016-05-06T12:16:54Z</dcterms:modified>
  <cp:category/>
</cp:coreProperties>
</file>