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1760" yWindow="1760" windowWidth="23840" windowHeight="143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7" l="1"/>
  <c r="G37" i="8"/>
  <c r="H91" i="8"/>
  <c r="B80" i="8"/>
  <c r="B82" i="8"/>
  <c r="B81" i="8"/>
  <c r="B83" i="8"/>
  <c r="B37" i="8"/>
  <c r="B91" i="8"/>
  <c r="C37" i="8"/>
  <c r="C91" i="8"/>
  <c r="D91" i="8"/>
  <c r="I91" i="8"/>
  <c r="G38" i="8"/>
  <c r="H92" i="8"/>
  <c r="B38" i="8"/>
  <c r="B92" i="8"/>
  <c r="C38" i="8"/>
  <c r="C92" i="8"/>
  <c r="D92" i="8"/>
  <c r="I92" i="8"/>
  <c r="G39" i="8"/>
  <c r="H93" i="8"/>
  <c r="B39" i="8"/>
  <c r="B93" i="8"/>
  <c r="C39" i="8"/>
  <c r="C93" i="8"/>
  <c r="D93" i="8"/>
  <c r="I93" i="8"/>
  <c r="G40" i="8"/>
  <c r="H94" i="8"/>
  <c r="B40" i="8"/>
  <c r="B94" i="8"/>
  <c r="C40" i="8"/>
  <c r="C94" i="8"/>
  <c r="D94" i="8"/>
  <c r="I94" i="8"/>
  <c r="G41" i="8"/>
  <c r="H95" i="8"/>
  <c r="B41" i="8"/>
  <c r="B95" i="8"/>
  <c r="C41" i="8"/>
  <c r="C95" i="8"/>
  <c r="D95" i="8"/>
  <c r="I95" i="8"/>
  <c r="G42" i="8"/>
  <c r="H96" i="8"/>
  <c r="B42" i="8"/>
  <c r="B96" i="8"/>
  <c r="C42" i="8"/>
  <c r="C96" i="8"/>
  <c r="D96" i="8"/>
  <c r="I96" i="8"/>
  <c r="G43" i="8"/>
  <c r="H97" i="8"/>
  <c r="B43" i="8"/>
  <c r="B97" i="8"/>
  <c r="C43" i="8"/>
  <c r="C97" i="8"/>
  <c r="D97" i="8"/>
  <c r="I97" i="8"/>
  <c r="G44" i="8"/>
  <c r="H98" i="8"/>
  <c r="B44" i="8"/>
  <c r="B98" i="8"/>
  <c r="C44" i="8"/>
  <c r="C98" i="8"/>
  <c r="D98" i="8"/>
  <c r="I98" i="8"/>
  <c r="G45" i="8"/>
  <c r="H99" i="8"/>
  <c r="B45" i="8"/>
  <c r="B99" i="8"/>
  <c r="C45" i="8"/>
  <c r="C99" i="8"/>
  <c r="D99" i="8"/>
  <c r="I99" i="8"/>
  <c r="G46" i="8"/>
  <c r="H100" i="8"/>
  <c r="B46" i="8"/>
  <c r="B100" i="8"/>
  <c r="C46" i="8"/>
  <c r="C100" i="8"/>
  <c r="D100" i="8"/>
  <c r="I100" i="8"/>
  <c r="G47" i="8"/>
  <c r="H101" i="8"/>
  <c r="B47" i="8"/>
  <c r="B101" i="8"/>
  <c r="C47" i="8"/>
  <c r="C101" i="8"/>
  <c r="D101" i="8"/>
  <c r="I101" i="8"/>
  <c r="G48" i="8"/>
  <c r="H102" i="8"/>
  <c r="B48" i="8"/>
  <c r="B102" i="8"/>
  <c r="C48" i="8"/>
  <c r="C102" i="8"/>
  <c r="D102" i="8"/>
  <c r="I102" i="8"/>
  <c r="G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H125" i="8"/>
  <c r="I128" i="8"/>
  <c r="B71" i="8"/>
  <c r="B125" i="8"/>
  <c r="I131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H95" i="12"/>
  <c r="L95" i="12"/>
  <c r="G42" i="12"/>
  <c r="H96" i="12"/>
  <c r="L96" i="12"/>
  <c r="G43" i="12"/>
  <c r="H97" i="12"/>
  <c r="L97" i="12"/>
  <c r="G44" i="12"/>
  <c r="H98" i="12"/>
  <c r="L98" i="12"/>
  <c r="H91" i="12"/>
  <c r="L91" i="12"/>
  <c r="G38" i="12"/>
  <c r="H92" i="12"/>
  <c r="L92" i="12"/>
  <c r="G39" i="12"/>
  <c r="H93" i="12"/>
  <c r="L93" i="12"/>
  <c r="G40" i="12"/>
  <c r="H94" i="12"/>
  <c r="L94" i="12"/>
  <c r="G45" i="12"/>
  <c r="H99" i="12"/>
  <c r="L99" i="12"/>
  <c r="G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H125" i="12"/>
  <c r="I128" i="12"/>
  <c r="B71" i="12"/>
  <c r="B125" i="12"/>
  <c r="I131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<sst xmlns="http://schemas.openxmlformats.org/spreadsheetml/2006/main" count="790" uniqueCount="145">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</sst>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0.103444722291407</c:v>
                </c:pt>
                <c:pt idx="2" formatCode="0.0%">
                  <c:v>0.103444722291407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0.0600646774595268</c:v>
                </c:pt>
                <c:pt idx="2" formatCode="0.0%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0.0047251400996264</c:v>
                </c:pt>
                <c:pt idx="2" formatCode="0.0%">
                  <c:v>0.0047251400996264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0.0378532602739726</c:v>
                </c:pt>
                <c:pt idx="2" formatCode="0.0%">
                  <c:v>0.0378532602739726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0.00473165753424657</c:v>
                </c:pt>
                <c:pt idx="2" formatCode="0.0%">
                  <c:v>0.00473165753424657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0.00182129514321295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0.0301887571606476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0.0162649098381071</c:v>
                </c:pt>
                <c:pt idx="2" formatCode="0.0%">
                  <c:v>0.0162649098381071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0.00182129514321295</c:v>
                </c:pt>
                <c:pt idx="2" formatCode="0.0%">
                  <c:v>0.00178094205942148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0.00465130759651308</c:v>
                </c:pt>
                <c:pt idx="2" formatCode="0.0%">
                  <c:v>0.00465130759651308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0.00214196762141968</c:v>
                </c:pt>
                <c:pt idx="2" formatCode="0.0%">
                  <c:v>0.00214196762141968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0.0165059332586871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0.0166765614067124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0.0117800239467262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0.120232692789595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0.277899868053228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0.474104264009963</c:v>
                </c:pt>
                <c:pt idx="2" formatCode="0.0%">
                  <c:v>0.140540509025866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8531128"/>
        <c:axId val="1909192488"/>
      </c:barChart>
      <c:catAx>
        <c:axId val="190853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9192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9192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853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0.000282124586217273</c:v>
                </c:pt>
                <c:pt idx="2">
                  <c:v>0.000282124586217273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0.000564249172434547</c:v>
                </c:pt>
                <c:pt idx="2">
                  <c:v>0.000564249172434547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0.112849834486909</c:v>
                </c:pt>
                <c:pt idx="2">
                  <c:v>0.116899227621719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0.0141062293108637</c:v>
                </c:pt>
                <c:pt idx="2">
                  <c:v>0.0120815327434588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0.000376166114956365</c:v>
                </c:pt>
                <c:pt idx="2">
                  <c:v>0.000160198481099846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0.000658290701173638</c:v>
                </c:pt>
                <c:pt idx="2">
                  <c:v>0.000752776540985865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0.000940415287390912</c:v>
                </c:pt>
                <c:pt idx="2">
                  <c:v>0.00107539505855124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0.0038180860668071</c:v>
                </c:pt>
                <c:pt idx="2">
                  <c:v>0.00436610393771802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0.016457267529341</c:v>
                </c:pt>
                <c:pt idx="2">
                  <c:v>0.0188194135246466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0.00131658140234728</c:v>
                </c:pt>
                <c:pt idx="2">
                  <c:v>0.00131658140234728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0.406259404152874</c:v>
                </c:pt>
                <c:pt idx="2">
                  <c:v>0.406259404152874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0.295666566355703</c:v>
                </c:pt>
                <c:pt idx="2">
                  <c:v>0.295666566355703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0.146704784832982</c:v>
                </c:pt>
                <c:pt idx="2">
                  <c:v>0.146704784832982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64953272"/>
        <c:axId val="1864956264"/>
      </c:barChart>
      <c:catAx>
        <c:axId val="186495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5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495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5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0.00015525418992245</c:v>
                </c:pt>
                <c:pt idx="2">
                  <c:v>0.00015525418992245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0.000517513966408168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0.207005586563267</c:v>
                </c:pt>
                <c:pt idx="2">
                  <c:v>0.214516559719834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0.0776270949612253</c:v>
                </c:pt>
                <c:pt idx="2">
                  <c:v>0.0753738030142553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0.140864714086471</c:v>
                </c:pt>
                <c:pt idx="2">
                  <c:v>0.154494376342149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0.00434711731782861</c:v>
                </c:pt>
                <c:pt idx="2">
                  <c:v>0.00434711731782861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0.000207005586563267</c:v>
                </c:pt>
                <c:pt idx="2">
                  <c:v>0.00012688853955989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0.00130413519534858</c:v>
                </c:pt>
                <c:pt idx="2">
                  <c:v>0.0014303195443789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0.000517513966408168</c:v>
                </c:pt>
                <c:pt idx="2">
                  <c:v>0.000567587120785279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0.00239091452480574</c:v>
                </c:pt>
                <c:pt idx="2">
                  <c:v>0.00262225249802799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0.0064689245801021</c:v>
                </c:pt>
                <c:pt idx="2">
                  <c:v>0.00709483900981599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0.00253581843540002</c:v>
                </c:pt>
                <c:pt idx="2">
                  <c:v>0.00253581843540002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0.33125033961854</c:v>
                </c:pt>
                <c:pt idx="2">
                  <c:v>0.33125033961854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0.144075888248034</c:v>
                </c:pt>
                <c:pt idx="2">
                  <c:v>0.144075888248034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0.0807321787596743</c:v>
                </c:pt>
                <c:pt idx="2">
                  <c:v>0.0807321787596743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279608"/>
        <c:axId val="1913349608"/>
      </c:barChart>
      <c:catAx>
        <c:axId val="191127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349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334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27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-0.0017446862472225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0.108695652173913</c:v>
                </c:pt>
                <c:pt idx="2">
                  <c:v>0.108695652173913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0.47463768115942</c:v>
                </c:pt>
                <c:pt idx="2">
                  <c:v>0.47463768115942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0.235507246376812</c:v>
                </c:pt>
                <c:pt idx="2">
                  <c:v>0.235507246376812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0.181159420289855</c:v>
                </c:pt>
                <c:pt idx="2">
                  <c:v>0.181159420289855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525112"/>
        <c:axId val="1833528136"/>
      </c:barChart>
      <c:catAx>
        <c:axId val="1833525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2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52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25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2228.391579502492</c:v>
                </c:pt>
                <c:pt idx="1">
                  <c:v>1733.680079892889</c:v>
                </c:pt>
                <c:pt idx="2">
                  <c:v>2327.082122169511</c:v>
                </c:pt>
                <c:pt idx="3">
                  <c:v>2942.334864539626</c:v>
                </c:pt>
                <c:pt idx="4">
                  <c:v>2228.391579502492</c:v>
                </c:pt>
                <c:pt idx="5">
                  <c:v>1733.205141731287</c:v>
                </c:pt>
                <c:pt idx="6">
                  <c:v>2312.924753320358</c:v>
                </c:pt>
                <c:pt idx="7">
                  <c:v>1978.456871900592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  <c:pt idx="4">
                  <c:v>0.0</c:v>
                </c:pt>
                <c:pt idx="5">
                  <c:v>38.87734502550221</c:v>
                </c:pt>
                <c:pt idx="6">
                  <c:v>1408.44525288631</c:v>
                </c:pt>
                <c:pt idx="7">
                  <c:v>20919.62850903598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680.7010887495875</c:v>
                </c:pt>
                <c:pt idx="1">
                  <c:v>1980.047014186737</c:v>
                </c:pt>
                <c:pt idx="2">
                  <c:v>2439.386011217421</c:v>
                </c:pt>
                <c:pt idx="3">
                  <c:v>2324.232926426922</c:v>
                </c:pt>
                <c:pt idx="4">
                  <c:v>680.7010887495875</c:v>
                </c:pt>
                <c:pt idx="5">
                  <c:v>1980.047014186737</c:v>
                </c:pt>
                <c:pt idx="6">
                  <c:v>2439.386011217421</c:v>
                </c:pt>
                <c:pt idx="7">
                  <c:v>2324.232926426922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  <c:pt idx="4">
                  <c:v>0.0</c:v>
                </c:pt>
                <c:pt idx="5">
                  <c:v>2000.0</c:v>
                </c:pt>
                <c:pt idx="6">
                  <c:v>6857.64906709578</c:v>
                </c:pt>
                <c:pt idx="7">
                  <c:v>35009.9685166576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117.6956299191341</c:v>
                </c:pt>
                <c:pt idx="1">
                  <c:v>410.284034500096</c:v>
                </c:pt>
                <c:pt idx="2">
                  <c:v>347.194779766432</c:v>
                </c:pt>
                <c:pt idx="3">
                  <c:v>117.6956299191341</c:v>
                </c:pt>
                <c:pt idx="4">
                  <c:v>41.775820662851</c:v>
                </c:pt>
                <c:pt idx="5">
                  <c:v>307.4574963610602</c:v>
                </c:pt>
                <c:pt idx="6">
                  <c:v>397.0283719562744</c:v>
                </c:pt>
                <c:pt idx="7">
                  <c:v>129.0835186119852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9749.999999999998</c:v>
                </c:pt>
                <c:pt idx="4">
                  <c:v>7800.0</c:v>
                </c:pt>
                <c:pt idx="5">
                  <c:v>7800.0</c:v>
                </c:pt>
                <c:pt idx="6">
                  <c:v>7800.0</c:v>
                </c:pt>
                <c:pt idx="7">
                  <c:v>9749.999999999998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  <c:pt idx="4">
                  <c:v>3600.0</c:v>
                </c:pt>
                <c:pt idx="5">
                  <c:v>9600.0</c:v>
                </c:pt>
                <c:pt idx="6">
                  <c:v>21600.0</c:v>
                </c:pt>
                <c:pt idx="7">
                  <c:v>40005.0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700.5692257091316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700.5692257091316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66.2642519133755</c:v>
                </c:pt>
                <c:pt idx="1">
                  <c:v>66.2642519133755</c:v>
                </c:pt>
                <c:pt idx="2">
                  <c:v>0.0</c:v>
                </c:pt>
                <c:pt idx="3">
                  <c:v>0.0</c:v>
                </c:pt>
                <c:pt idx="4">
                  <c:v>66.2642519133755</c:v>
                </c:pt>
                <c:pt idx="5">
                  <c:v>66.2642519133755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174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174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  <c:pt idx="4">
                  <c:v>6000.0</c:v>
                </c:pt>
                <c:pt idx="5">
                  <c:v>7800.0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316440"/>
        <c:axId val="1832319816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19375.12270441453</c:v>
                </c:pt>
                <c:pt idx="1">
                  <c:v>19375.12270441453</c:v>
                </c:pt>
                <c:pt idx="2">
                  <c:v>19375.12270441453</c:v>
                </c:pt>
                <c:pt idx="3">
                  <c:v>19375.12270441453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19375.12270441453</c:v>
                </c:pt>
                <c:pt idx="5" formatCode="#,##0">
                  <c:v>19375.12270441453</c:v>
                </c:pt>
                <c:pt idx="6" formatCode="#,##0">
                  <c:v>19375.12270441453</c:v>
                </c:pt>
                <c:pt idx="7" formatCode="#,##0">
                  <c:v>19375.12270441453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29111.7893710812</c:v>
                </c:pt>
                <c:pt idx="1">
                  <c:v>29111.7893710812</c:v>
                </c:pt>
                <c:pt idx="2">
                  <c:v>29111.7893710812</c:v>
                </c:pt>
                <c:pt idx="3">
                  <c:v>29111.78937108119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29111.7893710812</c:v>
                </c:pt>
                <c:pt idx="5" formatCode="#,##0">
                  <c:v>29111.7893710812</c:v>
                </c:pt>
                <c:pt idx="6" formatCode="#,##0">
                  <c:v>29111.7893710812</c:v>
                </c:pt>
                <c:pt idx="7" formatCode="#,##0">
                  <c:v>29111.78937108119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46451.7893710812</c:v>
                </c:pt>
                <c:pt idx="1">
                  <c:v>46451.7893710812</c:v>
                </c:pt>
                <c:pt idx="2">
                  <c:v>46451.7893710812</c:v>
                </c:pt>
                <c:pt idx="3">
                  <c:v>46451.78937108119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46451.7893710812</c:v>
                </c:pt>
                <c:pt idx="5" formatCode="#,##0">
                  <c:v>46451.7893710812</c:v>
                </c:pt>
                <c:pt idx="6" formatCode="#,##0">
                  <c:v>46451.7893710812</c:v>
                </c:pt>
                <c:pt idx="7" formatCode="#,##0">
                  <c:v>46451.78937108119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316440"/>
        <c:axId val="1832319816"/>
      </c:lineChart>
      <c:catAx>
        <c:axId val="183231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31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31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316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2228.391579502492</c:v>
                </c:pt>
                <c:pt idx="1">
                  <c:v>1733.680079892889</c:v>
                </c:pt>
                <c:pt idx="2">
                  <c:v>2327.082122169511</c:v>
                </c:pt>
                <c:pt idx="3">
                  <c:v>2942.334864539626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35.0</c:v>
                </c:pt>
                <c:pt idx="2">
                  <c:v>1253.0</c:v>
                </c:pt>
                <c:pt idx="3">
                  <c:v>19158.4375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680.7010887495875</c:v>
                </c:pt>
                <c:pt idx="1">
                  <c:v>1980.047014186737</c:v>
                </c:pt>
                <c:pt idx="2">
                  <c:v>2439.386011217421</c:v>
                </c:pt>
                <c:pt idx="3">
                  <c:v>2324.232926426922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2000.0</c:v>
                </c:pt>
                <c:pt idx="2">
                  <c:v>6750.0</c:v>
                </c:pt>
                <c:pt idx="3">
                  <c:v>34375.0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117.6956299191341</c:v>
                </c:pt>
                <c:pt idx="1">
                  <c:v>410.284034500096</c:v>
                </c:pt>
                <c:pt idx="2">
                  <c:v>347.194779766432</c:v>
                </c:pt>
                <c:pt idx="3">
                  <c:v>117.6956299191341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7800.0</c:v>
                </c:pt>
                <c:pt idx="1">
                  <c:v>7800.0</c:v>
                </c:pt>
                <c:pt idx="2">
                  <c:v>7800.0</c:v>
                </c:pt>
                <c:pt idx="3">
                  <c:v>9749.999999999998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3600.0</c:v>
                </c:pt>
                <c:pt idx="1">
                  <c:v>9600.0</c:v>
                </c:pt>
                <c:pt idx="2">
                  <c:v>21600.0</c:v>
                </c:pt>
                <c:pt idx="3">
                  <c:v>40005.0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700.5692257091316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66.2642519133755</c:v>
                </c:pt>
                <c:pt idx="1">
                  <c:v>66.2642519133755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174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6000.0</c:v>
                </c:pt>
                <c:pt idx="1">
                  <c:v>7800.0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218760"/>
        <c:axId val="18322220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19375.12270441453</c:v>
                </c:pt>
                <c:pt idx="1">
                  <c:v>19375.12270441453</c:v>
                </c:pt>
                <c:pt idx="2">
                  <c:v>19375.12270441453</c:v>
                </c:pt>
                <c:pt idx="3">
                  <c:v>19375.12270441453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29111.7893710812</c:v>
                </c:pt>
                <c:pt idx="1">
                  <c:v>29111.7893710812</c:v>
                </c:pt>
                <c:pt idx="2">
                  <c:v>29111.7893710812</c:v>
                </c:pt>
                <c:pt idx="3">
                  <c:v>29111.78937108119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46451.7893710812</c:v>
                </c:pt>
                <c:pt idx="1">
                  <c:v>46451.7893710812</c:v>
                </c:pt>
                <c:pt idx="2">
                  <c:v>46451.7893710812</c:v>
                </c:pt>
                <c:pt idx="3">
                  <c:v>46451.78937108119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218760"/>
        <c:axId val="1832222088"/>
      </c:lineChart>
      <c:catAx>
        <c:axId val="183221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222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222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218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680.7010887495875</c:v>
                </c:pt>
                <c:pt idx="1">
                  <c:v>680.7010887495875</c:v>
                </c:pt>
                <c:pt idx="2">
                  <c:v>680.7010887495875</c:v>
                </c:pt>
                <c:pt idx="3">
                  <c:v>680.7010887495875</c:v>
                </c:pt>
                <c:pt idx="4">
                  <c:v>680.7010887495875</c:v>
                </c:pt>
                <c:pt idx="5">
                  <c:v>680.7010887495875</c:v>
                </c:pt>
                <c:pt idx="6">
                  <c:v>680.7010887495875</c:v>
                </c:pt>
                <c:pt idx="7">
                  <c:v>680.7010887495875</c:v>
                </c:pt>
                <c:pt idx="8">
                  <c:v>680.7010887495875</c:v>
                </c:pt>
                <c:pt idx="9">
                  <c:v>680.7010887495875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470728"/>
        <c:axId val="183547407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19375.12270441453</c:v>
                </c:pt>
                <c:pt idx="1">
                  <c:v>19375.12270441453</c:v>
                </c:pt>
                <c:pt idx="2">
                  <c:v>19375.12270441453</c:v>
                </c:pt>
                <c:pt idx="3">
                  <c:v>19375.12270441453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29111.7893710812</c:v>
                </c:pt>
                <c:pt idx="1">
                  <c:v>29111.7893710812</c:v>
                </c:pt>
                <c:pt idx="2">
                  <c:v>29111.7893710812</c:v>
                </c:pt>
                <c:pt idx="3">
                  <c:v>29111.78937108119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70728"/>
        <c:axId val="1835474072"/>
      </c:lineChart>
      <c:catAx>
        <c:axId val="18354707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47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5474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547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0.238553156609139</c:v>
                </c:pt>
                <c:pt idx="2">
                  <c:v>0.238553156609139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0.22661856549905</c:v>
                </c:pt>
                <c:pt idx="2">
                  <c:v>0.22661856549905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0.403584312812755</c:v>
                </c:pt>
                <c:pt idx="2">
                  <c:v>0.403584312812755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0.00137081251301457</c:v>
                </c:pt>
                <c:pt idx="2">
                  <c:v>0.0210869312230886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0.0698146855794129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0.129873152566042</c:v>
                </c:pt>
                <c:pt idx="1">
                  <c:v>0.129873152566042</c:v>
                </c:pt>
                <c:pt idx="2">
                  <c:v>0.0384987867775051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834552"/>
        <c:axId val="1833837896"/>
      </c:barChart>
      <c:catAx>
        <c:axId val="18338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83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83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834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0.192774533059578</c:v>
                </c:pt>
                <c:pt idx="2">
                  <c:v>0.192774533059578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0.0975958579481579</c:v>
                </c:pt>
                <c:pt idx="1">
                  <c:v>0.0975958579481579</c:v>
                </c:pt>
                <c:pt idx="2">
                  <c:v>0.00406409011582138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0.0235103821847728</c:v>
                </c:pt>
                <c:pt idx="2">
                  <c:v>0.0235103821847728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0.326136021667168</c:v>
                </c:pt>
                <c:pt idx="2">
                  <c:v>0.326136021667168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0.176853001509066</c:v>
                </c:pt>
                <c:pt idx="1">
                  <c:v>0.176853001509066</c:v>
                </c:pt>
                <c:pt idx="2">
                  <c:v>0.27533312775214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0.0975958579481579</c:v>
                </c:pt>
                <c:pt idx="1">
                  <c:v>0.0975958579481579</c:v>
                </c:pt>
                <c:pt idx="2">
                  <c:v>0.00406409011582138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683192"/>
        <c:axId val="1832021528"/>
      </c:barChart>
      <c:catAx>
        <c:axId val="183368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021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02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3683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0.0848676235393228</c:v>
                </c:pt>
                <c:pt idx="2">
                  <c:v>0.0848676235393228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0.0577545586511516</c:v>
                </c:pt>
                <c:pt idx="1">
                  <c:v>0.0577545586511516</c:v>
                </c:pt>
                <c:pt idx="2">
                  <c:v>-0.00373973233702885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0.0167674525116247</c:v>
                </c:pt>
                <c:pt idx="2">
                  <c:v>0.0167674525116247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0.616409514677445</c:v>
                </c:pt>
                <c:pt idx="1">
                  <c:v>0.616409514677445</c:v>
                </c:pt>
                <c:pt idx="2">
                  <c:v>0.69774454199024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0.0577545586511516</c:v>
                </c:pt>
                <c:pt idx="1">
                  <c:v>0.0577545586511516</c:v>
                </c:pt>
                <c:pt idx="2">
                  <c:v>-0.00373973233702885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622024"/>
        <c:axId val="1832625544"/>
      </c:barChart>
      <c:catAx>
        <c:axId val="183262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62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62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622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0.30946365862656</c:v>
                </c:pt>
                <c:pt idx="2">
                  <c:v>0.30946365862656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0.293981481481481</c:v>
                </c:pt>
                <c:pt idx="2">
                  <c:v>0.293981481481481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0.228076599022393</c:v>
                </c:pt>
                <c:pt idx="2">
                  <c:v>0.29094367131264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0.168478260869565</c:v>
                </c:pt>
                <c:pt idx="1">
                  <c:v>0.168478260869565</c:v>
                </c:pt>
                <c:pt idx="2">
                  <c:v>0.103866502332096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-0.0659048824590882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2407240"/>
        <c:axId val="1832410584"/>
      </c:barChart>
      <c:catAx>
        <c:axId val="183240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41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241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407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0.0920991721046077</c:v>
                </c:pt>
                <c:pt idx="2" formatCode="0.0%">
                  <c:v>0.0920991721046077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0.0750808468244085</c:v>
                </c:pt>
                <c:pt idx="2" formatCode="0.0%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0.0400822229140722</c:v>
                </c:pt>
                <c:pt idx="2" formatCode="0.0%">
                  <c:v>0.0400822229140722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0.0577262219178082</c:v>
                </c:pt>
                <c:pt idx="2" formatCode="0.0%">
                  <c:v>0.0577262219178082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0.0159077544209215</c:v>
                </c:pt>
                <c:pt idx="2" formatCode="0.0%">
                  <c:v>0.0169225425234407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0.0387995917808219</c:v>
                </c:pt>
                <c:pt idx="2" formatCode="0.0%">
                  <c:v>0.0387995917808219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0.00293284557907845</c:v>
                </c:pt>
                <c:pt idx="2" formatCode="0.0%">
                  <c:v>0.00293284557907845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0.00116562889165629</c:v>
                </c:pt>
                <c:pt idx="2" formatCode="0.0%">
                  <c:v>0.00111334603217017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0.0301887571606476</c:v>
                </c:pt>
                <c:pt idx="2" formatCode="0.0%">
                  <c:v>0.0291054933122726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0.0220054662515567</c:v>
                </c:pt>
                <c:pt idx="2" formatCode="0.0%">
                  <c:v>0.0220054662515567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0.000254981320049813</c:v>
                </c:pt>
                <c:pt idx="2" formatCode="0.0%">
                  <c:v>-4.8259264969687E-5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0.0271326276463263</c:v>
                </c:pt>
                <c:pt idx="2" formatCode="0.0%">
                  <c:v>0.0263537470985971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0.0337334846016851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0.0161698023569685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0.123777690608653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0.308942032893303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0.440880989290162</c:v>
                </c:pt>
                <c:pt idx="2" formatCode="0.0%">
                  <c:v>0.0183591815113657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9153240"/>
        <c:axId val="1912516824"/>
      </c:barChart>
      <c:catAx>
        <c:axId val="190915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251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251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9153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  <c:pt idx="10">
                  <c:v>2228.391579502492</c:v>
                </c:pt>
                <c:pt idx="11">
                  <c:v>2228.391579502492</c:v>
                </c:pt>
                <c:pt idx="12">
                  <c:v>2228.391579502492</c:v>
                </c:pt>
                <c:pt idx="13">
                  <c:v>2228.391579502492</c:v>
                </c:pt>
                <c:pt idx="14">
                  <c:v>2228.391579502492</c:v>
                </c:pt>
                <c:pt idx="15">
                  <c:v>2228.391579502492</c:v>
                </c:pt>
                <c:pt idx="16">
                  <c:v>2228.391579502492</c:v>
                </c:pt>
                <c:pt idx="17">
                  <c:v>2228.391579502492</c:v>
                </c:pt>
                <c:pt idx="18">
                  <c:v>2228.391579502492</c:v>
                </c:pt>
                <c:pt idx="19">
                  <c:v>2228.391579502492</c:v>
                </c:pt>
                <c:pt idx="20">
                  <c:v>2228.391579502492</c:v>
                </c:pt>
                <c:pt idx="21">
                  <c:v>2228.391579502492</c:v>
                </c:pt>
                <c:pt idx="22">
                  <c:v>2228.391579502492</c:v>
                </c:pt>
                <c:pt idx="23">
                  <c:v>2228.391579502492</c:v>
                </c:pt>
                <c:pt idx="24">
                  <c:v>2228.391579502492</c:v>
                </c:pt>
                <c:pt idx="25">
                  <c:v>2228.391579502492</c:v>
                </c:pt>
                <c:pt idx="26">
                  <c:v>2228.391579502492</c:v>
                </c:pt>
                <c:pt idx="27">
                  <c:v>2228.391579502492</c:v>
                </c:pt>
                <c:pt idx="28">
                  <c:v>2228.391579502492</c:v>
                </c:pt>
                <c:pt idx="29">
                  <c:v>2228.391579502492</c:v>
                </c:pt>
                <c:pt idx="30">
                  <c:v>2228.391579502492</c:v>
                </c:pt>
                <c:pt idx="31">
                  <c:v>2228.391579502492</c:v>
                </c:pt>
                <c:pt idx="32">
                  <c:v>2228.391579502492</c:v>
                </c:pt>
                <c:pt idx="33">
                  <c:v>2228.391579502492</c:v>
                </c:pt>
                <c:pt idx="34">
                  <c:v>2228.391579502492</c:v>
                </c:pt>
                <c:pt idx="35">
                  <c:v>2228.391579502492</c:v>
                </c:pt>
                <c:pt idx="36">
                  <c:v>1733.680079892889</c:v>
                </c:pt>
                <c:pt idx="37">
                  <c:v>1733.680079892889</c:v>
                </c:pt>
                <c:pt idx="38">
                  <c:v>1733.680079892889</c:v>
                </c:pt>
                <c:pt idx="39">
                  <c:v>1733.680079892889</c:v>
                </c:pt>
                <c:pt idx="40">
                  <c:v>1733.680079892889</c:v>
                </c:pt>
                <c:pt idx="41">
                  <c:v>1733.680079892889</c:v>
                </c:pt>
                <c:pt idx="42">
                  <c:v>1733.680079892889</c:v>
                </c:pt>
                <c:pt idx="43">
                  <c:v>1733.680079892889</c:v>
                </c:pt>
                <c:pt idx="44">
                  <c:v>1733.680079892889</c:v>
                </c:pt>
                <c:pt idx="45">
                  <c:v>1733.680079892889</c:v>
                </c:pt>
                <c:pt idx="46">
                  <c:v>1733.680079892889</c:v>
                </c:pt>
                <c:pt idx="47">
                  <c:v>1733.680079892889</c:v>
                </c:pt>
                <c:pt idx="48">
                  <c:v>1733.680079892889</c:v>
                </c:pt>
                <c:pt idx="49">
                  <c:v>1733.680079892889</c:v>
                </c:pt>
                <c:pt idx="50">
                  <c:v>1733.680079892889</c:v>
                </c:pt>
                <c:pt idx="51">
                  <c:v>1733.680079892889</c:v>
                </c:pt>
                <c:pt idx="52">
                  <c:v>1733.680079892889</c:v>
                </c:pt>
                <c:pt idx="53">
                  <c:v>1733.680079892889</c:v>
                </c:pt>
                <c:pt idx="54">
                  <c:v>1733.680079892889</c:v>
                </c:pt>
                <c:pt idx="55">
                  <c:v>1733.680079892889</c:v>
                </c:pt>
                <c:pt idx="56">
                  <c:v>1733.680079892889</c:v>
                </c:pt>
                <c:pt idx="57">
                  <c:v>1733.680079892889</c:v>
                </c:pt>
                <c:pt idx="58">
                  <c:v>1733.680079892889</c:v>
                </c:pt>
                <c:pt idx="59">
                  <c:v>2327.082122169511</c:v>
                </c:pt>
                <c:pt idx="60">
                  <c:v>2327.082122169511</c:v>
                </c:pt>
                <c:pt idx="61">
                  <c:v>2327.082122169511</c:v>
                </c:pt>
                <c:pt idx="62">
                  <c:v>2327.082122169511</c:v>
                </c:pt>
                <c:pt idx="63">
                  <c:v>2327.082122169511</c:v>
                </c:pt>
                <c:pt idx="64">
                  <c:v>2327.082122169511</c:v>
                </c:pt>
                <c:pt idx="65">
                  <c:v>2327.082122169511</c:v>
                </c:pt>
                <c:pt idx="66">
                  <c:v>2327.082122169511</c:v>
                </c:pt>
                <c:pt idx="67">
                  <c:v>2327.082122169511</c:v>
                </c:pt>
                <c:pt idx="68">
                  <c:v>2327.082122169511</c:v>
                </c:pt>
                <c:pt idx="69">
                  <c:v>2327.082122169511</c:v>
                </c:pt>
                <c:pt idx="70">
                  <c:v>2327.082122169511</c:v>
                </c:pt>
                <c:pt idx="71">
                  <c:v>2327.082122169511</c:v>
                </c:pt>
                <c:pt idx="72">
                  <c:v>2327.082122169511</c:v>
                </c:pt>
                <c:pt idx="73">
                  <c:v>2327.082122169511</c:v>
                </c:pt>
                <c:pt idx="74">
                  <c:v>2327.082122169511</c:v>
                </c:pt>
                <c:pt idx="75">
                  <c:v>2327.082122169511</c:v>
                </c:pt>
                <c:pt idx="76">
                  <c:v>2327.082122169511</c:v>
                </c:pt>
                <c:pt idx="77">
                  <c:v>2327.082122169511</c:v>
                </c:pt>
                <c:pt idx="78">
                  <c:v>2327.082122169511</c:v>
                </c:pt>
                <c:pt idx="79">
                  <c:v>2327.082122169511</c:v>
                </c:pt>
                <c:pt idx="80">
                  <c:v>2327.082122169511</c:v>
                </c:pt>
                <c:pt idx="81">
                  <c:v>2327.082122169511</c:v>
                </c:pt>
                <c:pt idx="82">
                  <c:v>2327.082122169511</c:v>
                </c:pt>
                <c:pt idx="83">
                  <c:v>2327.082122169511</c:v>
                </c:pt>
                <c:pt idx="84">
                  <c:v>2327.082122169511</c:v>
                </c:pt>
                <c:pt idx="85">
                  <c:v>2327.082122169511</c:v>
                </c:pt>
                <c:pt idx="86">
                  <c:v>2942.334864539626</c:v>
                </c:pt>
                <c:pt idx="87">
                  <c:v>2942.334864539626</c:v>
                </c:pt>
                <c:pt idx="88">
                  <c:v>2942.334864539626</c:v>
                </c:pt>
                <c:pt idx="89">
                  <c:v>2942.334864539626</c:v>
                </c:pt>
                <c:pt idx="90">
                  <c:v>2942.334864539626</c:v>
                </c:pt>
                <c:pt idx="91">
                  <c:v>2942.334864539626</c:v>
                </c:pt>
                <c:pt idx="92">
                  <c:v>2942.334864539626</c:v>
                </c:pt>
                <c:pt idx="93">
                  <c:v>2942.334864539626</c:v>
                </c:pt>
                <c:pt idx="94">
                  <c:v>2942.334864539626</c:v>
                </c:pt>
                <c:pt idx="95">
                  <c:v>2942.334864539626</c:v>
                </c:pt>
                <c:pt idx="96">
                  <c:v>2942.334864539626</c:v>
                </c:pt>
                <c:pt idx="97">
                  <c:v>2942.334864539626</c:v>
                </c:pt>
                <c:pt idx="98">
                  <c:v>2942.334864539626</c:v>
                </c:pt>
                <c:pt idx="99">
                  <c:v>2942.334864539626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35.0</c:v>
                </c:pt>
                <c:pt idx="37">
                  <c:v>35.0</c:v>
                </c:pt>
                <c:pt idx="38">
                  <c:v>35.0</c:v>
                </c:pt>
                <c:pt idx="39">
                  <c:v>35.0</c:v>
                </c:pt>
                <c:pt idx="40">
                  <c:v>35.0</c:v>
                </c:pt>
                <c:pt idx="41">
                  <c:v>35.0</c:v>
                </c:pt>
                <c:pt idx="42">
                  <c:v>35.0</c:v>
                </c:pt>
                <c:pt idx="43">
                  <c:v>35.0</c:v>
                </c:pt>
                <c:pt idx="44">
                  <c:v>35.0</c:v>
                </c:pt>
                <c:pt idx="45">
                  <c:v>35.0</c:v>
                </c:pt>
                <c:pt idx="46">
                  <c:v>35.0</c:v>
                </c:pt>
                <c:pt idx="47">
                  <c:v>35.0</c:v>
                </c:pt>
                <c:pt idx="48">
                  <c:v>35.0</c:v>
                </c:pt>
                <c:pt idx="49">
                  <c:v>35.0</c:v>
                </c:pt>
                <c:pt idx="50">
                  <c:v>35.0</c:v>
                </c:pt>
                <c:pt idx="51">
                  <c:v>35.0</c:v>
                </c:pt>
                <c:pt idx="52">
                  <c:v>35.0</c:v>
                </c:pt>
                <c:pt idx="53">
                  <c:v>35.0</c:v>
                </c:pt>
                <c:pt idx="54">
                  <c:v>35.0</c:v>
                </c:pt>
                <c:pt idx="55">
                  <c:v>35.0</c:v>
                </c:pt>
                <c:pt idx="56">
                  <c:v>35.0</c:v>
                </c:pt>
                <c:pt idx="57">
                  <c:v>35.0</c:v>
                </c:pt>
                <c:pt idx="58">
                  <c:v>35.0</c:v>
                </c:pt>
                <c:pt idx="59">
                  <c:v>1253.0</c:v>
                </c:pt>
                <c:pt idx="60">
                  <c:v>1253.0</c:v>
                </c:pt>
                <c:pt idx="61">
                  <c:v>1253.0</c:v>
                </c:pt>
                <c:pt idx="62">
                  <c:v>1253.0</c:v>
                </c:pt>
                <c:pt idx="63">
                  <c:v>1253.0</c:v>
                </c:pt>
                <c:pt idx="64">
                  <c:v>1253.0</c:v>
                </c:pt>
                <c:pt idx="65">
                  <c:v>1253.0</c:v>
                </c:pt>
                <c:pt idx="66">
                  <c:v>1253.0</c:v>
                </c:pt>
                <c:pt idx="67">
                  <c:v>1253.0</c:v>
                </c:pt>
                <c:pt idx="68">
                  <c:v>1253.0</c:v>
                </c:pt>
                <c:pt idx="69">
                  <c:v>1253.0</c:v>
                </c:pt>
                <c:pt idx="70">
                  <c:v>1253.0</c:v>
                </c:pt>
                <c:pt idx="71">
                  <c:v>1253.0</c:v>
                </c:pt>
                <c:pt idx="72">
                  <c:v>1253.0</c:v>
                </c:pt>
                <c:pt idx="73">
                  <c:v>1253.0</c:v>
                </c:pt>
                <c:pt idx="74">
                  <c:v>1253.0</c:v>
                </c:pt>
                <c:pt idx="75">
                  <c:v>1253.0</c:v>
                </c:pt>
                <c:pt idx="76">
                  <c:v>1253.0</c:v>
                </c:pt>
                <c:pt idx="77">
                  <c:v>1253.0</c:v>
                </c:pt>
                <c:pt idx="78">
                  <c:v>1253.0</c:v>
                </c:pt>
                <c:pt idx="79">
                  <c:v>1253.0</c:v>
                </c:pt>
                <c:pt idx="80">
                  <c:v>1253.0</c:v>
                </c:pt>
                <c:pt idx="81">
                  <c:v>1253.0</c:v>
                </c:pt>
                <c:pt idx="82">
                  <c:v>1253.0</c:v>
                </c:pt>
                <c:pt idx="83">
                  <c:v>1253.0</c:v>
                </c:pt>
                <c:pt idx="84">
                  <c:v>1253.0</c:v>
                </c:pt>
                <c:pt idx="85">
                  <c:v>1253.0</c:v>
                </c:pt>
                <c:pt idx="86">
                  <c:v>19158.4375</c:v>
                </c:pt>
                <c:pt idx="87">
                  <c:v>19158.4375</c:v>
                </c:pt>
                <c:pt idx="88">
                  <c:v>19158.4375</c:v>
                </c:pt>
                <c:pt idx="89">
                  <c:v>19158.4375</c:v>
                </c:pt>
                <c:pt idx="90">
                  <c:v>19158.4375</c:v>
                </c:pt>
                <c:pt idx="91">
                  <c:v>19158.4375</c:v>
                </c:pt>
                <c:pt idx="92">
                  <c:v>19158.4375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680.7010887495875</c:v>
                </c:pt>
                <c:pt idx="1">
                  <c:v>680.7010887495875</c:v>
                </c:pt>
                <c:pt idx="2">
                  <c:v>680.7010887495875</c:v>
                </c:pt>
                <c:pt idx="3">
                  <c:v>680.7010887495875</c:v>
                </c:pt>
                <c:pt idx="4">
                  <c:v>680.7010887495875</c:v>
                </c:pt>
                <c:pt idx="5">
                  <c:v>680.7010887495875</c:v>
                </c:pt>
                <c:pt idx="6">
                  <c:v>680.7010887495875</c:v>
                </c:pt>
                <c:pt idx="7">
                  <c:v>680.7010887495875</c:v>
                </c:pt>
                <c:pt idx="8">
                  <c:v>680.7010887495875</c:v>
                </c:pt>
                <c:pt idx="9">
                  <c:v>680.7010887495875</c:v>
                </c:pt>
                <c:pt idx="10">
                  <c:v>680.7010887495875</c:v>
                </c:pt>
                <c:pt idx="11">
                  <c:v>680.7010887495875</c:v>
                </c:pt>
                <c:pt idx="12">
                  <c:v>680.7010887495875</c:v>
                </c:pt>
                <c:pt idx="13">
                  <c:v>680.7010887495875</c:v>
                </c:pt>
                <c:pt idx="14">
                  <c:v>680.7010887495875</c:v>
                </c:pt>
                <c:pt idx="15">
                  <c:v>680.7010887495875</c:v>
                </c:pt>
                <c:pt idx="16">
                  <c:v>680.7010887495875</c:v>
                </c:pt>
                <c:pt idx="17">
                  <c:v>680.7010887495875</c:v>
                </c:pt>
                <c:pt idx="18">
                  <c:v>680.7010887495875</c:v>
                </c:pt>
                <c:pt idx="19">
                  <c:v>680.7010887495875</c:v>
                </c:pt>
                <c:pt idx="20">
                  <c:v>680.7010887495875</c:v>
                </c:pt>
                <c:pt idx="21">
                  <c:v>680.7010887495875</c:v>
                </c:pt>
                <c:pt idx="22">
                  <c:v>680.7010887495875</c:v>
                </c:pt>
                <c:pt idx="23">
                  <c:v>680.7010887495875</c:v>
                </c:pt>
                <c:pt idx="24">
                  <c:v>680.7010887495875</c:v>
                </c:pt>
                <c:pt idx="25">
                  <c:v>680.7010887495875</c:v>
                </c:pt>
                <c:pt idx="26">
                  <c:v>680.7010887495875</c:v>
                </c:pt>
                <c:pt idx="27">
                  <c:v>680.7010887495875</c:v>
                </c:pt>
                <c:pt idx="28">
                  <c:v>680.7010887495875</c:v>
                </c:pt>
                <c:pt idx="29">
                  <c:v>680.7010887495875</c:v>
                </c:pt>
                <c:pt idx="30">
                  <c:v>680.7010887495875</c:v>
                </c:pt>
                <c:pt idx="31">
                  <c:v>680.7010887495875</c:v>
                </c:pt>
                <c:pt idx="32">
                  <c:v>680.7010887495875</c:v>
                </c:pt>
                <c:pt idx="33">
                  <c:v>680.7010887495875</c:v>
                </c:pt>
                <c:pt idx="34">
                  <c:v>680.7010887495875</c:v>
                </c:pt>
                <c:pt idx="35">
                  <c:v>680.7010887495875</c:v>
                </c:pt>
                <c:pt idx="36">
                  <c:v>1980.047014186737</c:v>
                </c:pt>
                <c:pt idx="37">
                  <c:v>1980.047014186737</c:v>
                </c:pt>
                <c:pt idx="38">
                  <c:v>1980.047014186737</c:v>
                </c:pt>
                <c:pt idx="39">
                  <c:v>1980.047014186737</c:v>
                </c:pt>
                <c:pt idx="40">
                  <c:v>1980.047014186737</c:v>
                </c:pt>
                <c:pt idx="41">
                  <c:v>1980.047014186737</c:v>
                </c:pt>
                <c:pt idx="42">
                  <c:v>1980.047014186737</c:v>
                </c:pt>
                <c:pt idx="43">
                  <c:v>1980.047014186737</c:v>
                </c:pt>
                <c:pt idx="44">
                  <c:v>1980.047014186737</c:v>
                </c:pt>
                <c:pt idx="45">
                  <c:v>1980.047014186737</c:v>
                </c:pt>
                <c:pt idx="46">
                  <c:v>1980.047014186737</c:v>
                </c:pt>
                <c:pt idx="47">
                  <c:v>1980.047014186737</c:v>
                </c:pt>
                <c:pt idx="48">
                  <c:v>1980.047014186737</c:v>
                </c:pt>
                <c:pt idx="49">
                  <c:v>1980.047014186737</c:v>
                </c:pt>
                <c:pt idx="50">
                  <c:v>1980.047014186737</c:v>
                </c:pt>
                <c:pt idx="51">
                  <c:v>1980.047014186737</c:v>
                </c:pt>
                <c:pt idx="52">
                  <c:v>1980.047014186737</c:v>
                </c:pt>
                <c:pt idx="53">
                  <c:v>1980.047014186737</c:v>
                </c:pt>
                <c:pt idx="54">
                  <c:v>1980.047014186737</c:v>
                </c:pt>
                <c:pt idx="55">
                  <c:v>1980.047014186737</c:v>
                </c:pt>
                <c:pt idx="56">
                  <c:v>1980.047014186737</c:v>
                </c:pt>
                <c:pt idx="57">
                  <c:v>1980.047014186737</c:v>
                </c:pt>
                <c:pt idx="58">
                  <c:v>1980.047014186737</c:v>
                </c:pt>
                <c:pt idx="59">
                  <c:v>2439.386011217421</c:v>
                </c:pt>
                <c:pt idx="60">
                  <c:v>2439.386011217421</c:v>
                </c:pt>
                <c:pt idx="61">
                  <c:v>2439.386011217421</c:v>
                </c:pt>
                <c:pt idx="62">
                  <c:v>2439.386011217421</c:v>
                </c:pt>
                <c:pt idx="63">
                  <c:v>2439.386011217421</c:v>
                </c:pt>
                <c:pt idx="64">
                  <c:v>2439.386011217421</c:v>
                </c:pt>
                <c:pt idx="65">
                  <c:v>2439.386011217421</c:v>
                </c:pt>
                <c:pt idx="66">
                  <c:v>2439.386011217421</c:v>
                </c:pt>
                <c:pt idx="67">
                  <c:v>2439.386011217421</c:v>
                </c:pt>
                <c:pt idx="68">
                  <c:v>2439.386011217421</c:v>
                </c:pt>
                <c:pt idx="69">
                  <c:v>2439.386011217421</c:v>
                </c:pt>
                <c:pt idx="70">
                  <c:v>2439.386011217421</c:v>
                </c:pt>
                <c:pt idx="71">
                  <c:v>2439.386011217421</c:v>
                </c:pt>
                <c:pt idx="72">
                  <c:v>2439.386011217421</c:v>
                </c:pt>
                <c:pt idx="73">
                  <c:v>2439.386011217421</c:v>
                </c:pt>
                <c:pt idx="74">
                  <c:v>2439.386011217421</c:v>
                </c:pt>
                <c:pt idx="75">
                  <c:v>2439.386011217421</c:v>
                </c:pt>
                <c:pt idx="76">
                  <c:v>2439.386011217421</c:v>
                </c:pt>
                <c:pt idx="77">
                  <c:v>2439.386011217421</c:v>
                </c:pt>
                <c:pt idx="78">
                  <c:v>2439.386011217421</c:v>
                </c:pt>
                <c:pt idx="79">
                  <c:v>2439.386011217421</c:v>
                </c:pt>
                <c:pt idx="80">
                  <c:v>2439.386011217421</c:v>
                </c:pt>
                <c:pt idx="81">
                  <c:v>2439.386011217421</c:v>
                </c:pt>
                <c:pt idx="82">
                  <c:v>2439.386011217421</c:v>
                </c:pt>
                <c:pt idx="83">
                  <c:v>2439.386011217421</c:v>
                </c:pt>
                <c:pt idx="84">
                  <c:v>2439.386011217421</c:v>
                </c:pt>
                <c:pt idx="85">
                  <c:v>2439.386011217421</c:v>
                </c:pt>
                <c:pt idx="86">
                  <c:v>2324.232926426922</c:v>
                </c:pt>
                <c:pt idx="87">
                  <c:v>2324.232926426922</c:v>
                </c:pt>
                <c:pt idx="88">
                  <c:v>2324.232926426922</c:v>
                </c:pt>
                <c:pt idx="89">
                  <c:v>2324.232926426922</c:v>
                </c:pt>
                <c:pt idx="90">
                  <c:v>2324.232926426922</c:v>
                </c:pt>
                <c:pt idx="91">
                  <c:v>2324.232926426922</c:v>
                </c:pt>
                <c:pt idx="92">
                  <c:v>2324.232926426922</c:v>
                </c:pt>
                <c:pt idx="93">
                  <c:v>2324.232926426922</c:v>
                </c:pt>
                <c:pt idx="94">
                  <c:v>2324.232926426922</c:v>
                </c:pt>
                <c:pt idx="95">
                  <c:v>2324.232926426922</c:v>
                </c:pt>
                <c:pt idx="96">
                  <c:v>2324.232926426922</c:v>
                </c:pt>
                <c:pt idx="97">
                  <c:v>2324.232926426922</c:v>
                </c:pt>
                <c:pt idx="98">
                  <c:v>2324.232926426922</c:v>
                </c:pt>
                <c:pt idx="99">
                  <c:v>2324.232926426922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45.0</c:v>
                </c:pt>
                <c:pt idx="60">
                  <c:v>45.0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45.0</c:v>
                </c:pt>
                <c:pt idx="65">
                  <c:v>45.0</c:v>
                </c:pt>
                <c:pt idx="66">
                  <c:v>45.0</c:v>
                </c:pt>
                <c:pt idx="67">
                  <c:v>45.0</c:v>
                </c:pt>
                <c:pt idx="68">
                  <c:v>45.0</c:v>
                </c:pt>
                <c:pt idx="69">
                  <c:v>45.0</c:v>
                </c:pt>
                <c:pt idx="70">
                  <c:v>45.0</c:v>
                </c:pt>
                <c:pt idx="71">
                  <c:v>45.0</c:v>
                </c:pt>
                <c:pt idx="72">
                  <c:v>45.0</c:v>
                </c:pt>
                <c:pt idx="73">
                  <c:v>45.0</c:v>
                </c:pt>
                <c:pt idx="74">
                  <c:v>45.0</c:v>
                </c:pt>
                <c:pt idx="75">
                  <c:v>45.0</c:v>
                </c:pt>
                <c:pt idx="76">
                  <c:v>45.0</c:v>
                </c:pt>
                <c:pt idx="77">
                  <c:v>45.0</c:v>
                </c:pt>
                <c:pt idx="78">
                  <c:v>45.0</c:v>
                </c:pt>
                <c:pt idx="79">
                  <c:v>45.0</c:v>
                </c:pt>
                <c:pt idx="80">
                  <c:v>45.0</c:v>
                </c:pt>
                <c:pt idx="81">
                  <c:v>45.0</c:v>
                </c:pt>
                <c:pt idx="82">
                  <c:v>45.0</c:v>
                </c:pt>
                <c:pt idx="83">
                  <c:v>45.0</c:v>
                </c:pt>
                <c:pt idx="84">
                  <c:v>45.0</c:v>
                </c:pt>
                <c:pt idx="85">
                  <c:v>45.0</c:v>
                </c:pt>
                <c:pt idx="86">
                  <c:v>81.25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81.25</c:v>
                </c:pt>
                <c:pt idx="92">
                  <c:v>81.25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2000.0</c:v>
                </c:pt>
                <c:pt idx="37">
                  <c:v>2000.0</c:v>
                </c:pt>
                <c:pt idx="38">
                  <c:v>2000.0</c:v>
                </c:pt>
                <c:pt idx="39">
                  <c:v>2000.0</c:v>
                </c:pt>
                <c:pt idx="40">
                  <c:v>2000.0</c:v>
                </c:pt>
                <c:pt idx="41">
                  <c:v>2000.0</c:v>
                </c:pt>
                <c:pt idx="42">
                  <c:v>2000.0</c:v>
                </c:pt>
                <c:pt idx="43">
                  <c:v>2000.0</c:v>
                </c:pt>
                <c:pt idx="44">
                  <c:v>2000.0</c:v>
                </c:pt>
                <c:pt idx="45">
                  <c:v>2000.0</c:v>
                </c:pt>
                <c:pt idx="46">
                  <c:v>2000.0</c:v>
                </c:pt>
                <c:pt idx="47">
                  <c:v>2000.0</c:v>
                </c:pt>
                <c:pt idx="48">
                  <c:v>2000.0</c:v>
                </c:pt>
                <c:pt idx="49">
                  <c:v>2000.0</c:v>
                </c:pt>
                <c:pt idx="50">
                  <c:v>2000.0</c:v>
                </c:pt>
                <c:pt idx="51">
                  <c:v>2000.0</c:v>
                </c:pt>
                <c:pt idx="52">
                  <c:v>2000.0</c:v>
                </c:pt>
                <c:pt idx="53">
                  <c:v>2000.0</c:v>
                </c:pt>
                <c:pt idx="54">
                  <c:v>2000.0</c:v>
                </c:pt>
                <c:pt idx="55">
                  <c:v>2000.0</c:v>
                </c:pt>
                <c:pt idx="56">
                  <c:v>2000.0</c:v>
                </c:pt>
                <c:pt idx="57">
                  <c:v>2000.0</c:v>
                </c:pt>
                <c:pt idx="58">
                  <c:v>2000.0</c:v>
                </c:pt>
                <c:pt idx="59">
                  <c:v>6750.0</c:v>
                </c:pt>
                <c:pt idx="60">
                  <c:v>6750.0</c:v>
                </c:pt>
                <c:pt idx="61">
                  <c:v>6750.0</c:v>
                </c:pt>
                <c:pt idx="62">
                  <c:v>6750.0</c:v>
                </c:pt>
                <c:pt idx="63">
                  <c:v>6750.0</c:v>
                </c:pt>
                <c:pt idx="64">
                  <c:v>6750.0</c:v>
                </c:pt>
                <c:pt idx="65">
                  <c:v>6750.0</c:v>
                </c:pt>
                <c:pt idx="66">
                  <c:v>6750.0</c:v>
                </c:pt>
                <c:pt idx="67">
                  <c:v>6750.0</c:v>
                </c:pt>
                <c:pt idx="68">
                  <c:v>6750.0</c:v>
                </c:pt>
                <c:pt idx="69">
                  <c:v>6750.0</c:v>
                </c:pt>
                <c:pt idx="70">
                  <c:v>6750.0</c:v>
                </c:pt>
                <c:pt idx="71">
                  <c:v>6750.0</c:v>
                </c:pt>
                <c:pt idx="72">
                  <c:v>6750.0</c:v>
                </c:pt>
                <c:pt idx="73">
                  <c:v>6750.0</c:v>
                </c:pt>
                <c:pt idx="74">
                  <c:v>6750.0</c:v>
                </c:pt>
                <c:pt idx="75">
                  <c:v>6750.0</c:v>
                </c:pt>
                <c:pt idx="76">
                  <c:v>6750.0</c:v>
                </c:pt>
                <c:pt idx="77">
                  <c:v>6750.0</c:v>
                </c:pt>
                <c:pt idx="78">
                  <c:v>6750.0</c:v>
                </c:pt>
                <c:pt idx="79">
                  <c:v>6750.0</c:v>
                </c:pt>
                <c:pt idx="80">
                  <c:v>6750.0</c:v>
                </c:pt>
                <c:pt idx="81">
                  <c:v>6750.0</c:v>
                </c:pt>
                <c:pt idx="82">
                  <c:v>6750.0</c:v>
                </c:pt>
                <c:pt idx="83">
                  <c:v>6750.0</c:v>
                </c:pt>
                <c:pt idx="84">
                  <c:v>6750.0</c:v>
                </c:pt>
                <c:pt idx="85">
                  <c:v>6750.0</c:v>
                </c:pt>
                <c:pt idx="86">
                  <c:v>34375.0</c:v>
                </c:pt>
                <c:pt idx="87">
                  <c:v>34375.0</c:v>
                </c:pt>
                <c:pt idx="88">
                  <c:v>34375.0</c:v>
                </c:pt>
                <c:pt idx="89">
                  <c:v>34375.0</c:v>
                </c:pt>
                <c:pt idx="90">
                  <c:v>34375.0</c:v>
                </c:pt>
                <c:pt idx="91">
                  <c:v>34375.0</c:v>
                </c:pt>
                <c:pt idx="92">
                  <c:v>34375.0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  <c:pt idx="10">
                  <c:v>117.6956299191341</c:v>
                </c:pt>
                <c:pt idx="11">
                  <c:v>117.6956299191341</c:v>
                </c:pt>
                <c:pt idx="12">
                  <c:v>117.6956299191341</c:v>
                </c:pt>
                <c:pt idx="13">
                  <c:v>117.6956299191341</c:v>
                </c:pt>
                <c:pt idx="14">
                  <c:v>117.6956299191341</c:v>
                </c:pt>
                <c:pt idx="15">
                  <c:v>117.6956299191341</c:v>
                </c:pt>
                <c:pt idx="16">
                  <c:v>117.6956299191341</c:v>
                </c:pt>
                <c:pt idx="17">
                  <c:v>117.6956299191341</c:v>
                </c:pt>
                <c:pt idx="18">
                  <c:v>117.6956299191341</c:v>
                </c:pt>
                <c:pt idx="19">
                  <c:v>117.6956299191341</c:v>
                </c:pt>
                <c:pt idx="20">
                  <c:v>117.6956299191341</c:v>
                </c:pt>
                <c:pt idx="21">
                  <c:v>117.6956299191341</c:v>
                </c:pt>
                <c:pt idx="22">
                  <c:v>117.6956299191341</c:v>
                </c:pt>
                <c:pt idx="23">
                  <c:v>117.6956299191341</c:v>
                </c:pt>
                <c:pt idx="24">
                  <c:v>117.6956299191341</c:v>
                </c:pt>
                <c:pt idx="25">
                  <c:v>117.6956299191341</c:v>
                </c:pt>
                <c:pt idx="26">
                  <c:v>117.6956299191341</c:v>
                </c:pt>
                <c:pt idx="27">
                  <c:v>117.6956299191341</c:v>
                </c:pt>
                <c:pt idx="28">
                  <c:v>117.6956299191341</c:v>
                </c:pt>
                <c:pt idx="29">
                  <c:v>117.6956299191341</c:v>
                </c:pt>
                <c:pt idx="30">
                  <c:v>117.6956299191341</c:v>
                </c:pt>
                <c:pt idx="31">
                  <c:v>117.6956299191341</c:v>
                </c:pt>
                <c:pt idx="32">
                  <c:v>117.6956299191341</c:v>
                </c:pt>
                <c:pt idx="33">
                  <c:v>117.6956299191341</c:v>
                </c:pt>
                <c:pt idx="34">
                  <c:v>117.6956299191341</c:v>
                </c:pt>
                <c:pt idx="35">
                  <c:v>117.6956299191341</c:v>
                </c:pt>
                <c:pt idx="36">
                  <c:v>410.284034500096</c:v>
                </c:pt>
                <c:pt idx="37">
                  <c:v>410.284034500096</c:v>
                </c:pt>
                <c:pt idx="38">
                  <c:v>410.284034500096</c:v>
                </c:pt>
                <c:pt idx="39">
                  <c:v>410.284034500096</c:v>
                </c:pt>
                <c:pt idx="40">
                  <c:v>410.284034500096</c:v>
                </c:pt>
                <c:pt idx="41">
                  <c:v>410.284034500096</c:v>
                </c:pt>
                <c:pt idx="42">
                  <c:v>410.284034500096</c:v>
                </c:pt>
                <c:pt idx="43">
                  <c:v>410.284034500096</c:v>
                </c:pt>
                <c:pt idx="44">
                  <c:v>410.284034500096</c:v>
                </c:pt>
                <c:pt idx="45">
                  <c:v>410.284034500096</c:v>
                </c:pt>
                <c:pt idx="46">
                  <c:v>410.284034500096</c:v>
                </c:pt>
                <c:pt idx="47">
                  <c:v>410.284034500096</c:v>
                </c:pt>
                <c:pt idx="48">
                  <c:v>410.284034500096</c:v>
                </c:pt>
                <c:pt idx="49">
                  <c:v>410.284034500096</c:v>
                </c:pt>
                <c:pt idx="50">
                  <c:v>410.284034500096</c:v>
                </c:pt>
                <c:pt idx="51">
                  <c:v>410.284034500096</c:v>
                </c:pt>
                <c:pt idx="52">
                  <c:v>410.284034500096</c:v>
                </c:pt>
                <c:pt idx="53">
                  <c:v>410.284034500096</c:v>
                </c:pt>
                <c:pt idx="54">
                  <c:v>410.284034500096</c:v>
                </c:pt>
                <c:pt idx="55">
                  <c:v>410.284034500096</c:v>
                </c:pt>
                <c:pt idx="56">
                  <c:v>410.284034500096</c:v>
                </c:pt>
                <c:pt idx="57">
                  <c:v>410.284034500096</c:v>
                </c:pt>
                <c:pt idx="58">
                  <c:v>410.284034500096</c:v>
                </c:pt>
                <c:pt idx="59">
                  <c:v>347.194779766432</c:v>
                </c:pt>
                <c:pt idx="60">
                  <c:v>347.194779766432</c:v>
                </c:pt>
                <c:pt idx="61">
                  <c:v>347.194779766432</c:v>
                </c:pt>
                <c:pt idx="62">
                  <c:v>347.194779766432</c:v>
                </c:pt>
                <c:pt idx="63">
                  <c:v>347.194779766432</c:v>
                </c:pt>
                <c:pt idx="64">
                  <c:v>347.194779766432</c:v>
                </c:pt>
                <c:pt idx="65">
                  <c:v>347.194779766432</c:v>
                </c:pt>
                <c:pt idx="66">
                  <c:v>347.194779766432</c:v>
                </c:pt>
                <c:pt idx="67">
                  <c:v>347.194779766432</c:v>
                </c:pt>
                <c:pt idx="68">
                  <c:v>347.194779766432</c:v>
                </c:pt>
                <c:pt idx="69">
                  <c:v>347.194779766432</c:v>
                </c:pt>
                <c:pt idx="70">
                  <c:v>347.194779766432</c:v>
                </c:pt>
                <c:pt idx="71">
                  <c:v>347.194779766432</c:v>
                </c:pt>
                <c:pt idx="72">
                  <c:v>347.194779766432</c:v>
                </c:pt>
                <c:pt idx="73">
                  <c:v>347.194779766432</c:v>
                </c:pt>
                <c:pt idx="74">
                  <c:v>347.194779766432</c:v>
                </c:pt>
                <c:pt idx="75">
                  <c:v>347.194779766432</c:v>
                </c:pt>
                <c:pt idx="76">
                  <c:v>347.194779766432</c:v>
                </c:pt>
                <c:pt idx="77">
                  <c:v>347.194779766432</c:v>
                </c:pt>
                <c:pt idx="78">
                  <c:v>347.194779766432</c:v>
                </c:pt>
                <c:pt idx="79">
                  <c:v>347.194779766432</c:v>
                </c:pt>
                <c:pt idx="80">
                  <c:v>347.194779766432</c:v>
                </c:pt>
                <c:pt idx="81">
                  <c:v>347.194779766432</c:v>
                </c:pt>
                <c:pt idx="82">
                  <c:v>347.194779766432</c:v>
                </c:pt>
                <c:pt idx="83">
                  <c:v>347.194779766432</c:v>
                </c:pt>
                <c:pt idx="84">
                  <c:v>347.194779766432</c:v>
                </c:pt>
                <c:pt idx="85">
                  <c:v>347.194779766432</c:v>
                </c:pt>
                <c:pt idx="86">
                  <c:v>117.6956299191341</c:v>
                </c:pt>
                <c:pt idx="87">
                  <c:v>117.6956299191341</c:v>
                </c:pt>
                <c:pt idx="88">
                  <c:v>117.6956299191341</c:v>
                </c:pt>
                <c:pt idx="89">
                  <c:v>117.6956299191341</c:v>
                </c:pt>
                <c:pt idx="90">
                  <c:v>117.6956299191341</c:v>
                </c:pt>
                <c:pt idx="91">
                  <c:v>117.6956299191341</c:v>
                </c:pt>
                <c:pt idx="92">
                  <c:v>117.6956299191341</c:v>
                </c:pt>
                <c:pt idx="93">
                  <c:v>117.6956299191341</c:v>
                </c:pt>
                <c:pt idx="94">
                  <c:v>117.6956299191341</c:v>
                </c:pt>
                <c:pt idx="95">
                  <c:v>117.6956299191341</c:v>
                </c:pt>
                <c:pt idx="96">
                  <c:v>117.6956299191341</c:v>
                </c:pt>
                <c:pt idx="97">
                  <c:v>117.6956299191341</c:v>
                </c:pt>
                <c:pt idx="98">
                  <c:v>117.6956299191341</c:v>
                </c:pt>
                <c:pt idx="99">
                  <c:v>117.6956299191341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3600.0</c:v>
                </c:pt>
                <c:pt idx="20">
                  <c:v>3600.0</c:v>
                </c:pt>
                <c:pt idx="21">
                  <c:v>3600.0</c:v>
                </c:pt>
                <c:pt idx="22">
                  <c:v>3600.0</c:v>
                </c:pt>
                <c:pt idx="23">
                  <c:v>3600.0</c:v>
                </c:pt>
                <c:pt idx="24">
                  <c:v>3600.0</c:v>
                </c:pt>
                <c:pt idx="25">
                  <c:v>3600.0</c:v>
                </c:pt>
                <c:pt idx="26">
                  <c:v>3600.0</c:v>
                </c:pt>
                <c:pt idx="27">
                  <c:v>3600.0</c:v>
                </c:pt>
                <c:pt idx="28">
                  <c:v>3600.0</c:v>
                </c:pt>
                <c:pt idx="29">
                  <c:v>3600.0</c:v>
                </c:pt>
                <c:pt idx="30">
                  <c:v>3600.0</c:v>
                </c:pt>
                <c:pt idx="31">
                  <c:v>3600.0</c:v>
                </c:pt>
                <c:pt idx="32">
                  <c:v>3600.0</c:v>
                </c:pt>
                <c:pt idx="33">
                  <c:v>3600.0</c:v>
                </c:pt>
                <c:pt idx="34">
                  <c:v>3600.0</c:v>
                </c:pt>
                <c:pt idx="35">
                  <c:v>3600.0</c:v>
                </c:pt>
                <c:pt idx="36">
                  <c:v>9600.0</c:v>
                </c:pt>
                <c:pt idx="37">
                  <c:v>9600.0</c:v>
                </c:pt>
                <c:pt idx="38">
                  <c:v>9600.0</c:v>
                </c:pt>
                <c:pt idx="39">
                  <c:v>9600.0</c:v>
                </c:pt>
                <c:pt idx="40">
                  <c:v>9600.0</c:v>
                </c:pt>
                <c:pt idx="41">
                  <c:v>9600.0</c:v>
                </c:pt>
                <c:pt idx="42">
                  <c:v>9600.0</c:v>
                </c:pt>
                <c:pt idx="43">
                  <c:v>9600.0</c:v>
                </c:pt>
                <c:pt idx="44">
                  <c:v>9600.0</c:v>
                </c:pt>
                <c:pt idx="45">
                  <c:v>9600.0</c:v>
                </c:pt>
                <c:pt idx="46">
                  <c:v>9600.0</c:v>
                </c:pt>
                <c:pt idx="47">
                  <c:v>9600.0</c:v>
                </c:pt>
                <c:pt idx="48">
                  <c:v>9600.0</c:v>
                </c:pt>
                <c:pt idx="49">
                  <c:v>9600.0</c:v>
                </c:pt>
                <c:pt idx="50">
                  <c:v>9600.0</c:v>
                </c:pt>
                <c:pt idx="51">
                  <c:v>9600.0</c:v>
                </c:pt>
                <c:pt idx="52">
                  <c:v>9600.0</c:v>
                </c:pt>
                <c:pt idx="53">
                  <c:v>9600.0</c:v>
                </c:pt>
                <c:pt idx="54">
                  <c:v>9600.0</c:v>
                </c:pt>
                <c:pt idx="55">
                  <c:v>9600.0</c:v>
                </c:pt>
                <c:pt idx="56">
                  <c:v>9600.0</c:v>
                </c:pt>
                <c:pt idx="57">
                  <c:v>9600.0</c:v>
                </c:pt>
                <c:pt idx="58">
                  <c:v>9600.0</c:v>
                </c:pt>
                <c:pt idx="59">
                  <c:v>21600.0</c:v>
                </c:pt>
                <c:pt idx="60">
                  <c:v>21600.0</c:v>
                </c:pt>
                <c:pt idx="61">
                  <c:v>21600.0</c:v>
                </c:pt>
                <c:pt idx="62">
                  <c:v>21600.0</c:v>
                </c:pt>
                <c:pt idx="63">
                  <c:v>21600.0</c:v>
                </c:pt>
                <c:pt idx="64">
                  <c:v>21600.0</c:v>
                </c:pt>
                <c:pt idx="65">
                  <c:v>21600.0</c:v>
                </c:pt>
                <c:pt idx="66">
                  <c:v>21600.0</c:v>
                </c:pt>
                <c:pt idx="67">
                  <c:v>21600.0</c:v>
                </c:pt>
                <c:pt idx="68">
                  <c:v>21600.0</c:v>
                </c:pt>
                <c:pt idx="69">
                  <c:v>21600.0</c:v>
                </c:pt>
                <c:pt idx="70">
                  <c:v>21600.0</c:v>
                </c:pt>
                <c:pt idx="71">
                  <c:v>21600.0</c:v>
                </c:pt>
                <c:pt idx="72">
                  <c:v>21600.0</c:v>
                </c:pt>
                <c:pt idx="73">
                  <c:v>21600.0</c:v>
                </c:pt>
                <c:pt idx="74">
                  <c:v>21600.0</c:v>
                </c:pt>
                <c:pt idx="75">
                  <c:v>21600.0</c:v>
                </c:pt>
                <c:pt idx="76">
                  <c:v>21600.0</c:v>
                </c:pt>
                <c:pt idx="77">
                  <c:v>21600.0</c:v>
                </c:pt>
                <c:pt idx="78">
                  <c:v>21600.0</c:v>
                </c:pt>
                <c:pt idx="79">
                  <c:v>21600.0</c:v>
                </c:pt>
                <c:pt idx="80">
                  <c:v>21600.0</c:v>
                </c:pt>
                <c:pt idx="81">
                  <c:v>21600.0</c:v>
                </c:pt>
                <c:pt idx="82">
                  <c:v>21600.0</c:v>
                </c:pt>
                <c:pt idx="83">
                  <c:v>21600.0</c:v>
                </c:pt>
                <c:pt idx="84">
                  <c:v>21600.0</c:v>
                </c:pt>
                <c:pt idx="85">
                  <c:v>21600.0</c:v>
                </c:pt>
                <c:pt idx="86">
                  <c:v>40005.0</c:v>
                </c:pt>
                <c:pt idx="87">
                  <c:v>40005.0</c:v>
                </c:pt>
                <c:pt idx="88">
                  <c:v>40005.0</c:v>
                </c:pt>
                <c:pt idx="89">
                  <c:v>40005.0</c:v>
                </c:pt>
                <c:pt idx="90">
                  <c:v>40005.0</c:v>
                </c:pt>
                <c:pt idx="91">
                  <c:v>40005.0</c:v>
                </c:pt>
                <c:pt idx="92">
                  <c:v>40005.0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  <c:pt idx="10">
                  <c:v>1120.91076113461</c:v>
                </c:pt>
                <c:pt idx="11">
                  <c:v>1120.91076113461</c:v>
                </c:pt>
                <c:pt idx="12">
                  <c:v>1120.91076113461</c:v>
                </c:pt>
                <c:pt idx="13">
                  <c:v>1120.91076113461</c:v>
                </c:pt>
                <c:pt idx="14">
                  <c:v>1120.91076113461</c:v>
                </c:pt>
                <c:pt idx="15">
                  <c:v>1120.91076113461</c:v>
                </c:pt>
                <c:pt idx="16">
                  <c:v>1120.91076113461</c:v>
                </c:pt>
                <c:pt idx="17">
                  <c:v>1120.91076113461</c:v>
                </c:pt>
                <c:pt idx="18">
                  <c:v>1120.91076113461</c:v>
                </c:pt>
                <c:pt idx="19">
                  <c:v>1120.91076113461</c:v>
                </c:pt>
                <c:pt idx="20">
                  <c:v>1120.91076113461</c:v>
                </c:pt>
                <c:pt idx="21">
                  <c:v>1120.91076113461</c:v>
                </c:pt>
                <c:pt idx="22">
                  <c:v>1120.91076113461</c:v>
                </c:pt>
                <c:pt idx="23">
                  <c:v>1120.91076113461</c:v>
                </c:pt>
                <c:pt idx="24">
                  <c:v>1120.91076113461</c:v>
                </c:pt>
                <c:pt idx="25">
                  <c:v>1120.91076113461</c:v>
                </c:pt>
                <c:pt idx="26">
                  <c:v>1120.91076113461</c:v>
                </c:pt>
                <c:pt idx="27">
                  <c:v>1120.91076113461</c:v>
                </c:pt>
                <c:pt idx="28">
                  <c:v>1120.91076113461</c:v>
                </c:pt>
                <c:pt idx="29">
                  <c:v>1120.91076113461</c:v>
                </c:pt>
                <c:pt idx="30">
                  <c:v>1120.91076113461</c:v>
                </c:pt>
                <c:pt idx="31">
                  <c:v>1120.91076113461</c:v>
                </c:pt>
                <c:pt idx="32">
                  <c:v>1120.91076113461</c:v>
                </c:pt>
                <c:pt idx="33">
                  <c:v>1120.91076113461</c:v>
                </c:pt>
                <c:pt idx="34">
                  <c:v>1120.91076113461</c:v>
                </c:pt>
                <c:pt idx="35">
                  <c:v>1120.91076113461</c:v>
                </c:pt>
                <c:pt idx="36">
                  <c:v>1120.91076113461</c:v>
                </c:pt>
                <c:pt idx="37">
                  <c:v>1120.91076113461</c:v>
                </c:pt>
                <c:pt idx="38">
                  <c:v>1120.91076113461</c:v>
                </c:pt>
                <c:pt idx="39">
                  <c:v>1120.91076113461</c:v>
                </c:pt>
                <c:pt idx="40">
                  <c:v>1120.91076113461</c:v>
                </c:pt>
                <c:pt idx="41">
                  <c:v>1120.91076113461</c:v>
                </c:pt>
                <c:pt idx="42">
                  <c:v>1120.91076113461</c:v>
                </c:pt>
                <c:pt idx="43">
                  <c:v>1120.91076113461</c:v>
                </c:pt>
                <c:pt idx="44">
                  <c:v>1120.91076113461</c:v>
                </c:pt>
                <c:pt idx="45">
                  <c:v>1120.91076113461</c:v>
                </c:pt>
                <c:pt idx="46">
                  <c:v>1120.91076113461</c:v>
                </c:pt>
                <c:pt idx="47">
                  <c:v>1120.91076113461</c:v>
                </c:pt>
                <c:pt idx="48">
                  <c:v>1120.91076113461</c:v>
                </c:pt>
                <c:pt idx="49">
                  <c:v>1120.91076113461</c:v>
                </c:pt>
                <c:pt idx="50">
                  <c:v>1120.91076113461</c:v>
                </c:pt>
                <c:pt idx="51">
                  <c:v>1120.91076113461</c:v>
                </c:pt>
                <c:pt idx="52">
                  <c:v>1120.91076113461</c:v>
                </c:pt>
                <c:pt idx="53">
                  <c:v>1120.91076113461</c:v>
                </c:pt>
                <c:pt idx="54">
                  <c:v>1120.91076113461</c:v>
                </c:pt>
                <c:pt idx="55">
                  <c:v>1120.91076113461</c:v>
                </c:pt>
                <c:pt idx="56">
                  <c:v>1120.91076113461</c:v>
                </c:pt>
                <c:pt idx="57">
                  <c:v>1120.91076113461</c:v>
                </c:pt>
                <c:pt idx="58">
                  <c:v>1120.91076113461</c:v>
                </c:pt>
                <c:pt idx="59">
                  <c:v>1120.91076113461</c:v>
                </c:pt>
                <c:pt idx="60">
                  <c:v>1120.91076113461</c:v>
                </c:pt>
                <c:pt idx="61">
                  <c:v>1120.91076113461</c:v>
                </c:pt>
                <c:pt idx="62">
                  <c:v>1120.91076113461</c:v>
                </c:pt>
                <c:pt idx="63">
                  <c:v>1120.91076113461</c:v>
                </c:pt>
                <c:pt idx="64">
                  <c:v>1120.91076113461</c:v>
                </c:pt>
                <c:pt idx="65">
                  <c:v>1120.91076113461</c:v>
                </c:pt>
                <c:pt idx="66">
                  <c:v>1120.91076113461</c:v>
                </c:pt>
                <c:pt idx="67">
                  <c:v>1120.91076113461</c:v>
                </c:pt>
                <c:pt idx="68">
                  <c:v>1120.91076113461</c:v>
                </c:pt>
                <c:pt idx="69">
                  <c:v>1120.91076113461</c:v>
                </c:pt>
                <c:pt idx="70">
                  <c:v>1120.91076113461</c:v>
                </c:pt>
                <c:pt idx="71">
                  <c:v>1120.91076113461</c:v>
                </c:pt>
                <c:pt idx="72">
                  <c:v>1120.91076113461</c:v>
                </c:pt>
                <c:pt idx="73">
                  <c:v>1120.91076113461</c:v>
                </c:pt>
                <c:pt idx="74">
                  <c:v>1120.91076113461</c:v>
                </c:pt>
                <c:pt idx="75">
                  <c:v>1120.91076113461</c:v>
                </c:pt>
                <c:pt idx="76">
                  <c:v>1120.91076113461</c:v>
                </c:pt>
                <c:pt idx="77">
                  <c:v>1120.91076113461</c:v>
                </c:pt>
                <c:pt idx="78">
                  <c:v>1120.91076113461</c:v>
                </c:pt>
                <c:pt idx="79">
                  <c:v>1120.91076113461</c:v>
                </c:pt>
                <c:pt idx="80">
                  <c:v>1120.91076113461</c:v>
                </c:pt>
                <c:pt idx="81">
                  <c:v>1120.91076113461</c:v>
                </c:pt>
                <c:pt idx="82">
                  <c:v>1120.91076113461</c:v>
                </c:pt>
                <c:pt idx="83">
                  <c:v>1120.91076113461</c:v>
                </c:pt>
                <c:pt idx="84">
                  <c:v>1120.91076113461</c:v>
                </c:pt>
                <c:pt idx="85">
                  <c:v>1120.91076113461</c:v>
                </c:pt>
                <c:pt idx="86">
                  <c:v>700.5692257091316</c:v>
                </c:pt>
                <c:pt idx="87">
                  <c:v>700.5692257091316</c:v>
                </c:pt>
                <c:pt idx="88">
                  <c:v>700.5692257091316</c:v>
                </c:pt>
                <c:pt idx="89">
                  <c:v>700.5692257091316</c:v>
                </c:pt>
                <c:pt idx="90">
                  <c:v>700.5692257091316</c:v>
                </c:pt>
                <c:pt idx="91">
                  <c:v>700.5692257091316</c:v>
                </c:pt>
                <c:pt idx="92">
                  <c:v>700.5692257091316</c:v>
                </c:pt>
                <c:pt idx="93">
                  <c:v>700.5692257091316</c:v>
                </c:pt>
                <c:pt idx="94">
                  <c:v>700.5692257091316</c:v>
                </c:pt>
                <c:pt idx="95">
                  <c:v>700.5692257091316</c:v>
                </c:pt>
                <c:pt idx="96">
                  <c:v>700.5692257091316</c:v>
                </c:pt>
                <c:pt idx="97">
                  <c:v>700.5692257091316</c:v>
                </c:pt>
                <c:pt idx="98">
                  <c:v>700.5692257091316</c:v>
                </c:pt>
                <c:pt idx="99">
                  <c:v>700.5692257091316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15720.0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15720.0</c:v>
                </c:pt>
                <c:pt idx="8">
                  <c:v>15720.0</c:v>
                </c:pt>
                <c:pt idx="9">
                  <c:v>15720.0</c:v>
                </c:pt>
                <c:pt idx="10">
                  <c:v>15720.0</c:v>
                </c:pt>
                <c:pt idx="11">
                  <c:v>15720.0</c:v>
                </c:pt>
                <c:pt idx="12">
                  <c:v>15720.0</c:v>
                </c:pt>
                <c:pt idx="13">
                  <c:v>15720.0</c:v>
                </c:pt>
                <c:pt idx="14">
                  <c:v>15720.0</c:v>
                </c:pt>
                <c:pt idx="15">
                  <c:v>15720.0</c:v>
                </c:pt>
                <c:pt idx="16">
                  <c:v>15720.0</c:v>
                </c:pt>
                <c:pt idx="17">
                  <c:v>15720.0</c:v>
                </c:pt>
                <c:pt idx="18">
                  <c:v>15720.0</c:v>
                </c:pt>
                <c:pt idx="19">
                  <c:v>15720.0</c:v>
                </c:pt>
                <c:pt idx="20">
                  <c:v>15720.0</c:v>
                </c:pt>
                <c:pt idx="21">
                  <c:v>15720.0</c:v>
                </c:pt>
                <c:pt idx="22">
                  <c:v>15720.0</c:v>
                </c:pt>
                <c:pt idx="23">
                  <c:v>15720.0</c:v>
                </c:pt>
                <c:pt idx="24">
                  <c:v>15720.0</c:v>
                </c:pt>
                <c:pt idx="25">
                  <c:v>15720.0</c:v>
                </c:pt>
                <c:pt idx="26">
                  <c:v>15720.0</c:v>
                </c:pt>
                <c:pt idx="27">
                  <c:v>15720.0</c:v>
                </c:pt>
                <c:pt idx="28">
                  <c:v>15720.0</c:v>
                </c:pt>
                <c:pt idx="29">
                  <c:v>15720.0</c:v>
                </c:pt>
                <c:pt idx="30">
                  <c:v>15720.0</c:v>
                </c:pt>
                <c:pt idx="31">
                  <c:v>15720.0</c:v>
                </c:pt>
                <c:pt idx="32">
                  <c:v>15720.0</c:v>
                </c:pt>
                <c:pt idx="33">
                  <c:v>15720.0</c:v>
                </c:pt>
                <c:pt idx="34">
                  <c:v>15720.0</c:v>
                </c:pt>
                <c:pt idx="35">
                  <c:v>15720.0</c:v>
                </c:pt>
                <c:pt idx="36">
                  <c:v>15720.0</c:v>
                </c:pt>
                <c:pt idx="37">
                  <c:v>15720.0</c:v>
                </c:pt>
                <c:pt idx="38">
                  <c:v>15720.0</c:v>
                </c:pt>
                <c:pt idx="39">
                  <c:v>15720.0</c:v>
                </c:pt>
                <c:pt idx="40">
                  <c:v>15720.0</c:v>
                </c:pt>
                <c:pt idx="41">
                  <c:v>15720.0</c:v>
                </c:pt>
                <c:pt idx="42">
                  <c:v>15720.0</c:v>
                </c:pt>
                <c:pt idx="43">
                  <c:v>15720.0</c:v>
                </c:pt>
                <c:pt idx="44">
                  <c:v>15720.0</c:v>
                </c:pt>
                <c:pt idx="45">
                  <c:v>15720.0</c:v>
                </c:pt>
                <c:pt idx="46">
                  <c:v>15720.0</c:v>
                </c:pt>
                <c:pt idx="47">
                  <c:v>15720.0</c:v>
                </c:pt>
                <c:pt idx="48">
                  <c:v>15720.0</c:v>
                </c:pt>
                <c:pt idx="49">
                  <c:v>15720.0</c:v>
                </c:pt>
                <c:pt idx="50">
                  <c:v>15720.0</c:v>
                </c:pt>
                <c:pt idx="51">
                  <c:v>15720.0</c:v>
                </c:pt>
                <c:pt idx="52">
                  <c:v>15720.0</c:v>
                </c:pt>
                <c:pt idx="53">
                  <c:v>15720.0</c:v>
                </c:pt>
                <c:pt idx="54">
                  <c:v>15720.0</c:v>
                </c:pt>
                <c:pt idx="55">
                  <c:v>15720.0</c:v>
                </c:pt>
                <c:pt idx="56">
                  <c:v>15720.0</c:v>
                </c:pt>
                <c:pt idx="57">
                  <c:v>15720.0</c:v>
                </c:pt>
                <c:pt idx="58">
                  <c:v>15720.0</c:v>
                </c:pt>
                <c:pt idx="59">
                  <c:v>15720.0</c:v>
                </c:pt>
                <c:pt idx="60">
                  <c:v>15720.0</c:v>
                </c:pt>
                <c:pt idx="61">
                  <c:v>15720.0</c:v>
                </c:pt>
                <c:pt idx="62">
                  <c:v>15720.0</c:v>
                </c:pt>
                <c:pt idx="63">
                  <c:v>15720.0</c:v>
                </c:pt>
                <c:pt idx="64">
                  <c:v>15720.0</c:v>
                </c:pt>
                <c:pt idx="65">
                  <c:v>15720.0</c:v>
                </c:pt>
                <c:pt idx="66">
                  <c:v>15720.0</c:v>
                </c:pt>
                <c:pt idx="67">
                  <c:v>15720.0</c:v>
                </c:pt>
                <c:pt idx="68">
                  <c:v>15720.0</c:v>
                </c:pt>
                <c:pt idx="69">
                  <c:v>15720.0</c:v>
                </c:pt>
                <c:pt idx="70">
                  <c:v>15720.0</c:v>
                </c:pt>
                <c:pt idx="71">
                  <c:v>15720.0</c:v>
                </c:pt>
                <c:pt idx="72">
                  <c:v>15720.0</c:v>
                </c:pt>
                <c:pt idx="73">
                  <c:v>15720.0</c:v>
                </c:pt>
                <c:pt idx="74">
                  <c:v>15720.0</c:v>
                </c:pt>
                <c:pt idx="75">
                  <c:v>15720.0</c:v>
                </c:pt>
                <c:pt idx="76">
                  <c:v>15720.0</c:v>
                </c:pt>
                <c:pt idx="77">
                  <c:v>15720.0</c:v>
                </c:pt>
                <c:pt idx="78">
                  <c:v>15720.0</c:v>
                </c:pt>
                <c:pt idx="79">
                  <c:v>15720.0</c:v>
                </c:pt>
                <c:pt idx="80">
                  <c:v>15720.0</c:v>
                </c:pt>
                <c:pt idx="81">
                  <c:v>15720.0</c:v>
                </c:pt>
                <c:pt idx="82">
                  <c:v>15720.0</c:v>
                </c:pt>
                <c:pt idx="83">
                  <c:v>15720.0</c:v>
                </c:pt>
                <c:pt idx="84">
                  <c:v>15720.0</c:v>
                </c:pt>
                <c:pt idx="85">
                  <c:v>15720.0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174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6000.0</c:v>
                </c:pt>
                <c:pt idx="20">
                  <c:v>6000.0</c:v>
                </c:pt>
                <c:pt idx="21">
                  <c:v>6000.0</c:v>
                </c:pt>
                <c:pt idx="22">
                  <c:v>6000.0</c:v>
                </c:pt>
                <c:pt idx="23">
                  <c:v>6000.0</c:v>
                </c:pt>
                <c:pt idx="24">
                  <c:v>6000.0</c:v>
                </c:pt>
                <c:pt idx="25">
                  <c:v>6000.0</c:v>
                </c:pt>
                <c:pt idx="26">
                  <c:v>6000.0</c:v>
                </c:pt>
                <c:pt idx="27">
                  <c:v>6000.0</c:v>
                </c:pt>
                <c:pt idx="28">
                  <c:v>6000.0</c:v>
                </c:pt>
                <c:pt idx="29">
                  <c:v>6000.0</c:v>
                </c:pt>
                <c:pt idx="30">
                  <c:v>6000.0</c:v>
                </c:pt>
                <c:pt idx="31">
                  <c:v>6000.0</c:v>
                </c:pt>
                <c:pt idx="32">
                  <c:v>6000.0</c:v>
                </c:pt>
                <c:pt idx="33">
                  <c:v>6000.0</c:v>
                </c:pt>
                <c:pt idx="34">
                  <c:v>6000.0</c:v>
                </c:pt>
                <c:pt idx="35">
                  <c:v>6000.0</c:v>
                </c:pt>
                <c:pt idx="36">
                  <c:v>7800.0</c:v>
                </c:pt>
                <c:pt idx="37">
                  <c:v>7800.0</c:v>
                </c:pt>
                <c:pt idx="38">
                  <c:v>7800.0</c:v>
                </c:pt>
                <c:pt idx="39">
                  <c:v>7800.0</c:v>
                </c:pt>
                <c:pt idx="40">
                  <c:v>7800.0</c:v>
                </c:pt>
                <c:pt idx="41">
                  <c:v>7800.0</c:v>
                </c:pt>
                <c:pt idx="42">
                  <c:v>7800.0</c:v>
                </c:pt>
                <c:pt idx="43">
                  <c:v>7800.0</c:v>
                </c:pt>
                <c:pt idx="44">
                  <c:v>7800.0</c:v>
                </c:pt>
                <c:pt idx="45">
                  <c:v>7800.0</c:v>
                </c:pt>
                <c:pt idx="46">
                  <c:v>7800.0</c:v>
                </c:pt>
                <c:pt idx="47">
                  <c:v>7800.0</c:v>
                </c:pt>
                <c:pt idx="48">
                  <c:v>7800.0</c:v>
                </c:pt>
                <c:pt idx="49">
                  <c:v>7800.0</c:v>
                </c:pt>
                <c:pt idx="50">
                  <c:v>7800.0</c:v>
                </c:pt>
                <c:pt idx="51">
                  <c:v>7800.0</c:v>
                </c:pt>
                <c:pt idx="52">
                  <c:v>7800.0</c:v>
                </c:pt>
                <c:pt idx="53">
                  <c:v>7800.0</c:v>
                </c:pt>
                <c:pt idx="54">
                  <c:v>7800.0</c:v>
                </c:pt>
                <c:pt idx="55">
                  <c:v>7800.0</c:v>
                </c:pt>
                <c:pt idx="56">
                  <c:v>7800.0</c:v>
                </c:pt>
                <c:pt idx="57">
                  <c:v>7800.0</c:v>
                </c:pt>
                <c:pt idx="58">
                  <c:v>7800.0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1636360"/>
        <c:axId val="18616397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19375.12270441453</c:v>
                </c:pt>
                <c:pt idx="1">
                  <c:v>19375.12270441453</c:v>
                </c:pt>
                <c:pt idx="2">
                  <c:v>19375.12270441453</c:v>
                </c:pt>
                <c:pt idx="3">
                  <c:v>19375.12270441453</c:v>
                </c:pt>
                <c:pt idx="4">
                  <c:v>19375.12270441453</c:v>
                </c:pt>
                <c:pt idx="5">
                  <c:v>19375.12270441453</c:v>
                </c:pt>
                <c:pt idx="6">
                  <c:v>19375.12270441453</c:v>
                </c:pt>
                <c:pt idx="7">
                  <c:v>19375.12270441453</c:v>
                </c:pt>
                <c:pt idx="8">
                  <c:v>19375.12270441453</c:v>
                </c:pt>
                <c:pt idx="9">
                  <c:v>19375.12270441453</c:v>
                </c:pt>
                <c:pt idx="10">
                  <c:v>19375.12270441453</c:v>
                </c:pt>
                <c:pt idx="11">
                  <c:v>19375.12270441453</c:v>
                </c:pt>
                <c:pt idx="12">
                  <c:v>19375.12270441453</c:v>
                </c:pt>
                <c:pt idx="13">
                  <c:v>19375.12270441453</c:v>
                </c:pt>
                <c:pt idx="14">
                  <c:v>19375.12270441453</c:v>
                </c:pt>
                <c:pt idx="15">
                  <c:v>19375.12270441453</c:v>
                </c:pt>
                <c:pt idx="16">
                  <c:v>19375.12270441453</c:v>
                </c:pt>
                <c:pt idx="17">
                  <c:v>19375.12270441453</c:v>
                </c:pt>
                <c:pt idx="18">
                  <c:v>19375.12270441453</c:v>
                </c:pt>
                <c:pt idx="19">
                  <c:v>19375.12270441453</c:v>
                </c:pt>
                <c:pt idx="20">
                  <c:v>19375.12270441453</c:v>
                </c:pt>
                <c:pt idx="21">
                  <c:v>19375.12270441453</c:v>
                </c:pt>
                <c:pt idx="22">
                  <c:v>19375.12270441453</c:v>
                </c:pt>
                <c:pt idx="23">
                  <c:v>19375.12270441453</c:v>
                </c:pt>
                <c:pt idx="24">
                  <c:v>19375.12270441453</c:v>
                </c:pt>
                <c:pt idx="25">
                  <c:v>19375.12270441453</c:v>
                </c:pt>
                <c:pt idx="26">
                  <c:v>19375.12270441453</c:v>
                </c:pt>
                <c:pt idx="27">
                  <c:v>19375.12270441453</c:v>
                </c:pt>
                <c:pt idx="28">
                  <c:v>19375.12270441453</c:v>
                </c:pt>
                <c:pt idx="29">
                  <c:v>19375.12270441453</c:v>
                </c:pt>
                <c:pt idx="30">
                  <c:v>19375.12270441453</c:v>
                </c:pt>
                <c:pt idx="31">
                  <c:v>19375.12270441453</c:v>
                </c:pt>
                <c:pt idx="32">
                  <c:v>19375.12270441453</c:v>
                </c:pt>
                <c:pt idx="33">
                  <c:v>19375.12270441453</c:v>
                </c:pt>
                <c:pt idx="34">
                  <c:v>19375.12270441453</c:v>
                </c:pt>
                <c:pt idx="35">
                  <c:v>19375.12270441453</c:v>
                </c:pt>
                <c:pt idx="36">
                  <c:v>19375.12270441453</c:v>
                </c:pt>
                <c:pt idx="37">
                  <c:v>19375.12270441453</c:v>
                </c:pt>
                <c:pt idx="38">
                  <c:v>19375.12270441453</c:v>
                </c:pt>
                <c:pt idx="39">
                  <c:v>19375.12270441453</c:v>
                </c:pt>
                <c:pt idx="40">
                  <c:v>19375.12270441453</c:v>
                </c:pt>
                <c:pt idx="41">
                  <c:v>19375.12270441453</c:v>
                </c:pt>
                <c:pt idx="42">
                  <c:v>19375.12270441453</c:v>
                </c:pt>
                <c:pt idx="43">
                  <c:v>19375.12270441453</c:v>
                </c:pt>
                <c:pt idx="44">
                  <c:v>19375.12270441453</c:v>
                </c:pt>
                <c:pt idx="45">
                  <c:v>19375.12270441453</c:v>
                </c:pt>
                <c:pt idx="46">
                  <c:v>19375.12270441453</c:v>
                </c:pt>
                <c:pt idx="47">
                  <c:v>19375.12270441453</c:v>
                </c:pt>
                <c:pt idx="48">
                  <c:v>19375.12270441453</c:v>
                </c:pt>
                <c:pt idx="49">
                  <c:v>19375.12270441453</c:v>
                </c:pt>
                <c:pt idx="50">
                  <c:v>19375.12270441453</c:v>
                </c:pt>
                <c:pt idx="51">
                  <c:v>19375.12270441453</c:v>
                </c:pt>
                <c:pt idx="52">
                  <c:v>19375.12270441453</c:v>
                </c:pt>
                <c:pt idx="53">
                  <c:v>19375.12270441453</c:v>
                </c:pt>
                <c:pt idx="54">
                  <c:v>19375.12270441453</c:v>
                </c:pt>
                <c:pt idx="55">
                  <c:v>19375.12270441453</c:v>
                </c:pt>
                <c:pt idx="56">
                  <c:v>19375.12270441453</c:v>
                </c:pt>
                <c:pt idx="57">
                  <c:v>19375.12270441453</c:v>
                </c:pt>
                <c:pt idx="58">
                  <c:v>19375.12270441453</c:v>
                </c:pt>
                <c:pt idx="59">
                  <c:v>19375.12270441453</c:v>
                </c:pt>
                <c:pt idx="60">
                  <c:v>19375.12270441453</c:v>
                </c:pt>
                <c:pt idx="61">
                  <c:v>19375.12270441453</c:v>
                </c:pt>
                <c:pt idx="62">
                  <c:v>19375.12270441453</c:v>
                </c:pt>
                <c:pt idx="63">
                  <c:v>19375.12270441453</c:v>
                </c:pt>
                <c:pt idx="64">
                  <c:v>19375.12270441453</c:v>
                </c:pt>
                <c:pt idx="65">
                  <c:v>19375.12270441453</c:v>
                </c:pt>
                <c:pt idx="66">
                  <c:v>19375.12270441453</c:v>
                </c:pt>
                <c:pt idx="67">
                  <c:v>19375.12270441453</c:v>
                </c:pt>
                <c:pt idx="68">
                  <c:v>19375.12270441453</c:v>
                </c:pt>
                <c:pt idx="69">
                  <c:v>19375.12270441453</c:v>
                </c:pt>
                <c:pt idx="70">
                  <c:v>19375.12270441453</c:v>
                </c:pt>
                <c:pt idx="71">
                  <c:v>19375.12270441453</c:v>
                </c:pt>
                <c:pt idx="72">
                  <c:v>19375.12270441453</c:v>
                </c:pt>
                <c:pt idx="73">
                  <c:v>19375.12270441453</c:v>
                </c:pt>
                <c:pt idx="74">
                  <c:v>19375.12270441453</c:v>
                </c:pt>
                <c:pt idx="75">
                  <c:v>19375.12270441453</c:v>
                </c:pt>
                <c:pt idx="76">
                  <c:v>19375.12270441453</c:v>
                </c:pt>
                <c:pt idx="77">
                  <c:v>19375.12270441453</c:v>
                </c:pt>
                <c:pt idx="78">
                  <c:v>19375.12270441453</c:v>
                </c:pt>
                <c:pt idx="79">
                  <c:v>19375.12270441453</c:v>
                </c:pt>
                <c:pt idx="80">
                  <c:v>19375.12270441453</c:v>
                </c:pt>
                <c:pt idx="81">
                  <c:v>19375.12270441453</c:v>
                </c:pt>
                <c:pt idx="82">
                  <c:v>19375.12270441453</c:v>
                </c:pt>
                <c:pt idx="83">
                  <c:v>19375.12270441453</c:v>
                </c:pt>
                <c:pt idx="84">
                  <c:v>19375.12270441453</c:v>
                </c:pt>
                <c:pt idx="85">
                  <c:v>19375.12270441453</c:v>
                </c:pt>
                <c:pt idx="86">
                  <c:v>19375.12270441453</c:v>
                </c:pt>
                <c:pt idx="87">
                  <c:v>19375.12270441453</c:v>
                </c:pt>
                <c:pt idx="88">
                  <c:v>19375.12270441453</c:v>
                </c:pt>
                <c:pt idx="89">
                  <c:v>19375.12270441453</c:v>
                </c:pt>
                <c:pt idx="90">
                  <c:v>19375.12270441453</c:v>
                </c:pt>
                <c:pt idx="91">
                  <c:v>19375.12270441453</c:v>
                </c:pt>
                <c:pt idx="92">
                  <c:v>19375.12270441453</c:v>
                </c:pt>
                <c:pt idx="93">
                  <c:v>19375.12270441453</c:v>
                </c:pt>
                <c:pt idx="94">
                  <c:v>19375.12270441453</c:v>
                </c:pt>
                <c:pt idx="95">
                  <c:v>19375.12270441453</c:v>
                </c:pt>
                <c:pt idx="96">
                  <c:v>19375.12270441453</c:v>
                </c:pt>
                <c:pt idx="97">
                  <c:v>19375.12270441453</c:v>
                </c:pt>
                <c:pt idx="98">
                  <c:v>19375.12270441453</c:v>
                </c:pt>
                <c:pt idx="99">
                  <c:v>19375.12270441453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636360"/>
        <c:axId val="18616397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37333.9633112192</c:v>
                </c:pt>
                <c:pt idx="6">
                  <c:v>37704.88611902965</c:v>
                </c:pt>
                <c:pt idx="7">
                  <c:v>38075.8089268401</c:v>
                </c:pt>
                <c:pt idx="8">
                  <c:v>38446.73173465057</c:v>
                </c:pt>
                <c:pt idx="9">
                  <c:v>38817.65454246103</c:v>
                </c:pt>
                <c:pt idx="10">
                  <c:v>39188.57735027149</c:v>
                </c:pt>
                <c:pt idx="11">
                  <c:v>39559.50015808194</c:v>
                </c:pt>
                <c:pt idx="12">
                  <c:v>39930.4229658924</c:v>
                </c:pt>
                <c:pt idx="13">
                  <c:v>40301.34577370286</c:v>
                </c:pt>
                <c:pt idx="14">
                  <c:v>40672.26858151332</c:v>
                </c:pt>
                <c:pt idx="15">
                  <c:v>41043.19138932378</c:v>
                </c:pt>
                <c:pt idx="16">
                  <c:v>41414.11419713424</c:v>
                </c:pt>
                <c:pt idx="17">
                  <c:v>41785.03700494469</c:v>
                </c:pt>
                <c:pt idx="18">
                  <c:v>42155.95981275515</c:v>
                </c:pt>
                <c:pt idx="19">
                  <c:v>42526.88262056561</c:v>
                </c:pt>
                <c:pt idx="20">
                  <c:v>42897.80542837606</c:v>
                </c:pt>
                <c:pt idx="21">
                  <c:v>43268.72823618652</c:v>
                </c:pt>
                <c:pt idx="22">
                  <c:v>43639.65104399698</c:v>
                </c:pt>
                <c:pt idx="23">
                  <c:v>44010.57385180744</c:v>
                </c:pt>
                <c:pt idx="24">
                  <c:v>44381.4966596179</c:v>
                </c:pt>
                <c:pt idx="25">
                  <c:v>44752.41946742835</c:v>
                </c:pt>
                <c:pt idx="26">
                  <c:v>45123.3422752388</c:v>
                </c:pt>
                <c:pt idx="27">
                  <c:v>45494.26508304928</c:v>
                </c:pt>
                <c:pt idx="28">
                  <c:v>45865.18789085973</c:v>
                </c:pt>
                <c:pt idx="29">
                  <c:v>46236.1106986702</c:v>
                </c:pt>
                <c:pt idx="30">
                  <c:v>46607.03350648065</c:v>
                </c:pt>
                <c:pt idx="31">
                  <c:v>46977.9563142911</c:v>
                </c:pt>
                <c:pt idx="32">
                  <c:v>47348.87912210156</c:v>
                </c:pt>
                <c:pt idx="33">
                  <c:v>47719.80192991202</c:v>
                </c:pt>
                <c:pt idx="34">
                  <c:v>48090.72473772248</c:v>
                </c:pt>
                <c:pt idx="35">
                  <c:v>48498.71389228092</c:v>
                </c:pt>
                <c:pt idx="36">
                  <c:v>48943.76939358732</c:v>
                </c:pt>
                <c:pt idx="37">
                  <c:v>49388.82489489374</c:v>
                </c:pt>
                <c:pt idx="38">
                  <c:v>49833.88039620014</c:v>
                </c:pt>
                <c:pt idx="39">
                  <c:v>50278.93589750655</c:v>
                </c:pt>
                <c:pt idx="40">
                  <c:v>50723.99139881297</c:v>
                </c:pt>
                <c:pt idx="41">
                  <c:v>51169.04690011938</c:v>
                </c:pt>
                <c:pt idx="42">
                  <c:v>51614.10240142579</c:v>
                </c:pt>
                <c:pt idx="43">
                  <c:v>52059.1579027322</c:v>
                </c:pt>
                <c:pt idx="44">
                  <c:v>52504.21340403861</c:v>
                </c:pt>
                <c:pt idx="45">
                  <c:v>52949.26890534502</c:v>
                </c:pt>
                <c:pt idx="46">
                  <c:v>53394.32440665143</c:v>
                </c:pt>
                <c:pt idx="47">
                  <c:v>53839.37990795785</c:v>
                </c:pt>
                <c:pt idx="48">
                  <c:v>54284.43540926425</c:v>
                </c:pt>
                <c:pt idx="49">
                  <c:v>54729.49091057066</c:v>
                </c:pt>
                <c:pt idx="50">
                  <c:v>55174.54641187707</c:v>
                </c:pt>
                <c:pt idx="51">
                  <c:v>55619.60191318348</c:v>
                </c:pt>
                <c:pt idx="52">
                  <c:v>56064.6574144899</c:v>
                </c:pt>
                <c:pt idx="53">
                  <c:v>56509.7129157963</c:v>
                </c:pt>
                <c:pt idx="54">
                  <c:v>56954.76841710271</c:v>
                </c:pt>
                <c:pt idx="55">
                  <c:v>57399.82391840912</c:v>
                </c:pt>
                <c:pt idx="56">
                  <c:v>57844.87941971554</c:v>
                </c:pt>
                <c:pt idx="57">
                  <c:v>58289.93492102195</c:v>
                </c:pt>
                <c:pt idx="58">
                  <c:v>58734.99042232836</c:v>
                </c:pt>
                <c:pt idx="59">
                  <c:v>59180.04592363477</c:v>
                </c:pt>
                <c:pt idx="60">
                  <c:v>61047.7431004418</c:v>
                </c:pt>
                <c:pt idx="61">
                  <c:v>64338.08195274945</c:v>
                </c:pt>
                <c:pt idx="62">
                  <c:v>67628.4208050571</c:v>
                </c:pt>
                <c:pt idx="63">
                  <c:v>70918.75965736474</c:v>
                </c:pt>
                <c:pt idx="64">
                  <c:v>74209.0985096724</c:v>
                </c:pt>
                <c:pt idx="65">
                  <c:v>77499.43736198004</c:v>
                </c:pt>
                <c:pt idx="66">
                  <c:v>80789.7762142877</c:v>
                </c:pt>
                <c:pt idx="67">
                  <c:v>84080.11506659534</c:v>
                </c:pt>
                <c:pt idx="68">
                  <c:v>87370.453918903</c:v>
                </c:pt>
                <c:pt idx="69">
                  <c:v>90660.79277121065</c:v>
                </c:pt>
                <c:pt idx="70">
                  <c:v>93951.1316235183</c:v>
                </c:pt>
                <c:pt idx="71">
                  <c:v>97241.47047582594</c:v>
                </c:pt>
                <c:pt idx="72">
                  <c:v>100531.8093281336</c:v>
                </c:pt>
                <c:pt idx="73">
                  <c:v>103822.1481804413</c:v>
                </c:pt>
                <c:pt idx="74">
                  <c:v>107112.487032749</c:v>
                </c:pt>
                <c:pt idx="75">
                  <c:v>110402.8258850565</c:v>
                </c:pt>
                <c:pt idx="76">
                  <c:v>113693.1647373642</c:v>
                </c:pt>
                <c:pt idx="77">
                  <c:v>116983.5035896719</c:v>
                </c:pt>
                <c:pt idx="78">
                  <c:v>120273.8424419795</c:v>
                </c:pt>
                <c:pt idx="79">
                  <c:v>123564.1812942871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36360"/>
        <c:axId val="1861639720"/>
      </c:scatterChart>
      <c:catAx>
        <c:axId val="1861636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1639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61639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616363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  <c:pt idx="10">
                  <c:v>2228.391579502492</c:v>
                </c:pt>
                <c:pt idx="11">
                  <c:v>2228.391579502492</c:v>
                </c:pt>
                <c:pt idx="12">
                  <c:v>2228.391579502492</c:v>
                </c:pt>
                <c:pt idx="13">
                  <c:v>2228.391579502492</c:v>
                </c:pt>
                <c:pt idx="14">
                  <c:v>2228.391579502492</c:v>
                </c:pt>
                <c:pt idx="15">
                  <c:v>2228.391579502492</c:v>
                </c:pt>
                <c:pt idx="16">
                  <c:v>2228.391579502492</c:v>
                </c:pt>
                <c:pt idx="17">
                  <c:v>2228.391579502492</c:v>
                </c:pt>
                <c:pt idx="18">
                  <c:v>2228.391579502492</c:v>
                </c:pt>
                <c:pt idx="19">
                  <c:v>2211.621698159795</c:v>
                </c:pt>
                <c:pt idx="20">
                  <c:v>2194.851816817095</c:v>
                </c:pt>
                <c:pt idx="21">
                  <c:v>2178.081935474398</c:v>
                </c:pt>
                <c:pt idx="22">
                  <c:v>2161.312054131699</c:v>
                </c:pt>
                <c:pt idx="23">
                  <c:v>2144.542172789001</c:v>
                </c:pt>
                <c:pt idx="24">
                  <c:v>2127.772291446302</c:v>
                </c:pt>
                <c:pt idx="25">
                  <c:v>2111.002410103604</c:v>
                </c:pt>
                <c:pt idx="26">
                  <c:v>2094.232528760905</c:v>
                </c:pt>
                <c:pt idx="27">
                  <c:v>2077.462647418207</c:v>
                </c:pt>
                <c:pt idx="28">
                  <c:v>2060.692766075508</c:v>
                </c:pt>
                <c:pt idx="29">
                  <c:v>2043.92288473281</c:v>
                </c:pt>
                <c:pt idx="30">
                  <c:v>2027.153003390112</c:v>
                </c:pt>
                <c:pt idx="31">
                  <c:v>2010.383122047413</c:v>
                </c:pt>
                <c:pt idx="32">
                  <c:v>1993.613240704715</c:v>
                </c:pt>
                <c:pt idx="33">
                  <c:v>1976.843359362016</c:v>
                </c:pt>
                <c:pt idx="34">
                  <c:v>1960.073478019318</c:v>
                </c:pt>
                <c:pt idx="35">
                  <c:v>1943.303596676619</c:v>
                </c:pt>
                <c:pt idx="36">
                  <c:v>1926.533715333921</c:v>
                </c:pt>
                <c:pt idx="37">
                  <c:v>1909.763833991223</c:v>
                </c:pt>
                <c:pt idx="38">
                  <c:v>1892.993952648524</c:v>
                </c:pt>
                <c:pt idx="39">
                  <c:v>1876.224071305826</c:v>
                </c:pt>
                <c:pt idx="40">
                  <c:v>1859.454189963127</c:v>
                </c:pt>
                <c:pt idx="41">
                  <c:v>1842.684308620429</c:v>
                </c:pt>
                <c:pt idx="42">
                  <c:v>1825.91442727773</c:v>
                </c:pt>
                <c:pt idx="43">
                  <c:v>1809.144545935032</c:v>
                </c:pt>
                <c:pt idx="44">
                  <c:v>1792.374664592333</c:v>
                </c:pt>
                <c:pt idx="45">
                  <c:v>1775.604783249635</c:v>
                </c:pt>
                <c:pt idx="46">
                  <c:v>1758.834901906936</c:v>
                </c:pt>
                <c:pt idx="47">
                  <c:v>1742.065020564238</c:v>
                </c:pt>
                <c:pt idx="48">
                  <c:v>1745.548120738421</c:v>
                </c:pt>
                <c:pt idx="49">
                  <c:v>1769.284202429486</c:v>
                </c:pt>
                <c:pt idx="50">
                  <c:v>1793.020284120551</c:v>
                </c:pt>
                <c:pt idx="51">
                  <c:v>1816.756365811616</c:v>
                </c:pt>
                <c:pt idx="52">
                  <c:v>1840.492447502681</c:v>
                </c:pt>
                <c:pt idx="53">
                  <c:v>1864.228529193746</c:v>
                </c:pt>
                <c:pt idx="54">
                  <c:v>1887.964610884811</c:v>
                </c:pt>
                <c:pt idx="55">
                  <c:v>1911.700692575876</c:v>
                </c:pt>
                <c:pt idx="56">
                  <c:v>1935.43677426694</c:v>
                </c:pt>
                <c:pt idx="57">
                  <c:v>1959.172855958005</c:v>
                </c:pt>
                <c:pt idx="58">
                  <c:v>1982.90893764907</c:v>
                </c:pt>
                <c:pt idx="59">
                  <c:v>2006.645019340135</c:v>
                </c:pt>
                <c:pt idx="60">
                  <c:v>2030.3811010312</c:v>
                </c:pt>
                <c:pt idx="61">
                  <c:v>2054.117182722265</c:v>
                </c:pt>
                <c:pt idx="62">
                  <c:v>2077.85326441333</c:v>
                </c:pt>
                <c:pt idx="63">
                  <c:v>2101.589346104395</c:v>
                </c:pt>
                <c:pt idx="64">
                  <c:v>2125.32542779546</c:v>
                </c:pt>
                <c:pt idx="65">
                  <c:v>2149.061509486524</c:v>
                </c:pt>
                <c:pt idx="66">
                  <c:v>2172.79759117759</c:v>
                </c:pt>
                <c:pt idx="67">
                  <c:v>2196.533672868654</c:v>
                </c:pt>
                <c:pt idx="68">
                  <c:v>2220.269754559719</c:v>
                </c:pt>
                <c:pt idx="69">
                  <c:v>2244.005836250784</c:v>
                </c:pt>
                <c:pt idx="70">
                  <c:v>2267.741917941849</c:v>
                </c:pt>
                <c:pt idx="71">
                  <c:v>2291.477999632913</c:v>
                </c:pt>
                <c:pt idx="72">
                  <c:v>2315.214081323978</c:v>
                </c:pt>
                <c:pt idx="73">
                  <c:v>2342.088286617563</c:v>
                </c:pt>
                <c:pt idx="74">
                  <c:v>2372.100615513666</c:v>
                </c:pt>
                <c:pt idx="75">
                  <c:v>2402.112944409769</c:v>
                </c:pt>
                <c:pt idx="76">
                  <c:v>2432.125273305872</c:v>
                </c:pt>
                <c:pt idx="77">
                  <c:v>2462.137602201975</c:v>
                </c:pt>
                <c:pt idx="78">
                  <c:v>2492.149931098078</c:v>
                </c:pt>
                <c:pt idx="79">
                  <c:v>2522.162259994182</c:v>
                </c:pt>
                <c:pt idx="80">
                  <c:v>2552.174588890285</c:v>
                </c:pt>
                <c:pt idx="81">
                  <c:v>2582.186917786388</c:v>
                </c:pt>
                <c:pt idx="82">
                  <c:v>2612.199246682491</c:v>
                </c:pt>
                <c:pt idx="83">
                  <c:v>2642.211575578594</c:v>
                </c:pt>
                <c:pt idx="84">
                  <c:v>2672.223904474698</c:v>
                </c:pt>
                <c:pt idx="85">
                  <c:v>2702.236233370801</c:v>
                </c:pt>
                <c:pt idx="86">
                  <c:v>2732.248562266904</c:v>
                </c:pt>
                <c:pt idx="87">
                  <c:v>2762.260891163007</c:v>
                </c:pt>
                <c:pt idx="88">
                  <c:v>2792.27322005911</c:v>
                </c:pt>
                <c:pt idx="89">
                  <c:v>2822.285548955213</c:v>
                </c:pt>
                <c:pt idx="90">
                  <c:v>2852.297877851316</c:v>
                </c:pt>
                <c:pt idx="91">
                  <c:v>2882.31020674742</c:v>
                </c:pt>
                <c:pt idx="92">
                  <c:v>2912.322535643523</c:v>
                </c:pt>
                <c:pt idx="93">
                  <c:v>2942.334864539626</c:v>
                </c:pt>
                <c:pt idx="94">
                  <c:v>2942.334864539626</c:v>
                </c:pt>
                <c:pt idx="95">
                  <c:v>2942.334864539626</c:v>
                </c:pt>
                <c:pt idx="96">
                  <c:v>2942.334864539626</c:v>
                </c:pt>
                <c:pt idx="97">
                  <c:v>2942.334864539626</c:v>
                </c:pt>
                <c:pt idx="98">
                  <c:v>2942.334864539626</c:v>
                </c:pt>
                <c:pt idx="99">
                  <c:v>2942.334864539626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741.4400000000001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936.32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2563.153963414634</c:v>
                </c:pt>
                <c:pt idx="75">
                  <c:v>3436.58993902439</c:v>
                </c:pt>
                <c:pt idx="76">
                  <c:v>4310.025914634145</c:v>
                </c:pt>
                <c:pt idx="77">
                  <c:v>5183.461890243902</c:v>
                </c:pt>
                <c:pt idx="78">
                  <c:v>6056.897865853658</c:v>
                </c:pt>
                <c:pt idx="79">
                  <c:v>6930.333841463413</c:v>
                </c:pt>
                <c:pt idx="80">
                  <c:v>7803.76981707317</c:v>
                </c:pt>
                <c:pt idx="81">
                  <c:v>8677.205792682925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11297.51371951219</c:v>
                </c:pt>
                <c:pt idx="85">
                  <c:v>12170.94969512195</c:v>
                </c:pt>
                <c:pt idx="86">
                  <c:v>13044.3856707317</c:v>
                </c:pt>
                <c:pt idx="87">
                  <c:v>13917.82164634146</c:v>
                </c:pt>
                <c:pt idx="88">
                  <c:v>14791.25762195122</c:v>
                </c:pt>
                <c:pt idx="89">
                  <c:v>15664.69359756097</c:v>
                </c:pt>
                <c:pt idx="90">
                  <c:v>16538.12957317073</c:v>
                </c:pt>
                <c:pt idx="91">
                  <c:v>17411.56554878048</c:v>
                </c:pt>
                <c:pt idx="92">
                  <c:v>18285.00152439024</c:v>
                </c:pt>
                <c:pt idx="93">
                  <c:v>19158.4375</c:v>
                </c:pt>
                <c:pt idx="94">
                  <c:v>19158.4375</c:v>
                </c:pt>
                <c:pt idx="95">
                  <c:v>19158.4375</c:v>
                </c:pt>
                <c:pt idx="96">
                  <c:v>19158.4375</c:v>
                </c:pt>
                <c:pt idx="97">
                  <c:v>19158.4375</c:v>
                </c:pt>
                <c:pt idx="98">
                  <c:v>19158.4375</c:v>
                </c:pt>
                <c:pt idx="99">
                  <c:v>19158.4375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680.7010887495875</c:v>
                </c:pt>
                <c:pt idx="1">
                  <c:v>680.7010887495875</c:v>
                </c:pt>
                <c:pt idx="2">
                  <c:v>680.7010887495875</c:v>
                </c:pt>
                <c:pt idx="3">
                  <c:v>680.7010887495875</c:v>
                </c:pt>
                <c:pt idx="4">
                  <c:v>680.7010887495875</c:v>
                </c:pt>
                <c:pt idx="5">
                  <c:v>680.7010887495875</c:v>
                </c:pt>
                <c:pt idx="6">
                  <c:v>680.7010887495875</c:v>
                </c:pt>
                <c:pt idx="7">
                  <c:v>680.7010887495875</c:v>
                </c:pt>
                <c:pt idx="8">
                  <c:v>680.7010887495875</c:v>
                </c:pt>
                <c:pt idx="9">
                  <c:v>680.7010887495875</c:v>
                </c:pt>
                <c:pt idx="10">
                  <c:v>680.7010887495875</c:v>
                </c:pt>
                <c:pt idx="11">
                  <c:v>680.7010887495875</c:v>
                </c:pt>
                <c:pt idx="12">
                  <c:v>680.7010887495875</c:v>
                </c:pt>
                <c:pt idx="13">
                  <c:v>680.7010887495875</c:v>
                </c:pt>
                <c:pt idx="14">
                  <c:v>680.7010887495875</c:v>
                </c:pt>
                <c:pt idx="15">
                  <c:v>680.7010887495875</c:v>
                </c:pt>
                <c:pt idx="16">
                  <c:v>680.7010887495875</c:v>
                </c:pt>
                <c:pt idx="17">
                  <c:v>680.7010887495875</c:v>
                </c:pt>
                <c:pt idx="18">
                  <c:v>680.7010887495875</c:v>
                </c:pt>
                <c:pt idx="19">
                  <c:v>724.7467133406773</c:v>
                </c:pt>
                <c:pt idx="20">
                  <c:v>768.792337931767</c:v>
                </c:pt>
                <c:pt idx="21">
                  <c:v>812.8379625228571</c:v>
                </c:pt>
                <c:pt idx="22">
                  <c:v>856.8835871139469</c:v>
                </c:pt>
                <c:pt idx="23">
                  <c:v>900.9292117050367</c:v>
                </c:pt>
                <c:pt idx="24">
                  <c:v>944.9748362961265</c:v>
                </c:pt>
                <c:pt idx="25">
                  <c:v>989.0204608872164</c:v>
                </c:pt>
                <c:pt idx="26">
                  <c:v>1033.066085478306</c:v>
                </c:pt>
                <c:pt idx="27">
                  <c:v>1077.111710069396</c:v>
                </c:pt>
                <c:pt idx="28">
                  <c:v>1121.157334660486</c:v>
                </c:pt>
                <c:pt idx="29">
                  <c:v>1165.202959251576</c:v>
                </c:pt>
                <c:pt idx="30">
                  <c:v>1209.248583842666</c:v>
                </c:pt>
                <c:pt idx="31">
                  <c:v>1253.294208433755</c:v>
                </c:pt>
                <c:pt idx="32">
                  <c:v>1297.339833024845</c:v>
                </c:pt>
                <c:pt idx="33">
                  <c:v>1341.385457615935</c:v>
                </c:pt>
                <c:pt idx="34">
                  <c:v>1385.431082207025</c:v>
                </c:pt>
                <c:pt idx="35">
                  <c:v>1429.476706798114</c:v>
                </c:pt>
                <c:pt idx="36">
                  <c:v>1473.522331389204</c:v>
                </c:pt>
                <c:pt idx="37">
                  <c:v>1517.567955980294</c:v>
                </c:pt>
                <c:pt idx="38">
                  <c:v>1561.613580571384</c:v>
                </c:pt>
                <c:pt idx="39">
                  <c:v>1605.659205162474</c:v>
                </c:pt>
                <c:pt idx="40">
                  <c:v>1649.704829753563</c:v>
                </c:pt>
                <c:pt idx="41">
                  <c:v>1693.750454344653</c:v>
                </c:pt>
                <c:pt idx="42">
                  <c:v>1737.796078935743</c:v>
                </c:pt>
                <c:pt idx="43">
                  <c:v>1781.841703526833</c:v>
                </c:pt>
                <c:pt idx="44">
                  <c:v>1825.887328117923</c:v>
                </c:pt>
                <c:pt idx="45">
                  <c:v>1869.932952709013</c:v>
                </c:pt>
                <c:pt idx="46">
                  <c:v>1913.978577300102</c:v>
                </c:pt>
                <c:pt idx="47">
                  <c:v>1958.024201891192</c:v>
                </c:pt>
                <c:pt idx="48">
                  <c:v>1989.233794127351</c:v>
                </c:pt>
                <c:pt idx="49">
                  <c:v>2007.607354008578</c:v>
                </c:pt>
                <c:pt idx="50">
                  <c:v>2025.980913889806</c:v>
                </c:pt>
                <c:pt idx="51">
                  <c:v>2044.354473771033</c:v>
                </c:pt>
                <c:pt idx="52">
                  <c:v>2062.72803365226</c:v>
                </c:pt>
                <c:pt idx="53">
                  <c:v>2081.101593533487</c:v>
                </c:pt>
                <c:pt idx="54">
                  <c:v>2099.475153414715</c:v>
                </c:pt>
                <c:pt idx="55">
                  <c:v>2117.848713295942</c:v>
                </c:pt>
                <c:pt idx="56">
                  <c:v>2136.222273177169</c:v>
                </c:pt>
                <c:pt idx="57">
                  <c:v>2154.595833058397</c:v>
                </c:pt>
                <c:pt idx="58">
                  <c:v>2172.969392939624</c:v>
                </c:pt>
                <c:pt idx="59">
                  <c:v>2191.342952820852</c:v>
                </c:pt>
                <c:pt idx="60">
                  <c:v>2209.716512702079</c:v>
                </c:pt>
                <c:pt idx="61">
                  <c:v>2228.090072583306</c:v>
                </c:pt>
                <c:pt idx="62">
                  <c:v>2246.463632464533</c:v>
                </c:pt>
                <c:pt idx="63">
                  <c:v>2264.83719234576</c:v>
                </c:pt>
                <c:pt idx="64">
                  <c:v>2283.210752226988</c:v>
                </c:pt>
                <c:pt idx="65">
                  <c:v>2301.584312108216</c:v>
                </c:pt>
                <c:pt idx="66">
                  <c:v>2319.957871989443</c:v>
                </c:pt>
                <c:pt idx="67">
                  <c:v>2338.33143187067</c:v>
                </c:pt>
                <c:pt idx="68">
                  <c:v>2356.704991751898</c:v>
                </c:pt>
                <c:pt idx="69">
                  <c:v>2375.078551633125</c:v>
                </c:pt>
                <c:pt idx="70">
                  <c:v>2393.452111514352</c:v>
                </c:pt>
                <c:pt idx="71">
                  <c:v>2411.82567139558</c:v>
                </c:pt>
                <c:pt idx="72">
                  <c:v>2430.199231276807</c:v>
                </c:pt>
                <c:pt idx="73">
                  <c:v>2436.577399393262</c:v>
                </c:pt>
                <c:pt idx="74">
                  <c:v>2430.960175744945</c:v>
                </c:pt>
                <c:pt idx="75">
                  <c:v>2425.342952096628</c:v>
                </c:pt>
                <c:pt idx="76">
                  <c:v>2419.725728448311</c:v>
                </c:pt>
                <c:pt idx="77">
                  <c:v>2414.108504799994</c:v>
                </c:pt>
                <c:pt idx="78">
                  <c:v>2408.491281151677</c:v>
                </c:pt>
                <c:pt idx="79">
                  <c:v>2402.87405750336</c:v>
                </c:pt>
                <c:pt idx="80">
                  <c:v>2397.256833855043</c:v>
                </c:pt>
                <c:pt idx="81">
                  <c:v>2391.639610206726</c:v>
                </c:pt>
                <c:pt idx="82">
                  <c:v>2386.022386558409</c:v>
                </c:pt>
                <c:pt idx="83">
                  <c:v>2380.405162910092</c:v>
                </c:pt>
                <c:pt idx="84">
                  <c:v>2374.787939261775</c:v>
                </c:pt>
                <c:pt idx="85">
                  <c:v>2369.170715613458</c:v>
                </c:pt>
                <c:pt idx="86">
                  <c:v>2363.553491965141</c:v>
                </c:pt>
                <c:pt idx="87">
                  <c:v>2357.936268316824</c:v>
                </c:pt>
                <c:pt idx="88">
                  <c:v>2352.319044668507</c:v>
                </c:pt>
                <c:pt idx="89">
                  <c:v>2346.70182102019</c:v>
                </c:pt>
                <c:pt idx="90">
                  <c:v>2341.084597371873</c:v>
                </c:pt>
                <c:pt idx="91">
                  <c:v>2335.467373723556</c:v>
                </c:pt>
                <c:pt idx="92">
                  <c:v>2329.85015007524</c:v>
                </c:pt>
                <c:pt idx="93">
                  <c:v>2324.232926426922</c:v>
                </c:pt>
                <c:pt idx="94">
                  <c:v>2324.232926426922</c:v>
                </c:pt>
                <c:pt idx="95">
                  <c:v>2324.232926426922</c:v>
                </c:pt>
                <c:pt idx="96">
                  <c:v>2324.232926426922</c:v>
                </c:pt>
                <c:pt idx="97">
                  <c:v>2324.232926426922</c:v>
                </c:pt>
                <c:pt idx="98">
                  <c:v>2324.232926426922</c:v>
                </c:pt>
                <c:pt idx="99">
                  <c:v>2324.232926426922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9.830508474576271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38.7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47.65243902439025</c:v>
                </c:pt>
                <c:pt idx="75">
                  <c:v>49.42073170731707</c:v>
                </c:pt>
                <c:pt idx="76">
                  <c:v>51.1890243902439</c:v>
                </c:pt>
                <c:pt idx="77">
                  <c:v>52.95731707317073</c:v>
                </c:pt>
                <c:pt idx="78">
                  <c:v>54.72560975609756</c:v>
                </c:pt>
                <c:pt idx="79">
                  <c:v>56.49390243902439</c:v>
                </c:pt>
                <c:pt idx="80">
                  <c:v>58.26219512195122</c:v>
                </c:pt>
                <c:pt idx="81">
                  <c:v>60.03048780487805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65.33536585365854</c:v>
                </c:pt>
                <c:pt idx="85">
                  <c:v>67.10365853658537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79.48170731707317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338.9830508474576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677.9661016949152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881.3559322033898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1288.135593220339</c:v>
                </c:pt>
                <c:pt idx="38">
                  <c:v>1355.93220338983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  <c:pt idx="10">
                  <c:v>117.6956299191341</c:v>
                </c:pt>
                <c:pt idx="11">
                  <c:v>117.6956299191341</c:v>
                </c:pt>
                <c:pt idx="12">
                  <c:v>117.6956299191341</c:v>
                </c:pt>
                <c:pt idx="13">
                  <c:v>117.6956299191341</c:v>
                </c:pt>
                <c:pt idx="14">
                  <c:v>117.6956299191341</c:v>
                </c:pt>
                <c:pt idx="15">
                  <c:v>117.6956299191341</c:v>
                </c:pt>
                <c:pt idx="16">
                  <c:v>117.6956299191341</c:v>
                </c:pt>
                <c:pt idx="17">
                  <c:v>117.6956299191341</c:v>
                </c:pt>
                <c:pt idx="18">
                  <c:v>117.6956299191341</c:v>
                </c:pt>
                <c:pt idx="19">
                  <c:v>127.6138809218786</c:v>
                </c:pt>
                <c:pt idx="20">
                  <c:v>137.5321319246231</c:v>
                </c:pt>
                <c:pt idx="21">
                  <c:v>147.4503829273675</c:v>
                </c:pt>
                <c:pt idx="22">
                  <c:v>157.368633930112</c:v>
                </c:pt>
                <c:pt idx="23">
                  <c:v>167.2868849328565</c:v>
                </c:pt>
                <c:pt idx="24">
                  <c:v>177.2051359356009</c:v>
                </c:pt>
                <c:pt idx="25">
                  <c:v>187.1233869383454</c:v>
                </c:pt>
                <c:pt idx="26">
                  <c:v>197.04163794109</c:v>
                </c:pt>
                <c:pt idx="27">
                  <c:v>206.9598889438344</c:v>
                </c:pt>
                <c:pt idx="28">
                  <c:v>216.8781399465788</c:v>
                </c:pt>
                <c:pt idx="29">
                  <c:v>226.7963909493233</c:v>
                </c:pt>
                <c:pt idx="30">
                  <c:v>236.7146419520678</c:v>
                </c:pt>
                <c:pt idx="31">
                  <c:v>246.6328929548122</c:v>
                </c:pt>
                <c:pt idx="32">
                  <c:v>256.5511439575567</c:v>
                </c:pt>
                <c:pt idx="33">
                  <c:v>266.4693949603012</c:v>
                </c:pt>
                <c:pt idx="34">
                  <c:v>276.3876459630456</c:v>
                </c:pt>
                <c:pt idx="35">
                  <c:v>286.3058969657901</c:v>
                </c:pt>
                <c:pt idx="36">
                  <c:v>296.2241479685346</c:v>
                </c:pt>
                <c:pt idx="37">
                  <c:v>306.1423989712791</c:v>
                </c:pt>
                <c:pt idx="38">
                  <c:v>316.0606499740235</c:v>
                </c:pt>
                <c:pt idx="39">
                  <c:v>325.978900976768</c:v>
                </c:pt>
                <c:pt idx="40">
                  <c:v>335.8971519795125</c:v>
                </c:pt>
                <c:pt idx="41">
                  <c:v>345.815402982257</c:v>
                </c:pt>
                <c:pt idx="42">
                  <c:v>355.7336539850015</c:v>
                </c:pt>
                <c:pt idx="43">
                  <c:v>365.651904987746</c:v>
                </c:pt>
                <c:pt idx="44">
                  <c:v>375.5701559904904</c:v>
                </c:pt>
                <c:pt idx="45">
                  <c:v>385.4884069932348</c:v>
                </c:pt>
                <c:pt idx="46">
                  <c:v>395.4066579959793</c:v>
                </c:pt>
                <c:pt idx="47">
                  <c:v>405.3249089987238</c:v>
                </c:pt>
                <c:pt idx="48">
                  <c:v>409.0222494054228</c:v>
                </c:pt>
                <c:pt idx="49">
                  <c:v>406.4986792160762</c:v>
                </c:pt>
                <c:pt idx="50">
                  <c:v>403.9751090267296</c:v>
                </c:pt>
                <c:pt idx="51">
                  <c:v>401.4515388373831</c:v>
                </c:pt>
                <c:pt idx="52">
                  <c:v>398.9279686480365</c:v>
                </c:pt>
                <c:pt idx="53">
                  <c:v>396.4043984586899</c:v>
                </c:pt>
                <c:pt idx="54">
                  <c:v>393.8808282693434</c:v>
                </c:pt>
                <c:pt idx="55">
                  <c:v>391.3572580799968</c:v>
                </c:pt>
                <c:pt idx="56">
                  <c:v>388.8336878906502</c:v>
                </c:pt>
                <c:pt idx="57">
                  <c:v>386.3101177013037</c:v>
                </c:pt>
                <c:pt idx="58">
                  <c:v>383.7865475119571</c:v>
                </c:pt>
                <c:pt idx="59">
                  <c:v>381.2629773226105</c:v>
                </c:pt>
                <c:pt idx="60">
                  <c:v>378.739407133264</c:v>
                </c:pt>
                <c:pt idx="61">
                  <c:v>376.2158369439175</c:v>
                </c:pt>
                <c:pt idx="62">
                  <c:v>373.6922667545709</c:v>
                </c:pt>
                <c:pt idx="63">
                  <c:v>371.1686965652243</c:v>
                </c:pt>
                <c:pt idx="64">
                  <c:v>368.6451263758777</c:v>
                </c:pt>
                <c:pt idx="65">
                  <c:v>366.1215561865312</c:v>
                </c:pt>
                <c:pt idx="66">
                  <c:v>363.5979859971847</c:v>
                </c:pt>
                <c:pt idx="67">
                  <c:v>361.074415807838</c:v>
                </c:pt>
                <c:pt idx="68">
                  <c:v>358.5508456184915</c:v>
                </c:pt>
                <c:pt idx="69">
                  <c:v>356.0272754291449</c:v>
                </c:pt>
                <c:pt idx="70">
                  <c:v>353.5037052397984</c:v>
                </c:pt>
                <c:pt idx="71">
                  <c:v>350.9801350504518</c:v>
                </c:pt>
                <c:pt idx="72">
                  <c:v>348.4565648611052</c:v>
                </c:pt>
                <c:pt idx="73">
                  <c:v>341.597239526254</c:v>
                </c:pt>
                <c:pt idx="74">
                  <c:v>330.402159045898</c:v>
                </c:pt>
                <c:pt idx="75">
                  <c:v>319.207078565542</c:v>
                </c:pt>
                <c:pt idx="76">
                  <c:v>308.011998085186</c:v>
                </c:pt>
                <c:pt idx="77">
                  <c:v>296.81691760483</c:v>
                </c:pt>
                <c:pt idx="78">
                  <c:v>285.621837124474</c:v>
                </c:pt>
                <c:pt idx="79">
                  <c:v>274.426756644118</c:v>
                </c:pt>
                <c:pt idx="80">
                  <c:v>263.231676163762</c:v>
                </c:pt>
                <c:pt idx="81">
                  <c:v>252.036595683406</c:v>
                </c:pt>
                <c:pt idx="82">
                  <c:v>240.84151520305</c:v>
                </c:pt>
                <c:pt idx="83">
                  <c:v>229.646434722694</c:v>
                </c:pt>
                <c:pt idx="84">
                  <c:v>218.4513542423381</c:v>
                </c:pt>
                <c:pt idx="85">
                  <c:v>207.256273761982</c:v>
                </c:pt>
                <c:pt idx="86">
                  <c:v>196.061193281626</c:v>
                </c:pt>
                <c:pt idx="87">
                  <c:v>184.86611280127</c:v>
                </c:pt>
                <c:pt idx="88">
                  <c:v>173.6710323209141</c:v>
                </c:pt>
                <c:pt idx="89">
                  <c:v>162.4759518405581</c:v>
                </c:pt>
                <c:pt idx="90">
                  <c:v>151.2808713602021</c:v>
                </c:pt>
                <c:pt idx="91">
                  <c:v>140.0857908798461</c:v>
                </c:pt>
                <c:pt idx="92">
                  <c:v>128.8907103994901</c:v>
                </c:pt>
                <c:pt idx="93">
                  <c:v>117.6956299191341</c:v>
                </c:pt>
                <c:pt idx="94">
                  <c:v>117.6956299191341</c:v>
                </c:pt>
                <c:pt idx="95">
                  <c:v>117.6956299191341</c:v>
                </c:pt>
                <c:pt idx="96">
                  <c:v>117.6956299191341</c:v>
                </c:pt>
                <c:pt idx="97">
                  <c:v>117.6956299191341</c:v>
                </c:pt>
                <c:pt idx="98">
                  <c:v>117.6956299191341</c:v>
                </c:pt>
                <c:pt idx="99">
                  <c:v>117.6956299191341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5430.508474576271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7261.016949152543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40005.0</c:v>
                </c:pt>
                <c:pt idx="95">
                  <c:v>40005.0</c:v>
                </c:pt>
                <c:pt idx="96">
                  <c:v>40005.0</c:v>
                </c:pt>
                <c:pt idx="97">
                  <c:v>40005.0</c:v>
                </c:pt>
                <c:pt idx="98">
                  <c:v>40005.0</c:v>
                </c:pt>
                <c:pt idx="99">
                  <c:v>40005.0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  <c:pt idx="10">
                  <c:v>1120.91076113461</c:v>
                </c:pt>
                <c:pt idx="11">
                  <c:v>1120.91076113461</c:v>
                </c:pt>
                <c:pt idx="12">
                  <c:v>1120.91076113461</c:v>
                </c:pt>
                <c:pt idx="13">
                  <c:v>1120.91076113461</c:v>
                </c:pt>
                <c:pt idx="14">
                  <c:v>1120.91076113461</c:v>
                </c:pt>
                <c:pt idx="15">
                  <c:v>1120.91076113461</c:v>
                </c:pt>
                <c:pt idx="16">
                  <c:v>1120.91076113461</c:v>
                </c:pt>
                <c:pt idx="17">
                  <c:v>1120.91076113461</c:v>
                </c:pt>
                <c:pt idx="18">
                  <c:v>1120.91076113461</c:v>
                </c:pt>
                <c:pt idx="19">
                  <c:v>1120.91076113461</c:v>
                </c:pt>
                <c:pt idx="20">
                  <c:v>1120.91076113461</c:v>
                </c:pt>
                <c:pt idx="21">
                  <c:v>1120.91076113461</c:v>
                </c:pt>
                <c:pt idx="22">
                  <c:v>1120.91076113461</c:v>
                </c:pt>
                <c:pt idx="23">
                  <c:v>1120.91076113461</c:v>
                </c:pt>
                <c:pt idx="24">
                  <c:v>1120.91076113461</c:v>
                </c:pt>
                <c:pt idx="25">
                  <c:v>1120.91076113461</c:v>
                </c:pt>
                <c:pt idx="26">
                  <c:v>1120.91076113461</c:v>
                </c:pt>
                <c:pt idx="27">
                  <c:v>1120.91076113461</c:v>
                </c:pt>
                <c:pt idx="28">
                  <c:v>1120.91076113461</c:v>
                </c:pt>
                <c:pt idx="29">
                  <c:v>1120.91076113461</c:v>
                </c:pt>
                <c:pt idx="30">
                  <c:v>1120.91076113461</c:v>
                </c:pt>
                <c:pt idx="31">
                  <c:v>1120.91076113461</c:v>
                </c:pt>
                <c:pt idx="32">
                  <c:v>1120.91076113461</c:v>
                </c:pt>
                <c:pt idx="33">
                  <c:v>1120.91076113461</c:v>
                </c:pt>
                <c:pt idx="34">
                  <c:v>1120.91076113461</c:v>
                </c:pt>
                <c:pt idx="35">
                  <c:v>1120.91076113461</c:v>
                </c:pt>
                <c:pt idx="36">
                  <c:v>1120.91076113461</c:v>
                </c:pt>
                <c:pt idx="37">
                  <c:v>1120.91076113461</c:v>
                </c:pt>
                <c:pt idx="38">
                  <c:v>1120.91076113461</c:v>
                </c:pt>
                <c:pt idx="39">
                  <c:v>1120.91076113461</c:v>
                </c:pt>
                <c:pt idx="40">
                  <c:v>1120.91076113461</c:v>
                </c:pt>
                <c:pt idx="41">
                  <c:v>1120.91076113461</c:v>
                </c:pt>
                <c:pt idx="42">
                  <c:v>1120.91076113461</c:v>
                </c:pt>
                <c:pt idx="43">
                  <c:v>1120.91076113461</c:v>
                </c:pt>
                <c:pt idx="44">
                  <c:v>1120.91076113461</c:v>
                </c:pt>
                <c:pt idx="45">
                  <c:v>1120.91076113461</c:v>
                </c:pt>
                <c:pt idx="46">
                  <c:v>1120.91076113461</c:v>
                </c:pt>
                <c:pt idx="47">
                  <c:v>1120.91076113461</c:v>
                </c:pt>
                <c:pt idx="48">
                  <c:v>1120.91076113461</c:v>
                </c:pt>
                <c:pt idx="49">
                  <c:v>1120.91076113461</c:v>
                </c:pt>
                <c:pt idx="50">
                  <c:v>1120.91076113461</c:v>
                </c:pt>
                <c:pt idx="51">
                  <c:v>1120.91076113461</c:v>
                </c:pt>
                <c:pt idx="52">
                  <c:v>1120.91076113461</c:v>
                </c:pt>
                <c:pt idx="53">
                  <c:v>1120.91076113461</c:v>
                </c:pt>
                <c:pt idx="54">
                  <c:v>1120.91076113461</c:v>
                </c:pt>
                <c:pt idx="55">
                  <c:v>1120.91076113461</c:v>
                </c:pt>
                <c:pt idx="56">
                  <c:v>1120.91076113461</c:v>
                </c:pt>
                <c:pt idx="57">
                  <c:v>1120.91076113461</c:v>
                </c:pt>
                <c:pt idx="58">
                  <c:v>1120.91076113461</c:v>
                </c:pt>
                <c:pt idx="59">
                  <c:v>1120.91076113461</c:v>
                </c:pt>
                <c:pt idx="60">
                  <c:v>1120.91076113461</c:v>
                </c:pt>
                <c:pt idx="61">
                  <c:v>1120.91076113461</c:v>
                </c:pt>
                <c:pt idx="62">
                  <c:v>1120.91076113461</c:v>
                </c:pt>
                <c:pt idx="63">
                  <c:v>1120.91076113461</c:v>
                </c:pt>
                <c:pt idx="64">
                  <c:v>1120.91076113461</c:v>
                </c:pt>
                <c:pt idx="65">
                  <c:v>1120.91076113461</c:v>
                </c:pt>
                <c:pt idx="66">
                  <c:v>1120.91076113461</c:v>
                </c:pt>
                <c:pt idx="67">
                  <c:v>1120.91076113461</c:v>
                </c:pt>
                <c:pt idx="68">
                  <c:v>1120.91076113461</c:v>
                </c:pt>
                <c:pt idx="69">
                  <c:v>1120.91076113461</c:v>
                </c:pt>
                <c:pt idx="70">
                  <c:v>1120.91076113461</c:v>
                </c:pt>
                <c:pt idx="71">
                  <c:v>1120.91076113461</c:v>
                </c:pt>
                <c:pt idx="72">
                  <c:v>1120.91076113461</c:v>
                </c:pt>
                <c:pt idx="73">
                  <c:v>1110.658528563257</c:v>
                </c:pt>
                <c:pt idx="74">
                  <c:v>1090.154063420551</c:v>
                </c:pt>
                <c:pt idx="75">
                  <c:v>1069.649598277845</c:v>
                </c:pt>
                <c:pt idx="76">
                  <c:v>1049.145133135138</c:v>
                </c:pt>
                <c:pt idx="77">
                  <c:v>1028.640667992432</c:v>
                </c:pt>
                <c:pt idx="78">
                  <c:v>1008.136202849726</c:v>
                </c:pt>
                <c:pt idx="79">
                  <c:v>987.6317377070195</c:v>
                </c:pt>
                <c:pt idx="80">
                  <c:v>967.1272725643132</c:v>
                </c:pt>
                <c:pt idx="81">
                  <c:v>946.622807421607</c:v>
                </c:pt>
                <c:pt idx="82">
                  <c:v>926.1183422789006</c:v>
                </c:pt>
                <c:pt idx="83">
                  <c:v>905.6138771361943</c:v>
                </c:pt>
                <c:pt idx="84">
                  <c:v>885.1094119934882</c:v>
                </c:pt>
                <c:pt idx="85">
                  <c:v>864.6049468507817</c:v>
                </c:pt>
                <c:pt idx="86">
                  <c:v>844.1004817080755</c:v>
                </c:pt>
                <c:pt idx="87">
                  <c:v>823.5960165653692</c:v>
                </c:pt>
                <c:pt idx="88">
                  <c:v>803.0915514226631</c:v>
                </c:pt>
                <c:pt idx="89">
                  <c:v>782.5870862799567</c:v>
                </c:pt>
                <c:pt idx="90">
                  <c:v>762.0826211372505</c:v>
                </c:pt>
                <c:pt idx="91">
                  <c:v>741.5781559945442</c:v>
                </c:pt>
                <c:pt idx="92">
                  <c:v>721.073690851838</c:v>
                </c:pt>
                <c:pt idx="93">
                  <c:v>700.5692257091316</c:v>
                </c:pt>
                <c:pt idx="94">
                  <c:v>700.5692257091316</c:v>
                </c:pt>
                <c:pt idx="95">
                  <c:v>700.5692257091316</c:v>
                </c:pt>
                <c:pt idx="96">
                  <c:v>700.5692257091316</c:v>
                </c:pt>
                <c:pt idx="97">
                  <c:v>700.5692257091316</c:v>
                </c:pt>
                <c:pt idx="98">
                  <c:v>700.5692257091316</c:v>
                </c:pt>
                <c:pt idx="99">
                  <c:v>700.5692257091316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15720.0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15720.0</c:v>
                </c:pt>
                <c:pt idx="8">
                  <c:v>15720.0</c:v>
                </c:pt>
                <c:pt idx="9">
                  <c:v>15720.0</c:v>
                </c:pt>
                <c:pt idx="10">
                  <c:v>15720.0</c:v>
                </c:pt>
                <c:pt idx="11">
                  <c:v>15720.0</c:v>
                </c:pt>
                <c:pt idx="12">
                  <c:v>15720.0</c:v>
                </c:pt>
                <c:pt idx="13">
                  <c:v>15720.0</c:v>
                </c:pt>
                <c:pt idx="14">
                  <c:v>15720.0</c:v>
                </c:pt>
                <c:pt idx="15">
                  <c:v>15720.0</c:v>
                </c:pt>
                <c:pt idx="16">
                  <c:v>15720.0</c:v>
                </c:pt>
                <c:pt idx="17">
                  <c:v>15720.0</c:v>
                </c:pt>
                <c:pt idx="18">
                  <c:v>15720.0</c:v>
                </c:pt>
                <c:pt idx="19">
                  <c:v>15720.0</c:v>
                </c:pt>
                <c:pt idx="20">
                  <c:v>15720.0</c:v>
                </c:pt>
                <c:pt idx="21">
                  <c:v>15720.0</c:v>
                </c:pt>
                <c:pt idx="22">
                  <c:v>15720.0</c:v>
                </c:pt>
                <c:pt idx="23">
                  <c:v>15720.0</c:v>
                </c:pt>
                <c:pt idx="24">
                  <c:v>15720.0</c:v>
                </c:pt>
                <c:pt idx="25">
                  <c:v>15720.0</c:v>
                </c:pt>
                <c:pt idx="26">
                  <c:v>15720.0</c:v>
                </c:pt>
                <c:pt idx="27">
                  <c:v>15720.0</c:v>
                </c:pt>
                <c:pt idx="28">
                  <c:v>15720.0</c:v>
                </c:pt>
                <c:pt idx="29">
                  <c:v>15720.0</c:v>
                </c:pt>
                <c:pt idx="30">
                  <c:v>15720.0</c:v>
                </c:pt>
                <c:pt idx="31">
                  <c:v>15720.0</c:v>
                </c:pt>
                <c:pt idx="32">
                  <c:v>15720.0</c:v>
                </c:pt>
                <c:pt idx="33">
                  <c:v>15720.0</c:v>
                </c:pt>
                <c:pt idx="34">
                  <c:v>15720.0</c:v>
                </c:pt>
                <c:pt idx="35">
                  <c:v>15720.0</c:v>
                </c:pt>
                <c:pt idx="36">
                  <c:v>15720.0</c:v>
                </c:pt>
                <c:pt idx="37">
                  <c:v>15720.0</c:v>
                </c:pt>
                <c:pt idx="38">
                  <c:v>15720.0</c:v>
                </c:pt>
                <c:pt idx="39">
                  <c:v>15720.0</c:v>
                </c:pt>
                <c:pt idx="40">
                  <c:v>15720.0</c:v>
                </c:pt>
                <c:pt idx="41">
                  <c:v>15720.0</c:v>
                </c:pt>
                <c:pt idx="42">
                  <c:v>15720.0</c:v>
                </c:pt>
                <c:pt idx="43">
                  <c:v>15720.0</c:v>
                </c:pt>
                <c:pt idx="44">
                  <c:v>15720.0</c:v>
                </c:pt>
                <c:pt idx="45">
                  <c:v>15720.0</c:v>
                </c:pt>
                <c:pt idx="46">
                  <c:v>15720.0</c:v>
                </c:pt>
                <c:pt idx="47">
                  <c:v>15720.0</c:v>
                </c:pt>
                <c:pt idx="48">
                  <c:v>15720.0</c:v>
                </c:pt>
                <c:pt idx="49">
                  <c:v>15720.0</c:v>
                </c:pt>
                <c:pt idx="50">
                  <c:v>15720.0</c:v>
                </c:pt>
                <c:pt idx="51">
                  <c:v>15720.0</c:v>
                </c:pt>
                <c:pt idx="52">
                  <c:v>15720.0</c:v>
                </c:pt>
                <c:pt idx="53">
                  <c:v>15720.0</c:v>
                </c:pt>
                <c:pt idx="54">
                  <c:v>15720.0</c:v>
                </c:pt>
                <c:pt idx="55">
                  <c:v>15720.0</c:v>
                </c:pt>
                <c:pt idx="56">
                  <c:v>15720.0</c:v>
                </c:pt>
                <c:pt idx="57">
                  <c:v>15720.0</c:v>
                </c:pt>
                <c:pt idx="58">
                  <c:v>15720.0</c:v>
                </c:pt>
                <c:pt idx="59">
                  <c:v>15720.0</c:v>
                </c:pt>
                <c:pt idx="60">
                  <c:v>15720.0</c:v>
                </c:pt>
                <c:pt idx="61">
                  <c:v>15720.0</c:v>
                </c:pt>
                <c:pt idx="62">
                  <c:v>15720.0</c:v>
                </c:pt>
                <c:pt idx="63">
                  <c:v>15720.0</c:v>
                </c:pt>
                <c:pt idx="64">
                  <c:v>15720.0</c:v>
                </c:pt>
                <c:pt idx="65">
                  <c:v>15720.0</c:v>
                </c:pt>
                <c:pt idx="66">
                  <c:v>15720.0</c:v>
                </c:pt>
                <c:pt idx="67">
                  <c:v>15720.0</c:v>
                </c:pt>
                <c:pt idx="68">
                  <c:v>15720.0</c:v>
                </c:pt>
                <c:pt idx="69">
                  <c:v>15720.0</c:v>
                </c:pt>
                <c:pt idx="70">
                  <c:v>15720.0</c:v>
                </c:pt>
                <c:pt idx="71">
                  <c:v>15720.0</c:v>
                </c:pt>
                <c:pt idx="72">
                  <c:v>15720.0</c:v>
                </c:pt>
                <c:pt idx="73">
                  <c:v>15760.9756097561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</c:v>
                </c:pt>
                <c:pt idx="93">
                  <c:v>174</c:v>
                </c:pt>
                <c:pt idx="94">
                  <c:v>174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7769.491525423728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1492408"/>
        <c:axId val="18581321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19375.12270441453</c:v>
                </c:pt>
                <c:pt idx="1">
                  <c:v>19375.12270441453</c:v>
                </c:pt>
                <c:pt idx="2">
                  <c:v>19375.12270441453</c:v>
                </c:pt>
                <c:pt idx="3">
                  <c:v>19375.12270441453</c:v>
                </c:pt>
                <c:pt idx="4">
                  <c:v>19375.12270441453</c:v>
                </c:pt>
                <c:pt idx="5">
                  <c:v>19375.12270441453</c:v>
                </c:pt>
                <c:pt idx="6">
                  <c:v>19375.12270441453</c:v>
                </c:pt>
                <c:pt idx="7">
                  <c:v>19375.12270441453</c:v>
                </c:pt>
                <c:pt idx="8">
                  <c:v>19375.12270441453</c:v>
                </c:pt>
                <c:pt idx="9">
                  <c:v>19375.12270441453</c:v>
                </c:pt>
                <c:pt idx="10">
                  <c:v>19375.12270441453</c:v>
                </c:pt>
                <c:pt idx="11">
                  <c:v>19375.12270441453</c:v>
                </c:pt>
                <c:pt idx="12">
                  <c:v>19375.12270441453</c:v>
                </c:pt>
                <c:pt idx="13">
                  <c:v>19375.12270441453</c:v>
                </c:pt>
                <c:pt idx="14">
                  <c:v>19375.12270441453</c:v>
                </c:pt>
                <c:pt idx="15">
                  <c:v>19375.12270441453</c:v>
                </c:pt>
                <c:pt idx="16">
                  <c:v>19375.12270441453</c:v>
                </c:pt>
                <c:pt idx="17">
                  <c:v>19375.12270441453</c:v>
                </c:pt>
                <c:pt idx="18">
                  <c:v>19375.12270441453</c:v>
                </c:pt>
                <c:pt idx="19">
                  <c:v>19375.12270441453</c:v>
                </c:pt>
                <c:pt idx="20">
                  <c:v>19375.12270441453</c:v>
                </c:pt>
                <c:pt idx="21">
                  <c:v>19375.12270441453</c:v>
                </c:pt>
                <c:pt idx="22">
                  <c:v>19375.12270441453</c:v>
                </c:pt>
                <c:pt idx="23">
                  <c:v>19375.12270441453</c:v>
                </c:pt>
                <c:pt idx="24">
                  <c:v>19375.12270441453</c:v>
                </c:pt>
                <c:pt idx="25">
                  <c:v>19375.12270441453</c:v>
                </c:pt>
                <c:pt idx="26">
                  <c:v>19375.12270441453</c:v>
                </c:pt>
                <c:pt idx="27">
                  <c:v>19375.12270441453</c:v>
                </c:pt>
                <c:pt idx="28">
                  <c:v>19375.12270441453</c:v>
                </c:pt>
                <c:pt idx="29">
                  <c:v>19375.12270441453</c:v>
                </c:pt>
                <c:pt idx="30">
                  <c:v>19375.12270441453</c:v>
                </c:pt>
                <c:pt idx="31">
                  <c:v>19375.12270441453</c:v>
                </c:pt>
                <c:pt idx="32">
                  <c:v>19375.12270441453</c:v>
                </c:pt>
                <c:pt idx="33">
                  <c:v>19375.12270441453</c:v>
                </c:pt>
                <c:pt idx="34">
                  <c:v>19375.12270441453</c:v>
                </c:pt>
                <c:pt idx="35">
                  <c:v>19375.12270441453</c:v>
                </c:pt>
                <c:pt idx="36">
                  <c:v>19375.12270441453</c:v>
                </c:pt>
                <c:pt idx="37">
                  <c:v>19375.12270441453</c:v>
                </c:pt>
                <c:pt idx="38">
                  <c:v>19375.12270441453</c:v>
                </c:pt>
                <c:pt idx="39">
                  <c:v>19375.12270441453</c:v>
                </c:pt>
                <c:pt idx="40">
                  <c:v>19375.12270441453</c:v>
                </c:pt>
                <c:pt idx="41">
                  <c:v>19375.12270441453</c:v>
                </c:pt>
                <c:pt idx="42">
                  <c:v>19375.12270441453</c:v>
                </c:pt>
                <c:pt idx="43">
                  <c:v>19375.12270441453</c:v>
                </c:pt>
                <c:pt idx="44">
                  <c:v>19375.12270441453</c:v>
                </c:pt>
                <c:pt idx="45">
                  <c:v>19375.12270441453</c:v>
                </c:pt>
                <c:pt idx="46">
                  <c:v>19375.12270441453</c:v>
                </c:pt>
                <c:pt idx="47">
                  <c:v>19375.12270441453</c:v>
                </c:pt>
                <c:pt idx="48">
                  <c:v>19375.12270441453</c:v>
                </c:pt>
                <c:pt idx="49">
                  <c:v>19375.12270441453</c:v>
                </c:pt>
                <c:pt idx="50">
                  <c:v>19375.12270441453</c:v>
                </c:pt>
                <c:pt idx="51">
                  <c:v>19375.12270441453</c:v>
                </c:pt>
                <c:pt idx="52">
                  <c:v>19375.12270441453</c:v>
                </c:pt>
                <c:pt idx="53">
                  <c:v>19375.12270441453</c:v>
                </c:pt>
                <c:pt idx="54">
                  <c:v>19375.12270441453</c:v>
                </c:pt>
                <c:pt idx="55">
                  <c:v>19375.12270441453</c:v>
                </c:pt>
                <c:pt idx="56">
                  <c:v>19375.12270441453</c:v>
                </c:pt>
                <c:pt idx="57">
                  <c:v>19375.12270441453</c:v>
                </c:pt>
                <c:pt idx="58">
                  <c:v>19375.12270441453</c:v>
                </c:pt>
                <c:pt idx="59">
                  <c:v>19375.12270441453</c:v>
                </c:pt>
                <c:pt idx="60">
                  <c:v>19375.12270441453</c:v>
                </c:pt>
                <c:pt idx="61">
                  <c:v>19375.12270441453</c:v>
                </c:pt>
                <c:pt idx="62">
                  <c:v>19375.12270441453</c:v>
                </c:pt>
                <c:pt idx="63">
                  <c:v>19375.12270441453</c:v>
                </c:pt>
                <c:pt idx="64">
                  <c:v>19375.12270441453</c:v>
                </c:pt>
                <c:pt idx="65">
                  <c:v>19375.12270441453</c:v>
                </c:pt>
                <c:pt idx="66">
                  <c:v>19375.12270441453</c:v>
                </c:pt>
                <c:pt idx="67">
                  <c:v>19375.12270441453</c:v>
                </c:pt>
                <c:pt idx="68">
                  <c:v>19375.12270441453</c:v>
                </c:pt>
                <c:pt idx="69">
                  <c:v>19375.12270441453</c:v>
                </c:pt>
                <c:pt idx="70">
                  <c:v>19375.12270441453</c:v>
                </c:pt>
                <c:pt idx="71">
                  <c:v>19375.12270441453</c:v>
                </c:pt>
                <c:pt idx="72">
                  <c:v>19375.12270441453</c:v>
                </c:pt>
                <c:pt idx="73">
                  <c:v>19375.12270441453</c:v>
                </c:pt>
                <c:pt idx="74">
                  <c:v>19375.12270441453</c:v>
                </c:pt>
                <c:pt idx="75">
                  <c:v>19375.12270441453</c:v>
                </c:pt>
                <c:pt idx="76">
                  <c:v>19375.12270441453</c:v>
                </c:pt>
                <c:pt idx="77">
                  <c:v>19375.12270441453</c:v>
                </c:pt>
                <c:pt idx="78">
                  <c:v>19375.12270441453</c:v>
                </c:pt>
                <c:pt idx="79">
                  <c:v>19375.12270441453</c:v>
                </c:pt>
                <c:pt idx="80">
                  <c:v>19375.12270441453</c:v>
                </c:pt>
                <c:pt idx="81">
                  <c:v>19375.12270441453</c:v>
                </c:pt>
                <c:pt idx="82">
                  <c:v>19375.12270441453</c:v>
                </c:pt>
                <c:pt idx="83">
                  <c:v>19375.12270441453</c:v>
                </c:pt>
                <c:pt idx="84">
                  <c:v>19375.12270441453</c:v>
                </c:pt>
                <c:pt idx="85">
                  <c:v>19375.12270441453</c:v>
                </c:pt>
                <c:pt idx="86">
                  <c:v>19375.12270441453</c:v>
                </c:pt>
                <c:pt idx="87">
                  <c:v>19375.12270441453</c:v>
                </c:pt>
                <c:pt idx="88">
                  <c:v>19375.12270441453</c:v>
                </c:pt>
                <c:pt idx="89">
                  <c:v>19375.12270441453</c:v>
                </c:pt>
                <c:pt idx="90">
                  <c:v>19375.12270441453</c:v>
                </c:pt>
                <c:pt idx="91">
                  <c:v>19375.12270441453</c:v>
                </c:pt>
                <c:pt idx="92">
                  <c:v>19375.12270441453</c:v>
                </c:pt>
                <c:pt idx="93">
                  <c:v>19375.12270441453</c:v>
                </c:pt>
                <c:pt idx="94">
                  <c:v>19375.12270441453</c:v>
                </c:pt>
                <c:pt idx="95">
                  <c:v>19375.12270441453</c:v>
                </c:pt>
                <c:pt idx="96">
                  <c:v>19375.12270441453</c:v>
                </c:pt>
                <c:pt idx="97">
                  <c:v>19375.12270441453</c:v>
                </c:pt>
                <c:pt idx="98">
                  <c:v>19375.12270441453</c:v>
                </c:pt>
                <c:pt idx="99">
                  <c:v>19375.12270441453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92408"/>
        <c:axId val="1858132136"/>
      </c:lineChart>
      <c:catAx>
        <c:axId val="-21214924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132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8132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14924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-16.76988134269844</c:v>
                </c:pt>
                <c:pt idx="1">
                  <c:v>23.73608169106488</c:v>
                </c:pt>
                <c:pt idx="2">
                  <c:v>30.01232889610317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1.186440677966102</c:v>
                </c:pt>
                <c:pt idx="1">
                  <c:v>48.72</c:v>
                </c:pt>
                <c:pt idx="2">
                  <c:v>873.435975609756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9.918251002744473</c:v>
                </c:pt>
                <c:pt idx="1">
                  <c:v>-2.523570189346563</c:v>
                </c:pt>
                <c:pt idx="2">
                  <c:v>-11.19508048035599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-20.50446514270628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81.95121951219494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114536"/>
        <c:axId val="18569020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44.04562459108982</c:v>
                </c:pt>
                <c:pt idx="1">
                  <c:v>18.37355988122734</c:v>
                </c:pt>
                <c:pt idx="2">
                  <c:v>-5.617223648317011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0.338983050847458</c:v>
                </c:pt>
                <c:pt idx="1">
                  <c:v>1.4</c:v>
                </c:pt>
                <c:pt idx="2">
                  <c:v>1.76829268292683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67.79661016949153</c:v>
                </c:pt>
                <c:pt idx="1">
                  <c:v>190.0</c:v>
                </c:pt>
                <c:pt idx="2">
                  <c:v>1347.560975609756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203.3898305084746</c:v>
                </c:pt>
                <c:pt idx="1">
                  <c:v>480.0</c:v>
                </c:pt>
                <c:pt idx="2">
                  <c:v>897.8048780487804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61.01694915254237</c:v>
                </c:pt>
                <c:pt idx="1">
                  <c:v>-312.0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92808"/>
        <c:axId val="-2121557560"/>
      </c:scatterChart>
      <c:valAx>
        <c:axId val="185811453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6902072"/>
        <c:crosses val="autoZero"/>
        <c:crossBetween val="midCat"/>
      </c:valAx>
      <c:valAx>
        <c:axId val="1856902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114536"/>
        <c:crosses val="autoZero"/>
        <c:crossBetween val="midCat"/>
      </c:valAx>
      <c:valAx>
        <c:axId val="18565928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21557560"/>
        <c:crosses val="autoZero"/>
        <c:crossBetween val="midCat"/>
      </c:valAx>
      <c:valAx>
        <c:axId val="-2121557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65928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2228.391579502492</c:v>
                </c:pt>
                <c:pt idx="1">
                  <c:v>2228.391579502492</c:v>
                </c:pt>
                <c:pt idx="2">
                  <c:v>2228.391579502492</c:v>
                </c:pt>
                <c:pt idx="3">
                  <c:v>2228.391579502492</c:v>
                </c:pt>
                <c:pt idx="4">
                  <c:v>2228.391579502492</c:v>
                </c:pt>
                <c:pt idx="5">
                  <c:v>2228.391579502492</c:v>
                </c:pt>
                <c:pt idx="6">
                  <c:v>2228.391579502492</c:v>
                </c:pt>
                <c:pt idx="7">
                  <c:v>2228.391579502492</c:v>
                </c:pt>
                <c:pt idx="8">
                  <c:v>2228.391579502492</c:v>
                </c:pt>
                <c:pt idx="9">
                  <c:v>2228.391579502492</c:v>
                </c:pt>
                <c:pt idx="10">
                  <c:v>2228.391579502492</c:v>
                </c:pt>
                <c:pt idx="11">
                  <c:v>2228.391579502492</c:v>
                </c:pt>
                <c:pt idx="12">
                  <c:v>2228.391579502492</c:v>
                </c:pt>
                <c:pt idx="13">
                  <c:v>2228.391579502492</c:v>
                </c:pt>
                <c:pt idx="14">
                  <c:v>2228.391579502492</c:v>
                </c:pt>
                <c:pt idx="15">
                  <c:v>2228.391579502492</c:v>
                </c:pt>
                <c:pt idx="16">
                  <c:v>2228.391579502492</c:v>
                </c:pt>
                <c:pt idx="17">
                  <c:v>2228.391579502492</c:v>
                </c:pt>
                <c:pt idx="18">
                  <c:v>2228.391579502492</c:v>
                </c:pt>
                <c:pt idx="19">
                  <c:v>2211.621698159795</c:v>
                </c:pt>
                <c:pt idx="20">
                  <c:v>2194.851816817095</c:v>
                </c:pt>
                <c:pt idx="21">
                  <c:v>2178.081935474398</c:v>
                </c:pt>
                <c:pt idx="22">
                  <c:v>2161.312054131699</c:v>
                </c:pt>
                <c:pt idx="23">
                  <c:v>2144.542172789001</c:v>
                </c:pt>
                <c:pt idx="24">
                  <c:v>2127.772291446302</c:v>
                </c:pt>
                <c:pt idx="25">
                  <c:v>2111.002410103604</c:v>
                </c:pt>
                <c:pt idx="26">
                  <c:v>2094.232528760905</c:v>
                </c:pt>
                <c:pt idx="27">
                  <c:v>2077.462647418207</c:v>
                </c:pt>
                <c:pt idx="28">
                  <c:v>2060.692766075508</c:v>
                </c:pt>
                <c:pt idx="29">
                  <c:v>2043.92288473281</c:v>
                </c:pt>
                <c:pt idx="30">
                  <c:v>2027.153003390112</c:v>
                </c:pt>
                <c:pt idx="31">
                  <c:v>2010.383122047413</c:v>
                </c:pt>
                <c:pt idx="32">
                  <c:v>1993.613240704715</c:v>
                </c:pt>
                <c:pt idx="33">
                  <c:v>1976.843359362016</c:v>
                </c:pt>
                <c:pt idx="34">
                  <c:v>1960.073478019318</c:v>
                </c:pt>
                <c:pt idx="35">
                  <c:v>1943.303596676619</c:v>
                </c:pt>
                <c:pt idx="36">
                  <c:v>1926.533715333921</c:v>
                </c:pt>
                <c:pt idx="37">
                  <c:v>1909.763833991222</c:v>
                </c:pt>
                <c:pt idx="38">
                  <c:v>1892.993952648524</c:v>
                </c:pt>
                <c:pt idx="39">
                  <c:v>1876.224071305826</c:v>
                </c:pt>
                <c:pt idx="40">
                  <c:v>1859.454189963127</c:v>
                </c:pt>
                <c:pt idx="41">
                  <c:v>1842.684308620429</c:v>
                </c:pt>
                <c:pt idx="42">
                  <c:v>1825.91442727773</c:v>
                </c:pt>
                <c:pt idx="43">
                  <c:v>1809.144545935032</c:v>
                </c:pt>
                <c:pt idx="44">
                  <c:v>1792.374664592333</c:v>
                </c:pt>
                <c:pt idx="45">
                  <c:v>1775.604783249635</c:v>
                </c:pt>
                <c:pt idx="46">
                  <c:v>1758.834901906936</c:v>
                </c:pt>
                <c:pt idx="47">
                  <c:v>1742.065020564238</c:v>
                </c:pt>
                <c:pt idx="48">
                  <c:v>1745.548120738421</c:v>
                </c:pt>
                <c:pt idx="49">
                  <c:v>1769.284202429486</c:v>
                </c:pt>
                <c:pt idx="50">
                  <c:v>1793.020284120551</c:v>
                </c:pt>
                <c:pt idx="51">
                  <c:v>1816.756365811616</c:v>
                </c:pt>
                <c:pt idx="52">
                  <c:v>1840.492447502681</c:v>
                </c:pt>
                <c:pt idx="53">
                  <c:v>1864.228529193746</c:v>
                </c:pt>
                <c:pt idx="54">
                  <c:v>1887.964610884811</c:v>
                </c:pt>
                <c:pt idx="55">
                  <c:v>1911.700692575876</c:v>
                </c:pt>
                <c:pt idx="56">
                  <c:v>1935.43677426694</c:v>
                </c:pt>
                <c:pt idx="57">
                  <c:v>1959.172855958005</c:v>
                </c:pt>
                <c:pt idx="58">
                  <c:v>1982.90893764907</c:v>
                </c:pt>
                <c:pt idx="59">
                  <c:v>2006.645019340135</c:v>
                </c:pt>
                <c:pt idx="60">
                  <c:v>2030.3811010312</c:v>
                </c:pt>
                <c:pt idx="61">
                  <c:v>2054.117182722265</c:v>
                </c:pt>
                <c:pt idx="62">
                  <c:v>2077.85326441333</c:v>
                </c:pt>
                <c:pt idx="63">
                  <c:v>2101.589346104395</c:v>
                </c:pt>
                <c:pt idx="64">
                  <c:v>2125.32542779546</c:v>
                </c:pt>
                <c:pt idx="65">
                  <c:v>2149.061509486524</c:v>
                </c:pt>
                <c:pt idx="66">
                  <c:v>2172.79759117759</c:v>
                </c:pt>
                <c:pt idx="67">
                  <c:v>2196.533672868654</c:v>
                </c:pt>
                <c:pt idx="68">
                  <c:v>2220.269754559719</c:v>
                </c:pt>
                <c:pt idx="69">
                  <c:v>2244.005836250784</c:v>
                </c:pt>
                <c:pt idx="70">
                  <c:v>2267.741917941849</c:v>
                </c:pt>
                <c:pt idx="71">
                  <c:v>2291.477999632913</c:v>
                </c:pt>
                <c:pt idx="72">
                  <c:v>2315.214081323978</c:v>
                </c:pt>
                <c:pt idx="73">
                  <c:v>2342.088286617563</c:v>
                </c:pt>
                <c:pt idx="74">
                  <c:v>2372.100615513666</c:v>
                </c:pt>
                <c:pt idx="75">
                  <c:v>2402.112944409769</c:v>
                </c:pt>
                <c:pt idx="76">
                  <c:v>2432.125273305872</c:v>
                </c:pt>
                <c:pt idx="77">
                  <c:v>2462.137602201975</c:v>
                </c:pt>
                <c:pt idx="78">
                  <c:v>2492.149931098078</c:v>
                </c:pt>
                <c:pt idx="79">
                  <c:v>2522.162259994182</c:v>
                </c:pt>
                <c:pt idx="80">
                  <c:v>2552.174588890285</c:v>
                </c:pt>
                <c:pt idx="81">
                  <c:v>2582.186917786388</c:v>
                </c:pt>
                <c:pt idx="82">
                  <c:v>2612.199246682491</c:v>
                </c:pt>
                <c:pt idx="83">
                  <c:v>2642.211575578594</c:v>
                </c:pt>
                <c:pt idx="84">
                  <c:v>2672.223904474698</c:v>
                </c:pt>
                <c:pt idx="85">
                  <c:v>2702.236233370801</c:v>
                </c:pt>
                <c:pt idx="86">
                  <c:v>2732.248562266904</c:v>
                </c:pt>
                <c:pt idx="87">
                  <c:v>2762.260891163007</c:v>
                </c:pt>
                <c:pt idx="88">
                  <c:v>2792.27322005911</c:v>
                </c:pt>
                <c:pt idx="89">
                  <c:v>2822.285548955213</c:v>
                </c:pt>
                <c:pt idx="90">
                  <c:v>2852.297877851316</c:v>
                </c:pt>
                <c:pt idx="91">
                  <c:v>2882.31020674742</c:v>
                </c:pt>
                <c:pt idx="92">
                  <c:v>2912.322535643523</c:v>
                </c:pt>
                <c:pt idx="93">
                  <c:v>2942.334864539626</c:v>
                </c:pt>
                <c:pt idx="94">
                  <c:v>3048.694864539626</c:v>
                </c:pt>
                <c:pt idx="95">
                  <c:v>3155.054864539626</c:v>
                </c:pt>
                <c:pt idx="96">
                  <c:v>3261.414864539626</c:v>
                </c:pt>
                <c:pt idx="97">
                  <c:v>3367.774864539626</c:v>
                </c:pt>
                <c:pt idx="98">
                  <c:v>3474.134864539627</c:v>
                </c:pt>
                <c:pt idx="99">
                  <c:v>3580.494864539626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1.186440677966102</c:v>
                </c:pt>
                <c:pt idx="20">
                  <c:v>2.372881355932203</c:v>
                </c:pt>
                <c:pt idx="21">
                  <c:v>3.559322033898305</c:v>
                </c:pt>
                <c:pt idx="22">
                  <c:v>4.745762711864406</c:v>
                </c:pt>
                <c:pt idx="23">
                  <c:v>5.932203389830508</c:v>
                </c:pt>
                <c:pt idx="24">
                  <c:v>7.11864406779661</c:v>
                </c:pt>
                <c:pt idx="25">
                  <c:v>8.30508474576271</c:v>
                </c:pt>
                <c:pt idx="26">
                  <c:v>9.491525423728813</c:v>
                </c:pt>
                <c:pt idx="27">
                  <c:v>10.67796610169492</c:v>
                </c:pt>
                <c:pt idx="28">
                  <c:v>11.86440677966102</c:v>
                </c:pt>
                <c:pt idx="29">
                  <c:v>13.05084745762712</c:v>
                </c:pt>
                <c:pt idx="30">
                  <c:v>14.23728813559322</c:v>
                </c:pt>
                <c:pt idx="31">
                  <c:v>15.42372881355932</c:v>
                </c:pt>
                <c:pt idx="32">
                  <c:v>16.61016949152542</c:v>
                </c:pt>
                <c:pt idx="33">
                  <c:v>17.79661016949153</c:v>
                </c:pt>
                <c:pt idx="34">
                  <c:v>18.98305084745763</c:v>
                </c:pt>
                <c:pt idx="35">
                  <c:v>20.16949152542373</c:v>
                </c:pt>
                <c:pt idx="36">
                  <c:v>21.35593220338983</c:v>
                </c:pt>
                <c:pt idx="37">
                  <c:v>22.54237288135593</c:v>
                </c:pt>
                <c:pt idx="38">
                  <c:v>23.72881355932203</c:v>
                </c:pt>
                <c:pt idx="39">
                  <c:v>24.91525423728813</c:v>
                </c:pt>
                <c:pt idx="40">
                  <c:v>26.10169491525424</c:v>
                </c:pt>
                <c:pt idx="41">
                  <c:v>27.28813559322034</c:v>
                </c:pt>
                <c:pt idx="42">
                  <c:v>28.47457627118644</c:v>
                </c:pt>
                <c:pt idx="43">
                  <c:v>29.66101694915254</c:v>
                </c:pt>
                <c:pt idx="44">
                  <c:v>30.84745762711864</c:v>
                </c:pt>
                <c:pt idx="45">
                  <c:v>32.03389830508474</c:v>
                </c:pt>
                <c:pt idx="46">
                  <c:v>33.22033898305084</c:v>
                </c:pt>
                <c:pt idx="47">
                  <c:v>34.40677966101695</c:v>
                </c:pt>
                <c:pt idx="48">
                  <c:v>59.36</c:v>
                </c:pt>
                <c:pt idx="49">
                  <c:v>108.08</c:v>
                </c:pt>
                <c:pt idx="50">
                  <c:v>156.8</c:v>
                </c:pt>
                <c:pt idx="51">
                  <c:v>205.52</c:v>
                </c:pt>
                <c:pt idx="52">
                  <c:v>254.24</c:v>
                </c:pt>
                <c:pt idx="53">
                  <c:v>302.96</c:v>
                </c:pt>
                <c:pt idx="54">
                  <c:v>351.68</c:v>
                </c:pt>
                <c:pt idx="55">
                  <c:v>400.4</c:v>
                </c:pt>
                <c:pt idx="56">
                  <c:v>449.12</c:v>
                </c:pt>
                <c:pt idx="57">
                  <c:v>497.84</c:v>
                </c:pt>
                <c:pt idx="58">
                  <c:v>546.5599999999999</c:v>
                </c:pt>
                <c:pt idx="59">
                  <c:v>595.28</c:v>
                </c:pt>
                <c:pt idx="60">
                  <c:v>644.0</c:v>
                </c:pt>
                <c:pt idx="61">
                  <c:v>692.72</c:v>
                </c:pt>
                <c:pt idx="62">
                  <c:v>741.4399999999999</c:v>
                </c:pt>
                <c:pt idx="63">
                  <c:v>790.16</c:v>
                </c:pt>
                <c:pt idx="64">
                  <c:v>838.88</c:v>
                </c:pt>
                <c:pt idx="65">
                  <c:v>887.6</c:v>
                </c:pt>
                <c:pt idx="66">
                  <c:v>936.3199999999999</c:v>
                </c:pt>
                <c:pt idx="67">
                  <c:v>985.04</c:v>
                </c:pt>
                <c:pt idx="68">
                  <c:v>1033.76</c:v>
                </c:pt>
                <c:pt idx="69">
                  <c:v>1082.48</c:v>
                </c:pt>
                <c:pt idx="70">
                  <c:v>1131.2</c:v>
                </c:pt>
                <c:pt idx="71">
                  <c:v>1179.92</c:v>
                </c:pt>
                <c:pt idx="72">
                  <c:v>1228.64</c:v>
                </c:pt>
                <c:pt idx="73">
                  <c:v>1689.717987804878</c:v>
                </c:pt>
                <c:pt idx="74">
                  <c:v>2563.153963414634</c:v>
                </c:pt>
                <c:pt idx="75">
                  <c:v>3436.58993902439</c:v>
                </c:pt>
                <c:pt idx="76">
                  <c:v>4310.025914634146</c:v>
                </c:pt>
                <c:pt idx="77">
                  <c:v>5183.461890243902</c:v>
                </c:pt>
                <c:pt idx="78">
                  <c:v>6056.897865853658</c:v>
                </c:pt>
                <c:pt idx="79">
                  <c:v>6930.333841463413</c:v>
                </c:pt>
                <c:pt idx="80">
                  <c:v>7803.76981707317</c:v>
                </c:pt>
                <c:pt idx="81">
                  <c:v>8677.205792682925</c:v>
                </c:pt>
                <c:pt idx="82">
                  <c:v>9550.64176829268</c:v>
                </c:pt>
                <c:pt idx="83">
                  <c:v>10424.07774390244</c:v>
                </c:pt>
                <c:pt idx="84">
                  <c:v>11297.51371951219</c:v>
                </c:pt>
                <c:pt idx="85">
                  <c:v>12170.94969512195</c:v>
                </c:pt>
                <c:pt idx="86">
                  <c:v>13044.3856707317</c:v>
                </c:pt>
                <c:pt idx="87">
                  <c:v>13917.82164634146</c:v>
                </c:pt>
                <c:pt idx="88">
                  <c:v>14791.25762195122</c:v>
                </c:pt>
                <c:pt idx="89">
                  <c:v>15664.69359756097</c:v>
                </c:pt>
                <c:pt idx="90">
                  <c:v>16538.12957317073</c:v>
                </c:pt>
                <c:pt idx="91">
                  <c:v>17411.56554878048</c:v>
                </c:pt>
                <c:pt idx="92">
                  <c:v>18285.00152439024</c:v>
                </c:pt>
                <c:pt idx="93">
                  <c:v>19158.4375</c:v>
                </c:pt>
                <c:pt idx="94">
                  <c:v>19883.2975</c:v>
                </c:pt>
                <c:pt idx="95">
                  <c:v>20608.1575</c:v>
                </c:pt>
                <c:pt idx="96">
                  <c:v>21333.0175</c:v>
                </c:pt>
                <c:pt idx="97">
                  <c:v>22057.8775</c:v>
                </c:pt>
                <c:pt idx="98">
                  <c:v>22782.7375</c:v>
                </c:pt>
                <c:pt idx="99">
                  <c:v>23507.5975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680.7010887495875</c:v>
                </c:pt>
                <c:pt idx="1">
                  <c:v>680.7010887495875</c:v>
                </c:pt>
                <c:pt idx="2">
                  <c:v>680.7010887495875</c:v>
                </c:pt>
                <c:pt idx="3">
                  <c:v>680.7010887495875</c:v>
                </c:pt>
                <c:pt idx="4">
                  <c:v>680.7010887495875</c:v>
                </c:pt>
                <c:pt idx="5">
                  <c:v>680.7010887495875</c:v>
                </c:pt>
                <c:pt idx="6">
                  <c:v>680.7010887495875</c:v>
                </c:pt>
                <c:pt idx="7">
                  <c:v>680.7010887495875</c:v>
                </c:pt>
                <c:pt idx="8">
                  <c:v>680.7010887495875</c:v>
                </c:pt>
                <c:pt idx="9">
                  <c:v>680.7010887495875</c:v>
                </c:pt>
                <c:pt idx="10">
                  <c:v>680.7010887495875</c:v>
                </c:pt>
                <c:pt idx="11">
                  <c:v>680.7010887495875</c:v>
                </c:pt>
                <c:pt idx="12">
                  <c:v>680.7010887495875</c:v>
                </c:pt>
                <c:pt idx="13">
                  <c:v>680.7010887495875</c:v>
                </c:pt>
                <c:pt idx="14">
                  <c:v>680.7010887495875</c:v>
                </c:pt>
                <c:pt idx="15">
                  <c:v>680.7010887495875</c:v>
                </c:pt>
                <c:pt idx="16">
                  <c:v>680.7010887495875</c:v>
                </c:pt>
                <c:pt idx="17">
                  <c:v>680.7010887495875</c:v>
                </c:pt>
                <c:pt idx="18">
                  <c:v>680.7010887495875</c:v>
                </c:pt>
                <c:pt idx="19">
                  <c:v>724.7467133406773</c:v>
                </c:pt>
                <c:pt idx="20">
                  <c:v>768.792337931767</c:v>
                </c:pt>
                <c:pt idx="21">
                  <c:v>812.8379625228571</c:v>
                </c:pt>
                <c:pt idx="22">
                  <c:v>856.8835871139469</c:v>
                </c:pt>
                <c:pt idx="23">
                  <c:v>900.9292117050367</c:v>
                </c:pt>
                <c:pt idx="24">
                  <c:v>944.9748362961265</c:v>
                </c:pt>
                <c:pt idx="25">
                  <c:v>989.0204608872164</c:v>
                </c:pt>
                <c:pt idx="26">
                  <c:v>1033.066085478306</c:v>
                </c:pt>
                <c:pt idx="27">
                  <c:v>1077.111710069396</c:v>
                </c:pt>
                <c:pt idx="28">
                  <c:v>1121.157334660486</c:v>
                </c:pt>
                <c:pt idx="29">
                  <c:v>1165.202959251576</c:v>
                </c:pt>
                <c:pt idx="30">
                  <c:v>1209.248583842666</c:v>
                </c:pt>
                <c:pt idx="31">
                  <c:v>1253.294208433755</c:v>
                </c:pt>
                <c:pt idx="32">
                  <c:v>1297.339833024845</c:v>
                </c:pt>
                <c:pt idx="33">
                  <c:v>1341.385457615935</c:v>
                </c:pt>
                <c:pt idx="34">
                  <c:v>1385.431082207025</c:v>
                </c:pt>
                <c:pt idx="35">
                  <c:v>1429.476706798114</c:v>
                </c:pt>
                <c:pt idx="36">
                  <c:v>1473.522331389204</c:v>
                </c:pt>
                <c:pt idx="37">
                  <c:v>1517.567955980294</c:v>
                </c:pt>
                <c:pt idx="38">
                  <c:v>1561.613580571384</c:v>
                </c:pt>
                <c:pt idx="39">
                  <c:v>1605.659205162474</c:v>
                </c:pt>
                <c:pt idx="40">
                  <c:v>1649.704829753564</c:v>
                </c:pt>
                <c:pt idx="41">
                  <c:v>1693.750454344653</c:v>
                </c:pt>
                <c:pt idx="42">
                  <c:v>1737.796078935743</c:v>
                </c:pt>
                <c:pt idx="43">
                  <c:v>1781.841703526833</c:v>
                </c:pt>
                <c:pt idx="44">
                  <c:v>1825.887328117923</c:v>
                </c:pt>
                <c:pt idx="45">
                  <c:v>1869.932952709013</c:v>
                </c:pt>
                <c:pt idx="46">
                  <c:v>1913.978577300103</c:v>
                </c:pt>
                <c:pt idx="47">
                  <c:v>1958.024201891192</c:v>
                </c:pt>
                <c:pt idx="48">
                  <c:v>1989.233794127351</c:v>
                </c:pt>
                <c:pt idx="49">
                  <c:v>2007.607354008578</c:v>
                </c:pt>
                <c:pt idx="50">
                  <c:v>2025.980913889806</c:v>
                </c:pt>
                <c:pt idx="51">
                  <c:v>2044.354473771033</c:v>
                </c:pt>
                <c:pt idx="52">
                  <c:v>2062.72803365226</c:v>
                </c:pt>
                <c:pt idx="53">
                  <c:v>2081.101593533487</c:v>
                </c:pt>
                <c:pt idx="54">
                  <c:v>2099.475153414715</c:v>
                </c:pt>
                <c:pt idx="55">
                  <c:v>2117.848713295942</c:v>
                </c:pt>
                <c:pt idx="56">
                  <c:v>2136.222273177169</c:v>
                </c:pt>
                <c:pt idx="57">
                  <c:v>2154.595833058397</c:v>
                </c:pt>
                <c:pt idx="58">
                  <c:v>2172.969392939624</c:v>
                </c:pt>
                <c:pt idx="59">
                  <c:v>2191.342952820852</c:v>
                </c:pt>
                <c:pt idx="60">
                  <c:v>2209.716512702079</c:v>
                </c:pt>
                <c:pt idx="61">
                  <c:v>2228.090072583306</c:v>
                </c:pt>
                <c:pt idx="62">
                  <c:v>2246.463632464533</c:v>
                </c:pt>
                <c:pt idx="63">
                  <c:v>2264.83719234576</c:v>
                </c:pt>
                <c:pt idx="64">
                  <c:v>2283.210752226988</c:v>
                </c:pt>
                <c:pt idx="65">
                  <c:v>2301.584312108216</c:v>
                </c:pt>
                <c:pt idx="66">
                  <c:v>2319.957871989443</c:v>
                </c:pt>
                <c:pt idx="67">
                  <c:v>2338.33143187067</c:v>
                </c:pt>
                <c:pt idx="68">
                  <c:v>2356.704991751898</c:v>
                </c:pt>
                <c:pt idx="69">
                  <c:v>2375.078551633125</c:v>
                </c:pt>
                <c:pt idx="70">
                  <c:v>2393.452111514352</c:v>
                </c:pt>
                <c:pt idx="71">
                  <c:v>2411.82567139558</c:v>
                </c:pt>
                <c:pt idx="72">
                  <c:v>2430.199231276807</c:v>
                </c:pt>
                <c:pt idx="73">
                  <c:v>2436.577399393262</c:v>
                </c:pt>
                <c:pt idx="74">
                  <c:v>2430.960175744945</c:v>
                </c:pt>
                <c:pt idx="75">
                  <c:v>2425.342952096628</c:v>
                </c:pt>
                <c:pt idx="76">
                  <c:v>2419.725728448311</c:v>
                </c:pt>
                <c:pt idx="77">
                  <c:v>2414.108504799994</c:v>
                </c:pt>
                <c:pt idx="78">
                  <c:v>2408.491281151677</c:v>
                </c:pt>
                <c:pt idx="79">
                  <c:v>2402.87405750336</c:v>
                </c:pt>
                <c:pt idx="80">
                  <c:v>2397.256833855043</c:v>
                </c:pt>
                <c:pt idx="81">
                  <c:v>2391.639610206726</c:v>
                </c:pt>
                <c:pt idx="82">
                  <c:v>2386.022386558409</c:v>
                </c:pt>
                <c:pt idx="83">
                  <c:v>2380.405162910092</c:v>
                </c:pt>
                <c:pt idx="84">
                  <c:v>2374.787939261775</c:v>
                </c:pt>
                <c:pt idx="85">
                  <c:v>2369.170715613458</c:v>
                </c:pt>
                <c:pt idx="86">
                  <c:v>2363.553491965141</c:v>
                </c:pt>
                <c:pt idx="87">
                  <c:v>2357.936268316824</c:v>
                </c:pt>
                <c:pt idx="88">
                  <c:v>2352.319044668507</c:v>
                </c:pt>
                <c:pt idx="89">
                  <c:v>2346.70182102019</c:v>
                </c:pt>
                <c:pt idx="90">
                  <c:v>2341.084597371873</c:v>
                </c:pt>
                <c:pt idx="91">
                  <c:v>2335.467373723556</c:v>
                </c:pt>
                <c:pt idx="92">
                  <c:v>2329.85015007524</c:v>
                </c:pt>
                <c:pt idx="93">
                  <c:v>2324.232926426922</c:v>
                </c:pt>
                <c:pt idx="94">
                  <c:v>2332.663926426922</c:v>
                </c:pt>
                <c:pt idx="95">
                  <c:v>2341.094926426922</c:v>
                </c:pt>
                <c:pt idx="96">
                  <c:v>2349.525926426922</c:v>
                </c:pt>
                <c:pt idx="97">
                  <c:v>2357.956926426922</c:v>
                </c:pt>
                <c:pt idx="98">
                  <c:v>2366.387926426922</c:v>
                </c:pt>
                <c:pt idx="99">
                  <c:v>2374.818926426922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0.338983050847458</c:v>
                </c:pt>
                <c:pt idx="20">
                  <c:v>0.677966101694915</c:v>
                </c:pt>
                <c:pt idx="21">
                  <c:v>1.016949152542373</c:v>
                </c:pt>
                <c:pt idx="22">
                  <c:v>1.35593220338983</c:v>
                </c:pt>
                <c:pt idx="23">
                  <c:v>1.694915254237288</c:v>
                </c:pt>
                <c:pt idx="24">
                  <c:v>2.033898305084746</c:v>
                </c:pt>
                <c:pt idx="25">
                  <c:v>2.372881355932203</c:v>
                </c:pt>
                <c:pt idx="26">
                  <c:v>2.711864406779661</c:v>
                </c:pt>
                <c:pt idx="27">
                  <c:v>3.050847457627118</c:v>
                </c:pt>
                <c:pt idx="28">
                  <c:v>3.389830508474576</c:v>
                </c:pt>
                <c:pt idx="29">
                  <c:v>3.728813559322033</c:v>
                </c:pt>
                <c:pt idx="30">
                  <c:v>4.067796610169491</c:v>
                </c:pt>
                <c:pt idx="31">
                  <c:v>4.406779661016949</c:v>
                </c:pt>
                <c:pt idx="32">
                  <c:v>4.745762711864406</c:v>
                </c:pt>
                <c:pt idx="33">
                  <c:v>5.084745762711864</c:v>
                </c:pt>
                <c:pt idx="34">
                  <c:v>5.423728813559321</c:v>
                </c:pt>
                <c:pt idx="35">
                  <c:v>5.762711864406779</c:v>
                </c:pt>
                <c:pt idx="36">
                  <c:v>6.101694915254237</c:v>
                </c:pt>
                <c:pt idx="37">
                  <c:v>6.440677966101694</c:v>
                </c:pt>
                <c:pt idx="38">
                  <c:v>6.779661016949152</c:v>
                </c:pt>
                <c:pt idx="39">
                  <c:v>7.11864406779661</c:v>
                </c:pt>
                <c:pt idx="40">
                  <c:v>7.457627118644067</c:v>
                </c:pt>
                <c:pt idx="41">
                  <c:v>7.796610169491524</c:v>
                </c:pt>
                <c:pt idx="42">
                  <c:v>8.135593220338982</c:v>
                </c:pt>
                <c:pt idx="43">
                  <c:v>8.47457627118644</c:v>
                </c:pt>
                <c:pt idx="44">
                  <c:v>8.813559322033897</c:v>
                </c:pt>
                <c:pt idx="45">
                  <c:v>9.152542372881356</c:v>
                </c:pt>
                <c:pt idx="46">
                  <c:v>9.491525423728813</c:v>
                </c:pt>
                <c:pt idx="47">
                  <c:v>9.83050847457627</c:v>
                </c:pt>
                <c:pt idx="48">
                  <c:v>10.7</c:v>
                </c:pt>
                <c:pt idx="49">
                  <c:v>12.1</c:v>
                </c:pt>
                <c:pt idx="50">
                  <c:v>13.5</c:v>
                </c:pt>
                <c:pt idx="51">
                  <c:v>14.9</c:v>
                </c:pt>
                <c:pt idx="52">
                  <c:v>16.3</c:v>
                </c:pt>
                <c:pt idx="53">
                  <c:v>17.7</c:v>
                </c:pt>
                <c:pt idx="54">
                  <c:v>19.1</c:v>
                </c:pt>
                <c:pt idx="55">
                  <c:v>20.5</c:v>
                </c:pt>
                <c:pt idx="56">
                  <c:v>21.9</c:v>
                </c:pt>
                <c:pt idx="57">
                  <c:v>23.3</c:v>
                </c:pt>
                <c:pt idx="58">
                  <c:v>24.7</c:v>
                </c:pt>
                <c:pt idx="59">
                  <c:v>26.1</c:v>
                </c:pt>
                <c:pt idx="60">
                  <c:v>27.5</c:v>
                </c:pt>
                <c:pt idx="61">
                  <c:v>28.9</c:v>
                </c:pt>
                <c:pt idx="62">
                  <c:v>30.3</c:v>
                </c:pt>
                <c:pt idx="63">
                  <c:v>31.7</c:v>
                </c:pt>
                <c:pt idx="64">
                  <c:v>33.1</c:v>
                </c:pt>
                <c:pt idx="65">
                  <c:v>34.5</c:v>
                </c:pt>
                <c:pt idx="66">
                  <c:v>35.9</c:v>
                </c:pt>
                <c:pt idx="67">
                  <c:v>37.3</c:v>
                </c:pt>
                <c:pt idx="68">
                  <c:v>38.7</c:v>
                </c:pt>
                <c:pt idx="69">
                  <c:v>40.1</c:v>
                </c:pt>
                <c:pt idx="70">
                  <c:v>41.5</c:v>
                </c:pt>
                <c:pt idx="71">
                  <c:v>42.9</c:v>
                </c:pt>
                <c:pt idx="72">
                  <c:v>44.3</c:v>
                </c:pt>
                <c:pt idx="73">
                  <c:v>45.88414634146341</c:v>
                </c:pt>
                <c:pt idx="74">
                  <c:v>47.65243902439025</c:v>
                </c:pt>
                <c:pt idx="75">
                  <c:v>49.42073170731707</c:v>
                </c:pt>
                <c:pt idx="76">
                  <c:v>51.1890243902439</c:v>
                </c:pt>
                <c:pt idx="77">
                  <c:v>52.95731707317073</c:v>
                </c:pt>
                <c:pt idx="78">
                  <c:v>54.72560975609756</c:v>
                </c:pt>
                <c:pt idx="79">
                  <c:v>56.49390243902439</c:v>
                </c:pt>
                <c:pt idx="80">
                  <c:v>58.26219512195122</c:v>
                </c:pt>
                <c:pt idx="81">
                  <c:v>60.03048780487805</c:v>
                </c:pt>
                <c:pt idx="82">
                  <c:v>61.79878048780487</c:v>
                </c:pt>
                <c:pt idx="83">
                  <c:v>63.5670731707317</c:v>
                </c:pt>
                <c:pt idx="84">
                  <c:v>65.33536585365854</c:v>
                </c:pt>
                <c:pt idx="85">
                  <c:v>67.10365853658537</c:v>
                </c:pt>
                <c:pt idx="86">
                  <c:v>68.8719512195122</c:v>
                </c:pt>
                <c:pt idx="87">
                  <c:v>70.64024390243902</c:v>
                </c:pt>
                <c:pt idx="88">
                  <c:v>72.40853658536585</c:v>
                </c:pt>
                <c:pt idx="89">
                  <c:v>74.17682926829267</c:v>
                </c:pt>
                <c:pt idx="90">
                  <c:v>75.9451219512195</c:v>
                </c:pt>
                <c:pt idx="91">
                  <c:v>77.71341463414634</c:v>
                </c:pt>
                <c:pt idx="92">
                  <c:v>79.48170731707317</c:v>
                </c:pt>
                <c:pt idx="93">
                  <c:v>81.25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67.79661016949153</c:v>
                </c:pt>
                <c:pt idx="20">
                  <c:v>135.5932203389831</c:v>
                </c:pt>
                <c:pt idx="21">
                  <c:v>203.3898305084746</c:v>
                </c:pt>
                <c:pt idx="22">
                  <c:v>271.1864406779661</c:v>
                </c:pt>
                <c:pt idx="23">
                  <c:v>338.9830508474577</c:v>
                </c:pt>
                <c:pt idx="24">
                  <c:v>406.7796610169491</c:v>
                </c:pt>
                <c:pt idx="25">
                  <c:v>474.5762711864407</c:v>
                </c:pt>
                <c:pt idx="26">
                  <c:v>542.3728813559322</c:v>
                </c:pt>
                <c:pt idx="27">
                  <c:v>610.1694915254237</c:v>
                </c:pt>
                <c:pt idx="28">
                  <c:v>677.9661016949153</c:v>
                </c:pt>
                <c:pt idx="29">
                  <c:v>745.7627118644068</c:v>
                </c:pt>
                <c:pt idx="30">
                  <c:v>813.5593220338983</c:v>
                </c:pt>
                <c:pt idx="31">
                  <c:v>881.3559322033899</c:v>
                </c:pt>
                <c:pt idx="32">
                  <c:v>949.1525423728813</c:v>
                </c:pt>
                <c:pt idx="33">
                  <c:v>1016.949152542373</c:v>
                </c:pt>
                <c:pt idx="34">
                  <c:v>1084.745762711864</c:v>
                </c:pt>
                <c:pt idx="35">
                  <c:v>1152.542372881356</c:v>
                </c:pt>
                <c:pt idx="36">
                  <c:v>1220.338983050847</c:v>
                </c:pt>
                <c:pt idx="37">
                  <c:v>1288.13559322034</c:v>
                </c:pt>
                <c:pt idx="38">
                  <c:v>1355.932203389831</c:v>
                </c:pt>
                <c:pt idx="39">
                  <c:v>1423.728813559322</c:v>
                </c:pt>
                <c:pt idx="40">
                  <c:v>1491.525423728814</c:v>
                </c:pt>
                <c:pt idx="41">
                  <c:v>1559.322033898305</c:v>
                </c:pt>
                <c:pt idx="42">
                  <c:v>1627.118644067797</c:v>
                </c:pt>
                <c:pt idx="43">
                  <c:v>1694.915254237288</c:v>
                </c:pt>
                <c:pt idx="44">
                  <c:v>1762.71186440678</c:v>
                </c:pt>
                <c:pt idx="45">
                  <c:v>1830.508474576271</c:v>
                </c:pt>
                <c:pt idx="46">
                  <c:v>1898.305084745763</c:v>
                </c:pt>
                <c:pt idx="47">
                  <c:v>1966.101694915254</c:v>
                </c:pt>
                <c:pt idx="48">
                  <c:v>2095.0</c:v>
                </c:pt>
                <c:pt idx="49">
                  <c:v>2285.0</c:v>
                </c:pt>
                <c:pt idx="50">
                  <c:v>2475.0</c:v>
                </c:pt>
                <c:pt idx="51">
                  <c:v>2665.0</c:v>
                </c:pt>
                <c:pt idx="52">
                  <c:v>2855.0</c:v>
                </c:pt>
                <c:pt idx="53">
                  <c:v>3045.0</c:v>
                </c:pt>
                <c:pt idx="54">
                  <c:v>3235.0</c:v>
                </c:pt>
                <c:pt idx="55">
                  <c:v>3425.0</c:v>
                </c:pt>
                <c:pt idx="56">
                  <c:v>3615.0</c:v>
                </c:pt>
                <c:pt idx="57">
                  <c:v>3805.0</c:v>
                </c:pt>
                <c:pt idx="58">
                  <c:v>3995.0</c:v>
                </c:pt>
                <c:pt idx="59">
                  <c:v>4185.0</c:v>
                </c:pt>
                <c:pt idx="60">
                  <c:v>4375.0</c:v>
                </c:pt>
                <c:pt idx="61">
                  <c:v>4565.0</c:v>
                </c:pt>
                <c:pt idx="62">
                  <c:v>4755.0</c:v>
                </c:pt>
                <c:pt idx="63">
                  <c:v>4945.0</c:v>
                </c:pt>
                <c:pt idx="64">
                  <c:v>5135.0</c:v>
                </c:pt>
                <c:pt idx="65">
                  <c:v>5325.0</c:v>
                </c:pt>
                <c:pt idx="66">
                  <c:v>5515.0</c:v>
                </c:pt>
                <c:pt idx="67">
                  <c:v>5705.0</c:v>
                </c:pt>
                <c:pt idx="68">
                  <c:v>5895.0</c:v>
                </c:pt>
                <c:pt idx="69">
                  <c:v>6085.0</c:v>
                </c:pt>
                <c:pt idx="70">
                  <c:v>6275.0</c:v>
                </c:pt>
                <c:pt idx="71">
                  <c:v>6465.0</c:v>
                </c:pt>
                <c:pt idx="72">
                  <c:v>6655.0</c:v>
                </c:pt>
                <c:pt idx="73">
                  <c:v>7423.780487804878</c:v>
                </c:pt>
                <c:pt idx="74">
                  <c:v>8771.341463414633</c:v>
                </c:pt>
                <c:pt idx="75">
                  <c:v>10118.90243902439</c:v>
                </c:pt>
                <c:pt idx="76">
                  <c:v>11466.46341463415</c:v>
                </c:pt>
                <c:pt idx="77">
                  <c:v>12814.0243902439</c:v>
                </c:pt>
                <c:pt idx="78">
                  <c:v>14161.58536585366</c:v>
                </c:pt>
                <c:pt idx="79">
                  <c:v>15509.14634146341</c:v>
                </c:pt>
                <c:pt idx="80">
                  <c:v>16856.70731707317</c:v>
                </c:pt>
                <c:pt idx="81">
                  <c:v>18204.26829268293</c:v>
                </c:pt>
                <c:pt idx="82">
                  <c:v>19551.82926829268</c:v>
                </c:pt>
                <c:pt idx="83">
                  <c:v>20899.39024390244</c:v>
                </c:pt>
                <c:pt idx="84">
                  <c:v>22246.95121951219</c:v>
                </c:pt>
                <c:pt idx="85">
                  <c:v>23594.51219512195</c:v>
                </c:pt>
                <c:pt idx="86">
                  <c:v>24942.07317073171</c:v>
                </c:pt>
                <c:pt idx="87">
                  <c:v>26289.63414634146</c:v>
                </c:pt>
                <c:pt idx="88">
                  <c:v>27637.19512195122</c:v>
                </c:pt>
                <c:pt idx="89">
                  <c:v>28984.75609756097</c:v>
                </c:pt>
                <c:pt idx="90">
                  <c:v>30332.31707317073</c:v>
                </c:pt>
                <c:pt idx="91">
                  <c:v>31679.87804878049</c:v>
                </c:pt>
                <c:pt idx="92">
                  <c:v>33027.43902439025</c:v>
                </c:pt>
                <c:pt idx="93">
                  <c:v>34375.0</c:v>
                </c:pt>
                <c:pt idx="94">
                  <c:v>34375.0</c:v>
                </c:pt>
                <c:pt idx="95">
                  <c:v>34375.0</c:v>
                </c:pt>
                <c:pt idx="96">
                  <c:v>34375.0</c:v>
                </c:pt>
                <c:pt idx="97">
                  <c:v>34375.0</c:v>
                </c:pt>
                <c:pt idx="98">
                  <c:v>34375.0</c:v>
                </c:pt>
                <c:pt idx="99">
                  <c:v>34375.0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117.6956299191341</c:v>
                </c:pt>
                <c:pt idx="1">
                  <c:v>117.6956299191341</c:v>
                </c:pt>
                <c:pt idx="2">
                  <c:v>117.6956299191341</c:v>
                </c:pt>
                <c:pt idx="3">
                  <c:v>117.6956299191341</c:v>
                </c:pt>
                <c:pt idx="4">
                  <c:v>117.6956299191341</c:v>
                </c:pt>
                <c:pt idx="5">
                  <c:v>117.6956299191341</c:v>
                </c:pt>
                <c:pt idx="6">
                  <c:v>117.6956299191341</c:v>
                </c:pt>
                <c:pt idx="7">
                  <c:v>117.6956299191341</c:v>
                </c:pt>
                <c:pt idx="8">
                  <c:v>117.6956299191341</c:v>
                </c:pt>
                <c:pt idx="9">
                  <c:v>117.6956299191341</c:v>
                </c:pt>
                <c:pt idx="10">
                  <c:v>117.6956299191341</c:v>
                </c:pt>
                <c:pt idx="11">
                  <c:v>117.6956299191341</c:v>
                </c:pt>
                <c:pt idx="12">
                  <c:v>117.6956299191341</c:v>
                </c:pt>
                <c:pt idx="13">
                  <c:v>117.6956299191341</c:v>
                </c:pt>
                <c:pt idx="14">
                  <c:v>117.6956299191341</c:v>
                </c:pt>
                <c:pt idx="15">
                  <c:v>117.6956299191341</c:v>
                </c:pt>
                <c:pt idx="16">
                  <c:v>117.6956299191341</c:v>
                </c:pt>
                <c:pt idx="17">
                  <c:v>117.6956299191341</c:v>
                </c:pt>
                <c:pt idx="18">
                  <c:v>117.6956299191341</c:v>
                </c:pt>
                <c:pt idx="19">
                  <c:v>127.6138809218786</c:v>
                </c:pt>
                <c:pt idx="20">
                  <c:v>137.5321319246231</c:v>
                </c:pt>
                <c:pt idx="21">
                  <c:v>147.4503829273675</c:v>
                </c:pt>
                <c:pt idx="22">
                  <c:v>157.368633930112</c:v>
                </c:pt>
                <c:pt idx="23">
                  <c:v>167.2868849328565</c:v>
                </c:pt>
                <c:pt idx="24">
                  <c:v>177.2051359356009</c:v>
                </c:pt>
                <c:pt idx="25">
                  <c:v>187.1233869383454</c:v>
                </c:pt>
                <c:pt idx="26">
                  <c:v>197.04163794109</c:v>
                </c:pt>
                <c:pt idx="27">
                  <c:v>206.9598889438344</c:v>
                </c:pt>
                <c:pt idx="28">
                  <c:v>216.8781399465788</c:v>
                </c:pt>
                <c:pt idx="29">
                  <c:v>226.7963909493233</c:v>
                </c:pt>
                <c:pt idx="30">
                  <c:v>236.7146419520678</c:v>
                </c:pt>
                <c:pt idx="31">
                  <c:v>246.6328929548122</c:v>
                </c:pt>
                <c:pt idx="32">
                  <c:v>256.5511439575567</c:v>
                </c:pt>
                <c:pt idx="33">
                  <c:v>266.4693949603012</c:v>
                </c:pt>
                <c:pt idx="34">
                  <c:v>276.3876459630456</c:v>
                </c:pt>
                <c:pt idx="35">
                  <c:v>286.3058969657902</c:v>
                </c:pt>
                <c:pt idx="36">
                  <c:v>296.2241479685346</c:v>
                </c:pt>
                <c:pt idx="37">
                  <c:v>306.1423989712791</c:v>
                </c:pt>
                <c:pt idx="38">
                  <c:v>316.0606499740235</c:v>
                </c:pt>
                <c:pt idx="39">
                  <c:v>325.978900976768</c:v>
                </c:pt>
                <c:pt idx="40">
                  <c:v>335.8971519795125</c:v>
                </c:pt>
                <c:pt idx="41">
                  <c:v>345.815402982257</c:v>
                </c:pt>
                <c:pt idx="42">
                  <c:v>355.7336539850015</c:v>
                </c:pt>
                <c:pt idx="43">
                  <c:v>365.651904987746</c:v>
                </c:pt>
                <c:pt idx="44">
                  <c:v>375.5701559904904</c:v>
                </c:pt>
                <c:pt idx="45">
                  <c:v>385.4884069932348</c:v>
                </c:pt>
                <c:pt idx="46">
                  <c:v>395.4066579959793</c:v>
                </c:pt>
                <c:pt idx="47">
                  <c:v>405.3249089987238</c:v>
                </c:pt>
                <c:pt idx="48">
                  <c:v>409.0222494054228</c:v>
                </c:pt>
                <c:pt idx="49">
                  <c:v>406.4986792160762</c:v>
                </c:pt>
                <c:pt idx="50">
                  <c:v>403.9751090267296</c:v>
                </c:pt>
                <c:pt idx="51">
                  <c:v>401.4515388373831</c:v>
                </c:pt>
                <c:pt idx="52">
                  <c:v>398.9279686480365</c:v>
                </c:pt>
                <c:pt idx="53">
                  <c:v>396.4043984586899</c:v>
                </c:pt>
                <c:pt idx="54">
                  <c:v>393.8808282693434</c:v>
                </c:pt>
                <c:pt idx="55">
                  <c:v>391.3572580799968</c:v>
                </c:pt>
                <c:pt idx="56">
                  <c:v>388.8336878906502</c:v>
                </c:pt>
                <c:pt idx="57">
                  <c:v>386.3101177013037</c:v>
                </c:pt>
                <c:pt idx="58">
                  <c:v>383.7865475119571</c:v>
                </c:pt>
                <c:pt idx="59">
                  <c:v>381.2629773226105</c:v>
                </c:pt>
                <c:pt idx="60">
                  <c:v>378.739407133264</c:v>
                </c:pt>
                <c:pt idx="61">
                  <c:v>376.2158369439175</c:v>
                </c:pt>
                <c:pt idx="62">
                  <c:v>373.6922667545709</c:v>
                </c:pt>
                <c:pt idx="63">
                  <c:v>371.1686965652243</c:v>
                </c:pt>
                <c:pt idx="64">
                  <c:v>368.6451263758777</c:v>
                </c:pt>
                <c:pt idx="65">
                  <c:v>366.1215561865312</c:v>
                </c:pt>
                <c:pt idx="66">
                  <c:v>363.5979859971846</c:v>
                </c:pt>
                <c:pt idx="67">
                  <c:v>361.074415807838</c:v>
                </c:pt>
                <c:pt idx="68">
                  <c:v>358.5508456184915</c:v>
                </c:pt>
                <c:pt idx="69">
                  <c:v>356.0272754291449</c:v>
                </c:pt>
                <c:pt idx="70">
                  <c:v>353.5037052397984</c:v>
                </c:pt>
                <c:pt idx="71">
                  <c:v>350.9801350504518</c:v>
                </c:pt>
                <c:pt idx="72">
                  <c:v>348.4565648611052</c:v>
                </c:pt>
                <c:pt idx="73">
                  <c:v>341.597239526254</c:v>
                </c:pt>
                <c:pt idx="74">
                  <c:v>330.402159045898</c:v>
                </c:pt>
                <c:pt idx="75">
                  <c:v>319.207078565542</c:v>
                </c:pt>
                <c:pt idx="76">
                  <c:v>308.011998085186</c:v>
                </c:pt>
                <c:pt idx="77">
                  <c:v>296.81691760483</c:v>
                </c:pt>
                <c:pt idx="78">
                  <c:v>285.621837124474</c:v>
                </c:pt>
                <c:pt idx="79">
                  <c:v>274.426756644118</c:v>
                </c:pt>
                <c:pt idx="80">
                  <c:v>263.231676163762</c:v>
                </c:pt>
                <c:pt idx="81">
                  <c:v>252.036595683406</c:v>
                </c:pt>
                <c:pt idx="82">
                  <c:v>240.84151520305</c:v>
                </c:pt>
                <c:pt idx="83">
                  <c:v>229.646434722694</c:v>
                </c:pt>
                <c:pt idx="84">
                  <c:v>218.451354242338</c:v>
                </c:pt>
                <c:pt idx="85">
                  <c:v>207.256273761982</c:v>
                </c:pt>
                <c:pt idx="86">
                  <c:v>196.061193281626</c:v>
                </c:pt>
                <c:pt idx="87">
                  <c:v>184.86611280127</c:v>
                </c:pt>
                <c:pt idx="88">
                  <c:v>173.6710323209141</c:v>
                </c:pt>
                <c:pt idx="89">
                  <c:v>162.4759518405581</c:v>
                </c:pt>
                <c:pt idx="90">
                  <c:v>151.2808713602021</c:v>
                </c:pt>
                <c:pt idx="91">
                  <c:v>140.0857908798461</c:v>
                </c:pt>
                <c:pt idx="92">
                  <c:v>128.8907103994901</c:v>
                </c:pt>
                <c:pt idx="93">
                  <c:v>117.6956299191341</c:v>
                </c:pt>
                <c:pt idx="94">
                  <c:v>169.885629919134</c:v>
                </c:pt>
                <c:pt idx="95">
                  <c:v>222.0756299191339</c:v>
                </c:pt>
                <c:pt idx="96">
                  <c:v>274.2656299191337</c:v>
                </c:pt>
                <c:pt idx="97">
                  <c:v>326.4556299191336</c:v>
                </c:pt>
                <c:pt idx="98">
                  <c:v>378.6456299191335</c:v>
                </c:pt>
                <c:pt idx="99">
                  <c:v>430.8356299191334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3600.0</c:v>
                </c:pt>
                <c:pt idx="1">
                  <c:v>3600.0</c:v>
                </c:pt>
                <c:pt idx="2">
                  <c:v>3600.0</c:v>
                </c:pt>
                <c:pt idx="3">
                  <c:v>3600.0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3600.0</c:v>
                </c:pt>
                <c:pt idx="9">
                  <c:v>3600.0</c:v>
                </c:pt>
                <c:pt idx="10">
                  <c:v>3600.0</c:v>
                </c:pt>
                <c:pt idx="11">
                  <c:v>3600.0</c:v>
                </c:pt>
                <c:pt idx="12">
                  <c:v>3600.0</c:v>
                </c:pt>
                <c:pt idx="13">
                  <c:v>3600.0</c:v>
                </c:pt>
                <c:pt idx="14">
                  <c:v>3600.0</c:v>
                </c:pt>
                <c:pt idx="15">
                  <c:v>3600.0</c:v>
                </c:pt>
                <c:pt idx="16">
                  <c:v>3600.0</c:v>
                </c:pt>
                <c:pt idx="17">
                  <c:v>3600.0</c:v>
                </c:pt>
                <c:pt idx="18">
                  <c:v>3600.0</c:v>
                </c:pt>
                <c:pt idx="19">
                  <c:v>3803.389830508474</c:v>
                </c:pt>
                <c:pt idx="20">
                  <c:v>4006.779661016949</c:v>
                </c:pt>
                <c:pt idx="21">
                  <c:v>4210.169491525423</c:v>
                </c:pt>
                <c:pt idx="22">
                  <c:v>4413.559322033897</c:v>
                </c:pt>
                <c:pt idx="23">
                  <c:v>4616.949152542373</c:v>
                </c:pt>
                <c:pt idx="24">
                  <c:v>4820.338983050847</c:v>
                </c:pt>
                <c:pt idx="25">
                  <c:v>5023.728813559322</c:v>
                </c:pt>
                <c:pt idx="26">
                  <c:v>5227.118644067796</c:v>
                </c:pt>
                <c:pt idx="27">
                  <c:v>5430.50847457627</c:v>
                </c:pt>
                <c:pt idx="28">
                  <c:v>5633.898305084746</c:v>
                </c:pt>
                <c:pt idx="29">
                  <c:v>5837.28813559322</c:v>
                </c:pt>
                <c:pt idx="30">
                  <c:v>6040.677966101695</c:v>
                </c:pt>
                <c:pt idx="31">
                  <c:v>6244.067796610169</c:v>
                </c:pt>
                <c:pt idx="32">
                  <c:v>6447.457627118644</c:v>
                </c:pt>
                <c:pt idx="33">
                  <c:v>6650.847457627118</c:v>
                </c:pt>
                <c:pt idx="34">
                  <c:v>6854.237288135593</c:v>
                </c:pt>
                <c:pt idx="35">
                  <c:v>7057.627118644068</c:v>
                </c:pt>
                <c:pt idx="36">
                  <c:v>7261.016949152542</c:v>
                </c:pt>
                <c:pt idx="37">
                  <c:v>7464.406779661017</c:v>
                </c:pt>
                <c:pt idx="38">
                  <c:v>7667.79661016949</c:v>
                </c:pt>
                <c:pt idx="39">
                  <c:v>7871.186440677965</c:v>
                </c:pt>
                <c:pt idx="40">
                  <c:v>8074.57627118644</c:v>
                </c:pt>
                <c:pt idx="41">
                  <c:v>8277.966101694914</c:v>
                </c:pt>
                <c:pt idx="42">
                  <c:v>8481.355932203391</c:v>
                </c:pt>
                <c:pt idx="43">
                  <c:v>8684.74576271186</c:v>
                </c:pt>
                <c:pt idx="44">
                  <c:v>8888.135593220339</c:v>
                </c:pt>
                <c:pt idx="45">
                  <c:v>9091.525423728814</c:v>
                </c:pt>
                <c:pt idx="46">
                  <c:v>9294.915254237289</c:v>
                </c:pt>
                <c:pt idx="47">
                  <c:v>9498.305084745763</c:v>
                </c:pt>
                <c:pt idx="48">
                  <c:v>9840.0</c:v>
                </c:pt>
                <c:pt idx="49">
                  <c:v>10320.0</c:v>
                </c:pt>
                <c:pt idx="50">
                  <c:v>10800.0</c:v>
                </c:pt>
                <c:pt idx="51">
                  <c:v>11280.0</c:v>
                </c:pt>
                <c:pt idx="52">
                  <c:v>11760.0</c:v>
                </c:pt>
                <c:pt idx="53">
                  <c:v>12240.0</c:v>
                </c:pt>
                <c:pt idx="54">
                  <c:v>12720.0</c:v>
                </c:pt>
                <c:pt idx="55">
                  <c:v>13200.0</c:v>
                </c:pt>
                <c:pt idx="56">
                  <c:v>13680.0</c:v>
                </c:pt>
                <c:pt idx="57">
                  <c:v>14160.0</c:v>
                </c:pt>
                <c:pt idx="58">
                  <c:v>14640.0</c:v>
                </c:pt>
                <c:pt idx="59">
                  <c:v>15120.0</c:v>
                </c:pt>
                <c:pt idx="60">
                  <c:v>15600.0</c:v>
                </c:pt>
                <c:pt idx="61">
                  <c:v>16080.0</c:v>
                </c:pt>
                <c:pt idx="62">
                  <c:v>16560.0</c:v>
                </c:pt>
                <c:pt idx="63">
                  <c:v>17040.0</c:v>
                </c:pt>
                <c:pt idx="64">
                  <c:v>17520.0</c:v>
                </c:pt>
                <c:pt idx="65">
                  <c:v>18000.0</c:v>
                </c:pt>
                <c:pt idx="66">
                  <c:v>18480.0</c:v>
                </c:pt>
                <c:pt idx="67">
                  <c:v>18960.0</c:v>
                </c:pt>
                <c:pt idx="68">
                  <c:v>19440.0</c:v>
                </c:pt>
                <c:pt idx="69">
                  <c:v>19920.0</c:v>
                </c:pt>
                <c:pt idx="70">
                  <c:v>20400.0</c:v>
                </c:pt>
                <c:pt idx="71">
                  <c:v>20880.0</c:v>
                </c:pt>
                <c:pt idx="72">
                  <c:v>21360.0</c:v>
                </c:pt>
                <c:pt idx="73">
                  <c:v>22048.9024390244</c:v>
                </c:pt>
                <c:pt idx="74">
                  <c:v>22946.70731707317</c:v>
                </c:pt>
                <c:pt idx="75">
                  <c:v>23844.51219512195</c:v>
                </c:pt>
                <c:pt idx="76">
                  <c:v>24742.31707317073</c:v>
                </c:pt>
                <c:pt idx="77">
                  <c:v>25640.12195121951</c:v>
                </c:pt>
                <c:pt idx="78">
                  <c:v>26537.9268292683</c:v>
                </c:pt>
                <c:pt idx="79">
                  <c:v>27435.73170731707</c:v>
                </c:pt>
                <c:pt idx="80">
                  <c:v>28333.53658536585</c:v>
                </c:pt>
                <c:pt idx="81">
                  <c:v>29231.34146341463</c:v>
                </c:pt>
                <c:pt idx="82">
                  <c:v>30129.14634146341</c:v>
                </c:pt>
                <c:pt idx="83">
                  <c:v>31026.95121951219</c:v>
                </c:pt>
                <c:pt idx="84">
                  <c:v>31924.75609756097</c:v>
                </c:pt>
                <c:pt idx="85">
                  <c:v>32822.56097560975</c:v>
                </c:pt>
                <c:pt idx="86">
                  <c:v>33720.36585365853</c:v>
                </c:pt>
                <c:pt idx="87">
                  <c:v>34618.17073170732</c:v>
                </c:pt>
                <c:pt idx="88">
                  <c:v>35515.9756097561</c:v>
                </c:pt>
                <c:pt idx="89">
                  <c:v>36413.78048780488</c:v>
                </c:pt>
                <c:pt idx="90">
                  <c:v>37311.58536585366</c:v>
                </c:pt>
                <c:pt idx="91">
                  <c:v>38209.39024390244</c:v>
                </c:pt>
                <c:pt idx="92">
                  <c:v>39107.19512195122</c:v>
                </c:pt>
                <c:pt idx="93">
                  <c:v>40005.0</c:v>
                </c:pt>
                <c:pt idx="94">
                  <c:v>46208.5</c:v>
                </c:pt>
                <c:pt idx="95">
                  <c:v>52412.0</c:v>
                </c:pt>
                <c:pt idx="96">
                  <c:v>58615.5</c:v>
                </c:pt>
                <c:pt idx="97">
                  <c:v>64819.0</c:v>
                </c:pt>
                <c:pt idx="98">
                  <c:v>71022.5</c:v>
                </c:pt>
                <c:pt idx="99">
                  <c:v>77226.0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1120.91076113461</c:v>
                </c:pt>
                <c:pt idx="1">
                  <c:v>1120.91076113461</c:v>
                </c:pt>
                <c:pt idx="2">
                  <c:v>1120.91076113461</c:v>
                </c:pt>
                <c:pt idx="3">
                  <c:v>1120.91076113461</c:v>
                </c:pt>
                <c:pt idx="4">
                  <c:v>1120.91076113461</c:v>
                </c:pt>
                <c:pt idx="5">
                  <c:v>1120.91076113461</c:v>
                </c:pt>
                <c:pt idx="6">
                  <c:v>1120.91076113461</c:v>
                </c:pt>
                <c:pt idx="7">
                  <c:v>1120.91076113461</c:v>
                </c:pt>
                <c:pt idx="8">
                  <c:v>1120.91076113461</c:v>
                </c:pt>
                <c:pt idx="9">
                  <c:v>1120.91076113461</c:v>
                </c:pt>
                <c:pt idx="10">
                  <c:v>1120.91076113461</c:v>
                </c:pt>
                <c:pt idx="11">
                  <c:v>1120.91076113461</c:v>
                </c:pt>
                <c:pt idx="12">
                  <c:v>1120.91076113461</c:v>
                </c:pt>
                <c:pt idx="13">
                  <c:v>1120.91076113461</c:v>
                </c:pt>
                <c:pt idx="14">
                  <c:v>1120.91076113461</c:v>
                </c:pt>
                <c:pt idx="15">
                  <c:v>1120.91076113461</c:v>
                </c:pt>
                <c:pt idx="16">
                  <c:v>1120.91076113461</c:v>
                </c:pt>
                <c:pt idx="17">
                  <c:v>1120.91076113461</c:v>
                </c:pt>
                <c:pt idx="18">
                  <c:v>1120.91076113461</c:v>
                </c:pt>
                <c:pt idx="19">
                  <c:v>1120.91076113461</c:v>
                </c:pt>
                <c:pt idx="20">
                  <c:v>1120.91076113461</c:v>
                </c:pt>
                <c:pt idx="21">
                  <c:v>1120.91076113461</c:v>
                </c:pt>
                <c:pt idx="22">
                  <c:v>1120.91076113461</c:v>
                </c:pt>
                <c:pt idx="23">
                  <c:v>1120.91076113461</c:v>
                </c:pt>
                <c:pt idx="24">
                  <c:v>1120.91076113461</c:v>
                </c:pt>
                <c:pt idx="25">
                  <c:v>1120.91076113461</c:v>
                </c:pt>
                <c:pt idx="26">
                  <c:v>1120.91076113461</c:v>
                </c:pt>
                <c:pt idx="27">
                  <c:v>1120.91076113461</c:v>
                </c:pt>
                <c:pt idx="28">
                  <c:v>1120.91076113461</c:v>
                </c:pt>
                <c:pt idx="29">
                  <c:v>1120.91076113461</c:v>
                </c:pt>
                <c:pt idx="30">
                  <c:v>1120.91076113461</c:v>
                </c:pt>
                <c:pt idx="31">
                  <c:v>1120.91076113461</c:v>
                </c:pt>
                <c:pt idx="32">
                  <c:v>1120.91076113461</c:v>
                </c:pt>
                <c:pt idx="33">
                  <c:v>1120.91076113461</c:v>
                </c:pt>
                <c:pt idx="34">
                  <c:v>1120.91076113461</c:v>
                </c:pt>
                <c:pt idx="35">
                  <c:v>1120.91076113461</c:v>
                </c:pt>
                <c:pt idx="36">
                  <c:v>1120.91076113461</c:v>
                </c:pt>
                <c:pt idx="37">
                  <c:v>1120.91076113461</c:v>
                </c:pt>
                <c:pt idx="38">
                  <c:v>1120.91076113461</c:v>
                </c:pt>
                <c:pt idx="39">
                  <c:v>1120.91076113461</c:v>
                </c:pt>
                <c:pt idx="40">
                  <c:v>1120.91076113461</c:v>
                </c:pt>
                <c:pt idx="41">
                  <c:v>1120.91076113461</c:v>
                </c:pt>
                <c:pt idx="42">
                  <c:v>1120.91076113461</c:v>
                </c:pt>
                <c:pt idx="43">
                  <c:v>1120.91076113461</c:v>
                </c:pt>
                <c:pt idx="44">
                  <c:v>1120.91076113461</c:v>
                </c:pt>
                <c:pt idx="45">
                  <c:v>1120.91076113461</c:v>
                </c:pt>
                <c:pt idx="46">
                  <c:v>1120.91076113461</c:v>
                </c:pt>
                <c:pt idx="47">
                  <c:v>1120.91076113461</c:v>
                </c:pt>
                <c:pt idx="48">
                  <c:v>1120.91076113461</c:v>
                </c:pt>
                <c:pt idx="49">
                  <c:v>1120.91076113461</c:v>
                </c:pt>
                <c:pt idx="50">
                  <c:v>1120.91076113461</c:v>
                </c:pt>
                <c:pt idx="51">
                  <c:v>1120.91076113461</c:v>
                </c:pt>
                <c:pt idx="52">
                  <c:v>1120.91076113461</c:v>
                </c:pt>
                <c:pt idx="53">
                  <c:v>1120.91076113461</c:v>
                </c:pt>
                <c:pt idx="54">
                  <c:v>1120.91076113461</c:v>
                </c:pt>
                <c:pt idx="55">
                  <c:v>1120.91076113461</c:v>
                </c:pt>
                <c:pt idx="56">
                  <c:v>1120.91076113461</c:v>
                </c:pt>
                <c:pt idx="57">
                  <c:v>1120.91076113461</c:v>
                </c:pt>
                <c:pt idx="58">
                  <c:v>1120.91076113461</c:v>
                </c:pt>
                <c:pt idx="59">
                  <c:v>1120.91076113461</c:v>
                </c:pt>
                <c:pt idx="60">
                  <c:v>1120.91076113461</c:v>
                </c:pt>
                <c:pt idx="61">
                  <c:v>1120.91076113461</c:v>
                </c:pt>
                <c:pt idx="62">
                  <c:v>1120.91076113461</c:v>
                </c:pt>
                <c:pt idx="63">
                  <c:v>1120.91076113461</c:v>
                </c:pt>
                <c:pt idx="64">
                  <c:v>1120.91076113461</c:v>
                </c:pt>
                <c:pt idx="65">
                  <c:v>1120.91076113461</c:v>
                </c:pt>
                <c:pt idx="66">
                  <c:v>1120.91076113461</c:v>
                </c:pt>
                <c:pt idx="67">
                  <c:v>1120.91076113461</c:v>
                </c:pt>
                <c:pt idx="68">
                  <c:v>1120.91076113461</c:v>
                </c:pt>
                <c:pt idx="69">
                  <c:v>1120.91076113461</c:v>
                </c:pt>
                <c:pt idx="70">
                  <c:v>1120.91076113461</c:v>
                </c:pt>
                <c:pt idx="71">
                  <c:v>1120.91076113461</c:v>
                </c:pt>
                <c:pt idx="72">
                  <c:v>1120.91076113461</c:v>
                </c:pt>
                <c:pt idx="73">
                  <c:v>1110.658528563257</c:v>
                </c:pt>
                <c:pt idx="74">
                  <c:v>1090.154063420551</c:v>
                </c:pt>
                <c:pt idx="75">
                  <c:v>1069.649598277845</c:v>
                </c:pt>
                <c:pt idx="76">
                  <c:v>1049.145133135138</c:v>
                </c:pt>
                <c:pt idx="77">
                  <c:v>1028.640667992432</c:v>
                </c:pt>
                <c:pt idx="78">
                  <c:v>1008.136202849726</c:v>
                </c:pt>
                <c:pt idx="79">
                  <c:v>987.6317377070195</c:v>
                </c:pt>
                <c:pt idx="80">
                  <c:v>967.1272725643132</c:v>
                </c:pt>
                <c:pt idx="81">
                  <c:v>946.622807421607</c:v>
                </c:pt>
                <c:pt idx="82">
                  <c:v>926.1183422789006</c:v>
                </c:pt>
                <c:pt idx="83">
                  <c:v>905.6138771361944</c:v>
                </c:pt>
                <c:pt idx="84">
                  <c:v>885.1094119934882</c:v>
                </c:pt>
                <c:pt idx="85">
                  <c:v>864.6049468507818</c:v>
                </c:pt>
                <c:pt idx="86">
                  <c:v>844.1004817080755</c:v>
                </c:pt>
                <c:pt idx="87">
                  <c:v>823.5960165653693</c:v>
                </c:pt>
                <c:pt idx="88">
                  <c:v>803.0915514226631</c:v>
                </c:pt>
                <c:pt idx="89">
                  <c:v>782.5870862799567</c:v>
                </c:pt>
                <c:pt idx="90">
                  <c:v>762.0826211372505</c:v>
                </c:pt>
                <c:pt idx="91">
                  <c:v>741.5781559945442</c:v>
                </c:pt>
                <c:pt idx="92">
                  <c:v>721.073690851838</c:v>
                </c:pt>
                <c:pt idx="93">
                  <c:v>700.5692257091316</c:v>
                </c:pt>
                <c:pt idx="94">
                  <c:v>715.2992257091316</c:v>
                </c:pt>
                <c:pt idx="95">
                  <c:v>730.0292257091317</c:v>
                </c:pt>
                <c:pt idx="96">
                  <c:v>744.7592257091317</c:v>
                </c:pt>
                <c:pt idx="97">
                  <c:v>759.4892257091317</c:v>
                </c:pt>
                <c:pt idx="98">
                  <c:v>774.2192257091316</c:v>
                </c:pt>
                <c:pt idx="99">
                  <c:v>788.9492257091316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15720.0</c:v>
                </c:pt>
                <c:pt idx="1">
                  <c:v>15720.0</c:v>
                </c:pt>
                <c:pt idx="2">
                  <c:v>15720.0</c:v>
                </c:pt>
                <c:pt idx="3">
                  <c:v>15720.0</c:v>
                </c:pt>
                <c:pt idx="4">
                  <c:v>15720.0</c:v>
                </c:pt>
                <c:pt idx="5">
                  <c:v>15720.0</c:v>
                </c:pt>
                <c:pt idx="6">
                  <c:v>15720.0</c:v>
                </c:pt>
                <c:pt idx="7">
                  <c:v>15720.0</c:v>
                </c:pt>
                <c:pt idx="8">
                  <c:v>15720.0</c:v>
                </c:pt>
                <c:pt idx="9">
                  <c:v>15720.0</c:v>
                </c:pt>
                <c:pt idx="10">
                  <c:v>15720.0</c:v>
                </c:pt>
                <c:pt idx="11">
                  <c:v>15720.0</c:v>
                </c:pt>
                <c:pt idx="12">
                  <c:v>15720.0</c:v>
                </c:pt>
                <c:pt idx="13">
                  <c:v>15720.0</c:v>
                </c:pt>
                <c:pt idx="14">
                  <c:v>15720.0</c:v>
                </c:pt>
                <c:pt idx="15">
                  <c:v>15720.0</c:v>
                </c:pt>
                <c:pt idx="16">
                  <c:v>15720.0</c:v>
                </c:pt>
                <c:pt idx="17">
                  <c:v>15720.0</c:v>
                </c:pt>
                <c:pt idx="18">
                  <c:v>15720.0</c:v>
                </c:pt>
                <c:pt idx="19">
                  <c:v>15720.0</c:v>
                </c:pt>
                <c:pt idx="20">
                  <c:v>15720.0</c:v>
                </c:pt>
                <c:pt idx="21">
                  <c:v>15720.0</c:v>
                </c:pt>
                <c:pt idx="22">
                  <c:v>15720.0</c:v>
                </c:pt>
                <c:pt idx="23">
                  <c:v>15720.0</c:v>
                </c:pt>
                <c:pt idx="24">
                  <c:v>15720.0</c:v>
                </c:pt>
                <c:pt idx="25">
                  <c:v>15720.0</c:v>
                </c:pt>
                <c:pt idx="26">
                  <c:v>15720.0</c:v>
                </c:pt>
                <c:pt idx="27">
                  <c:v>15720.0</c:v>
                </c:pt>
                <c:pt idx="28">
                  <c:v>15720.0</c:v>
                </c:pt>
                <c:pt idx="29">
                  <c:v>15720.0</c:v>
                </c:pt>
                <c:pt idx="30">
                  <c:v>15720.0</c:v>
                </c:pt>
                <c:pt idx="31">
                  <c:v>15720.0</c:v>
                </c:pt>
                <c:pt idx="32">
                  <c:v>15720.0</c:v>
                </c:pt>
                <c:pt idx="33">
                  <c:v>15720.0</c:v>
                </c:pt>
                <c:pt idx="34">
                  <c:v>15720.0</c:v>
                </c:pt>
                <c:pt idx="35">
                  <c:v>15720.0</c:v>
                </c:pt>
                <c:pt idx="36">
                  <c:v>15720.0</c:v>
                </c:pt>
                <c:pt idx="37">
                  <c:v>15720.0</c:v>
                </c:pt>
                <c:pt idx="38">
                  <c:v>15720.0</c:v>
                </c:pt>
                <c:pt idx="39">
                  <c:v>15720.0</c:v>
                </c:pt>
                <c:pt idx="40">
                  <c:v>15720.0</c:v>
                </c:pt>
                <c:pt idx="41">
                  <c:v>15720.0</c:v>
                </c:pt>
                <c:pt idx="42">
                  <c:v>15720.0</c:v>
                </c:pt>
                <c:pt idx="43">
                  <c:v>15720.0</c:v>
                </c:pt>
                <c:pt idx="44">
                  <c:v>15720.0</c:v>
                </c:pt>
                <c:pt idx="45">
                  <c:v>15720.0</c:v>
                </c:pt>
                <c:pt idx="46">
                  <c:v>15720.0</c:v>
                </c:pt>
                <c:pt idx="47">
                  <c:v>15720.0</c:v>
                </c:pt>
                <c:pt idx="48">
                  <c:v>15720.0</c:v>
                </c:pt>
                <c:pt idx="49">
                  <c:v>15720.0</c:v>
                </c:pt>
                <c:pt idx="50">
                  <c:v>15720.0</c:v>
                </c:pt>
                <c:pt idx="51">
                  <c:v>15720.0</c:v>
                </c:pt>
                <c:pt idx="52">
                  <c:v>15720.0</c:v>
                </c:pt>
                <c:pt idx="53">
                  <c:v>15720.0</c:v>
                </c:pt>
                <c:pt idx="54">
                  <c:v>15720.0</c:v>
                </c:pt>
                <c:pt idx="55">
                  <c:v>15720.0</c:v>
                </c:pt>
                <c:pt idx="56">
                  <c:v>15720.0</c:v>
                </c:pt>
                <c:pt idx="57">
                  <c:v>15720.0</c:v>
                </c:pt>
                <c:pt idx="58">
                  <c:v>15720.0</c:v>
                </c:pt>
                <c:pt idx="59">
                  <c:v>15720.0</c:v>
                </c:pt>
                <c:pt idx="60">
                  <c:v>15720.0</c:v>
                </c:pt>
                <c:pt idx="61">
                  <c:v>15720.0</c:v>
                </c:pt>
                <c:pt idx="62">
                  <c:v>15720.0</c:v>
                </c:pt>
                <c:pt idx="63">
                  <c:v>15720.0</c:v>
                </c:pt>
                <c:pt idx="64">
                  <c:v>15720.0</c:v>
                </c:pt>
                <c:pt idx="65">
                  <c:v>15720.0</c:v>
                </c:pt>
                <c:pt idx="66">
                  <c:v>15720.0</c:v>
                </c:pt>
                <c:pt idx="67">
                  <c:v>15720.0</c:v>
                </c:pt>
                <c:pt idx="68">
                  <c:v>15720.0</c:v>
                </c:pt>
                <c:pt idx="69">
                  <c:v>15720.0</c:v>
                </c:pt>
                <c:pt idx="70">
                  <c:v>15720.0</c:v>
                </c:pt>
                <c:pt idx="71">
                  <c:v>15720.0</c:v>
                </c:pt>
                <c:pt idx="72">
                  <c:v>15720.0</c:v>
                </c:pt>
                <c:pt idx="73">
                  <c:v>15760.9756097561</c:v>
                </c:pt>
                <c:pt idx="74">
                  <c:v>15842.92682926829</c:v>
                </c:pt>
                <c:pt idx="75">
                  <c:v>15924.87804878049</c:v>
                </c:pt>
                <c:pt idx="76">
                  <c:v>16006.82926829268</c:v>
                </c:pt>
                <c:pt idx="77">
                  <c:v>16088.78048780488</c:v>
                </c:pt>
                <c:pt idx="78">
                  <c:v>16170.73170731707</c:v>
                </c:pt>
                <c:pt idx="79">
                  <c:v>16252.68292682927</c:v>
                </c:pt>
                <c:pt idx="80">
                  <c:v>16334.63414634146</c:v>
                </c:pt>
                <c:pt idx="81">
                  <c:v>16416.58536585366</c:v>
                </c:pt>
                <c:pt idx="82">
                  <c:v>16498.53658536585</c:v>
                </c:pt>
                <c:pt idx="83">
                  <c:v>16580.48780487805</c:v>
                </c:pt>
                <c:pt idx="84">
                  <c:v>16662.43902439024</c:v>
                </c:pt>
                <c:pt idx="85">
                  <c:v>16744.39024390244</c:v>
                </c:pt>
                <c:pt idx="86">
                  <c:v>16826.34146341463</c:v>
                </c:pt>
                <c:pt idx="87">
                  <c:v>16908.29268292683</c:v>
                </c:pt>
                <c:pt idx="88">
                  <c:v>16990.24390243902</c:v>
                </c:pt>
                <c:pt idx="89">
                  <c:v>17072.19512195122</c:v>
                </c:pt>
                <c:pt idx="90">
                  <c:v>17154.14634146341</c:v>
                </c:pt>
                <c:pt idx="91">
                  <c:v>17236.09756097561</c:v>
                </c:pt>
                <c:pt idx="92">
                  <c:v>17318.0487804878</c:v>
                </c:pt>
                <c:pt idx="93">
                  <c:v>174</c:v>
                </c:pt>
                <c:pt idx="94">
                  <c:v>16272.17</c:v>
                </c:pt>
                <c:pt idx="95">
                  <c:v>15144.34</c:v>
                </c:pt>
                <c:pt idx="96">
                  <c:v>14016.51</c:v>
                </c:pt>
                <c:pt idx="97">
                  <c:v>12888.68</c:v>
                </c:pt>
                <c:pt idx="98">
                  <c:v>11760.85</c:v>
                </c:pt>
                <c:pt idx="99">
                  <c:v>10633.02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6000.0</c:v>
                </c:pt>
                <c:pt idx="1">
                  <c:v>6000.0</c:v>
                </c:pt>
                <c:pt idx="2">
                  <c:v>6000.0</c:v>
                </c:pt>
                <c:pt idx="3">
                  <c:v>6000.0</c:v>
                </c:pt>
                <c:pt idx="4">
                  <c:v>6000.0</c:v>
                </c:pt>
                <c:pt idx="5">
                  <c:v>6000.0</c:v>
                </c:pt>
                <c:pt idx="6">
                  <c:v>6000.0</c:v>
                </c:pt>
                <c:pt idx="7">
                  <c:v>6000.0</c:v>
                </c:pt>
                <c:pt idx="8">
                  <c:v>6000.0</c:v>
                </c:pt>
                <c:pt idx="9">
                  <c:v>6000.0</c:v>
                </c:pt>
                <c:pt idx="10">
                  <c:v>6000.0</c:v>
                </c:pt>
                <c:pt idx="11">
                  <c:v>6000.0</c:v>
                </c:pt>
                <c:pt idx="12">
                  <c:v>6000.0</c:v>
                </c:pt>
                <c:pt idx="13">
                  <c:v>6000.0</c:v>
                </c:pt>
                <c:pt idx="14">
                  <c:v>6000.0</c:v>
                </c:pt>
                <c:pt idx="15">
                  <c:v>6000.0</c:v>
                </c:pt>
                <c:pt idx="16">
                  <c:v>6000.0</c:v>
                </c:pt>
                <c:pt idx="17">
                  <c:v>6000.0</c:v>
                </c:pt>
                <c:pt idx="18">
                  <c:v>6000.0</c:v>
                </c:pt>
                <c:pt idx="19">
                  <c:v>6061.016949152542</c:v>
                </c:pt>
                <c:pt idx="20">
                  <c:v>6122.033898305085</c:v>
                </c:pt>
                <c:pt idx="21">
                  <c:v>6183.050847457627</c:v>
                </c:pt>
                <c:pt idx="22">
                  <c:v>6244.067796610169</c:v>
                </c:pt>
                <c:pt idx="23">
                  <c:v>6305.084745762711</c:v>
                </c:pt>
                <c:pt idx="24">
                  <c:v>6366.101694915254</c:v>
                </c:pt>
                <c:pt idx="25">
                  <c:v>6427.118644067796</c:v>
                </c:pt>
                <c:pt idx="26">
                  <c:v>6488.135593220339</c:v>
                </c:pt>
                <c:pt idx="27">
                  <c:v>6549.152542372881</c:v>
                </c:pt>
                <c:pt idx="28">
                  <c:v>6610.169491525423</c:v>
                </c:pt>
                <c:pt idx="29">
                  <c:v>6671.186440677965</c:v>
                </c:pt>
                <c:pt idx="30">
                  <c:v>6732.203389830509</c:v>
                </c:pt>
                <c:pt idx="31">
                  <c:v>6793.220338983051</c:v>
                </c:pt>
                <c:pt idx="32">
                  <c:v>6854.237288135593</c:v>
                </c:pt>
                <c:pt idx="33">
                  <c:v>6915.254237288135</c:v>
                </c:pt>
                <c:pt idx="34">
                  <c:v>6976.271186440678</c:v>
                </c:pt>
                <c:pt idx="35">
                  <c:v>7037.28813559322</c:v>
                </c:pt>
                <c:pt idx="36">
                  <c:v>7098.305084745762</c:v>
                </c:pt>
                <c:pt idx="37">
                  <c:v>7159.322033898304</c:v>
                </c:pt>
                <c:pt idx="38">
                  <c:v>7220.338983050847</c:v>
                </c:pt>
                <c:pt idx="39">
                  <c:v>7281.35593220339</c:v>
                </c:pt>
                <c:pt idx="40">
                  <c:v>7342.372881355931</c:v>
                </c:pt>
                <c:pt idx="41">
                  <c:v>7403.389830508475</c:v>
                </c:pt>
                <c:pt idx="42">
                  <c:v>7464.406779661017</c:v>
                </c:pt>
                <c:pt idx="43">
                  <c:v>7525.42372881356</c:v>
                </c:pt>
                <c:pt idx="44">
                  <c:v>7586.440677966102</c:v>
                </c:pt>
                <c:pt idx="45">
                  <c:v>7647.457627118644</c:v>
                </c:pt>
                <c:pt idx="46">
                  <c:v>7708.474576271186</c:v>
                </c:pt>
                <c:pt idx="47">
                  <c:v>7769.49152542373</c:v>
                </c:pt>
                <c:pt idx="48">
                  <c:v>7644.0</c:v>
                </c:pt>
                <c:pt idx="49">
                  <c:v>7332.0</c:v>
                </c:pt>
                <c:pt idx="50">
                  <c:v>7020.0</c:v>
                </c:pt>
                <c:pt idx="51">
                  <c:v>6708.0</c:v>
                </c:pt>
                <c:pt idx="52">
                  <c:v>6396.0</c:v>
                </c:pt>
                <c:pt idx="53">
                  <c:v>6084.0</c:v>
                </c:pt>
                <c:pt idx="54">
                  <c:v>5772.0</c:v>
                </c:pt>
                <c:pt idx="55">
                  <c:v>5460.0</c:v>
                </c:pt>
                <c:pt idx="56">
                  <c:v>5148.0</c:v>
                </c:pt>
                <c:pt idx="57">
                  <c:v>4836.0</c:v>
                </c:pt>
                <c:pt idx="58">
                  <c:v>4524.0</c:v>
                </c:pt>
                <c:pt idx="59">
                  <c:v>4212.0</c:v>
                </c:pt>
                <c:pt idx="60">
                  <c:v>3900.0</c:v>
                </c:pt>
                <c:pt idx="61">
                  <c:v>3588.0</c:v>
                </c:pt>
                <c:pt idx="62">
                  <c:v>3276.0</c:v>
                </c:pt>
                <c:pt idx="63">
                  <c:v>2964.0</c:v>
                </c:pt>
                <c:pt idx="64">
                  <c:v>2652.0</c:v>
                </c:pt>
                <c:pt idx="65">
                  <c:v>2340.0</c:v>
                </c:pt>
                <c:pt idx="66">
                  <c:v>2028.0</c:v>
                </c:pt>
                <c:pt idx="67">
                  <c:v>1716.0</c:v>
                </c:pt>
                <c:pt idx="68">
                  <c:v>1404.0</c:v>
                </c:pt>
                <c:pt idx="69">
                  <c:v>1092.0</c:v>
                </c:pt>
                <c:pt idx="70">
                  <c:v>780.0</c:v>
                </c:pt>
                <c:pt idx="71">
                  <c:v>468.0</c:v>
                </c:pt>
                <c:pt idx="72">
                  <c:v>156.0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144280"/>
        <c:axId val="18581501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19375.12270441453</c:v>
                </c:pt>
                <c:pt idx="1">
                  <c:v>19375.12270441453</c:v>
                </c:pt>
                <c:pt idx="2">
                  <c:v>19375.12270441453</c:v>
                </c:pt>
                <c:pt idx="3">
                  <c:v>19375.12270441453</c:v>
                </c:pt>
                <c:pt idx="4">
                  <c:v>19375.12270441453</c:v>
                </c:pt>
                <c:pt idx="5">
                  <c:v>19375.12270441453</c:v>
                </c:pt>
                <c:pt idx="6">
                  <c:v>19375.12270441453</c:v>
                </c:pt>
                <c:pt idx="7">
                  <c:v>19375.12270441453</c:v>
                </c:pt>
                <c:pt idx="8">
                  <c:v>19375.12270441453</c:v>
                </c:pt>
                <c:pt idx="9">
                  <c:v>19375.12270441453</c:v>
                </c:pt>
                <c:pt idx="10">
                  <c:v>19375.12270441453</c:v>
                </c:pt>
                <c:pt idx="11">
                  <c:v>19375.12270441453</c:v>
                </c:pt>
                <c:pt idx="12">
                  <c:v>19375.12270441453</c:v>
                </c:pt>
                <c:pt idx="13">
                  <c:v>19375.12270441453</c:v>
                </c:pt>
                <c:pt idx="14">
                  <c:v>19375.12270441453</c:v>
                </c:pt>
                <c:pt idx="15">
                  <c:v>19375.12270441453</c:v>
                </c:pt>
                <c:pt idx="16">
                  <c:v>19375.12270441453</c:v>
                </c:pt>
                <c:pt idx="17">
                  <c:v>19375.12270441453</c:v>
                </c:pt>
                <c:pt idx="18">
                  <c:v>19375.12270441453</c:v>
                </c:pt>
                <c:pt idx="19">
                  <c:v>19375.12270441453</c:v>
                </c:pt>
                <c:pt idx="20">
                  <c:v>19375.12270441453</c:v>
                </c:pt>
                <c:pt idx="21">
                  <c:v>19375.12270441453</c:v>
                </c:pt>
                <c:pt idx="22">
                  <c:v>19375.12270441453</c:v>
                </c:pt>
                <c:pt idx="23">
                  <c:v>19375.12270441453</c:v>
                </c:pt>
                <c:pt idx="24">
                  <c:v>19375.12270441453</c:v>
                </c:pt>
                <c:pt idx="25">
                  <c:v>19375.12270441453</c:v>
                </c:pt>
                <c:pt idx="26">
                  <c:v>19375.12270441453</c:v>
                </c:pt>
                <c:pt idx="27">
                  <c:v>19375.12270441453</c:v>
                </c:pt>
                <c:pt idx="28">
                  <c:v>19375.12270441453</c:v>
                </c:pt>
                <c:pt idx="29">
                  <c:v>19375.12270441453</c:v>
                </c:pt>
                <c:pt idx="30">
                  <c:v>19375.12270441453</c:v>
                </c:pt>
                <c:pt idx="31">
                  <c:v>19375.12270441453</c:v>
                </c:pt>
                <c:pt idx="32">
                  <c:v>19375.12270441453</c:v>
                </c:pt>
                <c:pt idx="33">
                  <c:v>19375.12270441453</c:v>
                </c:pt>
                <c:pt idx="34">
                  <c:v>19375.12270441453</c:v>
                </c:pt>
                <c:pt idx="35">
                  <c:v>19375.12270441453</c:v>
                </c:pt>
                <c:pt idx="36">
                  <c:v>19375.12270441453</c:v>
                </c:pt>
                <c:pt idx="37">
                  <c:v>19375.12270441453</c:v>
                </c:pt>
                <c:pt idx="38">
                  <c:v>19375.12270441453</c:v>
                </c:pt>
                <c:pt idx="39">
                  <c:v>19375.12270441453</c:v>
                </c:pt>
                <c:pt idx="40">
                  <c:v>19375.12270441453</c:v>
                </c:pt>
                <c:pt idx="41">
                  <c:v>19375.12270441453</c:v>
                </c:pt>
                <c:pt idx="42">
                  <c:v>19375.12270441453</c:v>
                </c:pt>
                <c:pt idx="43">
                  <c:v>19375.12270441453</c:v>
                </c:pt>
                <c:pt idx="44">
                  <c:v>19375.12270441453</c:v>
                </c:pt>
                <c:pt idx="45">
                  <c:v>19375.12270441453</c:v>
                </c:pt>
                <c:pt idx="46">
                  <c:v>19375.12270441453</c:v>
                </c:pt>
                <c:pt idx="47">
                  <c:v>19375.12270441453</c:v>
                </c:pt>
                <c:pt idx="48">
                  <c:v>19375.12270441453</c:v>
                </c:pt>
                <c:pt idx="49">
                  <c:v>19375.12270441453</c:v>
                </c:pt>
                <c:pt idx="50">
                  <c:v>19375.12270441453</c:v>
                </c:pt>
                <c:pt idx="51">
                  <c:v>19375.12270441453</c:v>
                </c:pt>
                <c:pt idx="52">
                  <c:v>19375.12270441453</c:v>
                </c:pt>
                <c:pt idx="53">
                  <c:v>19375.12270441453</c:v>
                </c:pt>
                <c:pt idx="54">
                  <c:v>19375.12270441453</c:v>
                </c:pt>
                <c:pt idx="55">
                  <c:v>19375.12270441453</c:v>
                </c:pt>
                <c:pt idx="56">
                  <c:v>19375.12270441453</c:v>
                </c:pt>
                <c:pt idx="57">
                  <c:v>19375.12270441453</c:v>
                </c:pt>
                <c:pt idx="58">
                  <c:v>19375.12270441453</c:v>
                </c:pt>
                <c:pt idx="59">
                  <c:v>19375.12270441453</c:v>
                </c:pt>
                <c:pt idx="60">
                  <c:v>19375.12270441453</c:v>
                </c:pt>
                <c:pt idx="61">
                  <c:v>19375.12270441453</c:v>
                </c:pt>
                <c:pt idx="62">
                  <c:v>19375.12270441453</c:v>
                </c:pt>
                <c:pt idx="63">
                  <c:v>19375.12270441453</c:v>
                </c:pt>
                <c:pt idx="64">
                  <c:v>19375.12270441453</c:v>
                </c:pt>
                <c:pt idx="65">
                  <c:v>19375.12270441453</c:v>
                </c:pt>
                <c:pt idx="66">
                  <c:v>19375.12270441453</c:v>
                </c:pt>
                <c:pt idx="67">
                  <c:v>19375.12270441453</c:v>
                </c:pt>
                <c:pt idx="68">
                  <c:v>19375.12270441453</c:v>
                </c:pt>
                <c:pt idx="69">
                  <c:v>19375.12270441453</c:v>
                </c:pt>
                <c:pt idx="70">
                  <c:v>19375.12270441453</c:v>
                </c:pt>
                <c:pt idx="71">
                  <c:v>19375.12270441453</c:v>
                </c:pt>
                <c:pt idx="72">
                  <c:v>19375.12270441453</c:v>
                </c:pt>
                <c:pt idx="73">
                  <c:v>19375.12270441453</c:v>
                </c:pt>
                <c:pt idx="74">
                  <c:v>19375.12270441453</c:v>
                </c:pt>
                <c:pt idx="75">
                  <c:v>19375.12270441453</c:v>
                </c:pt>
                <c:pt idx="76">
                  <c:v>19375.12270441453</c:v>
                </c:pt>
                <c:pt idx="77">
                  <c:v>19375.12270441453</c:v>
                </c:pt>
                <c:pt idx="78">
                  <c:v>19375.12270441453</c:v>
                </c:pt>
                <c:pt idx="79">
                  <c:v>19375.12270441453</c:v>
                </c:pt>
                <c:pt idx="80">
                  <c:v>19375.12270441453</c:v>
                </c:pt>
                <c:pt idx="81">
                  <c:v>19375.12270441453</c:v>
                </c:pt>
                <c:pt idx="82">
                  <c:v>19375.12270441453</c:v>
                </c:pt>
                <c:pt idx="83">
                  <c:v>19375.12270441453</c:v>
                </c:pt>
                <c:pt idx="84">
                  <c:v>19375.12270441453</c:v>
                </c:pt>
                <c:pt idx="85">
                  <c:v>19375.12270441453</c:v>
                </c:pt>
                <c:pt idx="86">
                  <c:v>19375.12270441453</c:v>
                </c:pt>
                <c:pt idx="87">
                  <c:v>19375.12270441453</c:v>
                </c:pt>
                <c:pt idx="88">
                  <c:v>19375.12270441453</c:v>
                </c:pt>
                <c:pt idx="89">
                  <c:v>19375.12270441453</c:v>
                </c:pt>
                <c:pt idx="90">
                  <c:v>19375.12270441453</c:v>
                </c:pt>
                <c:pt idx="91">
                  <c:v>19375.12270441453</c:v>
                </c:pt>
                <c:pt idx="92">
                  <c:v>19375.12270441453</c:v>
                </c:pt>
                <c:pt idx="93">
                  <c:v>19375.12270441453</c:v>
                </c:pt>
                <c:pt idx="94">
                  <c:v>19375.12270441453</c:v>
                </c:pt>
                <c:pt idx="95">
                  <c:v>19375.12270441453</c:v>
                </c:pt>
                <c:pt idx="96">
                  <c:v>19375.12270441453</c:v>
                </c:pt>
                <c:pt idx="97">
                  <c:v>19375.12270441453</c:v>
                </c:pt>
                <c:pt idx="98">
                  <c:v>19375.12270441453</c:v>
                </c:pt>
                <c:pt idx="99">
                  <c:v>19375.12270441453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29467.69905930583</c:v>
                </c:pt>
                <c:pt idx="1">
                  <c:v>29467.69905930583</c:v>
                </c:pt>
                <c:pt idx="2">
                  <c:v>29467.69905930583</c:v>
                </c:pt>
                <c:pt idx="3">
                  <c:v>29467.69905930583</c:v>
                </c:pt>
                <c:pt idx="4">
                  <c:v>29467.69905930583</c:v>
                </c:pt>
                <c:pt idx="5">
                  <c:v>29467.69905930583</c:v>
                </c:pt>
                <c:pt idx="6">
                  <c:v>29467.69905930583</c:v>
                </c:pt>
                <c:pt idx="7">
                  <c:v>29467.69905930583</c:v>
                </c:pt>
                <c:pt idx="8">
                  <c:v>29467.69905930583</c:v>
                </c:pt>
                <c:pt idx="9">
                  <c:v>29467.69905930583</c:v>
                </c:pt>
                <c:pt idx="10">
                  <c:v>29467.69905930583</c:v>
                </c:pt>
                <c:pt idx="11">
                  <c:v>29467.69905930583</c:v>
                </c:pt>
                <c:pt idx="12">
                  <c:v>29467.69905930583</c:v>
                </c:pt>
                <c:pt idx="13">
                  <c:v>29467.69905930583</c:v>
                </c:pt>
                <c:pt idx="14">
                  <c:v>29467.69905930583</c:v>
                </c:pt>
                <c:pt idx="15">
                  <c:v>29467.69905930583</c:v>
                </c:pt>
                <c:pt idx="16">
                  <c:v>29467.69905930583</c:v>
                </c:pt>
                <c:pt idx="17">
                  <c:v>29467.69905930583</c:v>
                </c:pt>
                <c:pt idx="18">
                  <c:v>29467.69905930583</c:v>
                </c:pt>
                <c:pt idx="19">
                  <c:v>29838.62186711628</c:v>
                </c:pt>
                <c:pt idx="20">
                  <c:v>30209.54467492674</c:v>
                </c:pt>
                <c:pt idx="21">
                  <c:v>30580.4674827372</c:v>
                </c:pt>
                <c:pt idx="22">
                  <c:v>30951.39029054765</c:v>
                </c:pt>
                <c:pt idx="23">
                  <c:v>31322.31309835811</c:v>
                </c:pt>
                <c:pt idx="24">
                  <c:v>31693.23590616857</c:v>
                </c:pt>
                <c:pt idx="25">
                  <c:v>32064.15871397903</c:v>
                </c:pt>
                <c:pt idx="26">
                  <c:v>32435.08152178949</c:v>
                </c:pt>
                <c:pt idx="27">
                  <c:v>32806.00432959995</c:v>
                </c:pt>
                <c:pt idx="28">
                  <c:v>33176.92713741041</c:v>
                </c:pt>
                <c:pt idx="29">
                  <c:v>33547.84994522086</c:v>
                </c:pt>
                <c:pt idx="30">
                  <c:v>33918.77275303132</c:v>
                </c:pt>
                <c:pt idx="31">
                  <c:v>34289.69556084178</c:v>
                </c:pt>
                <c:pt idx="32">
                  <c:v>34660.61836865223</c:v>
                </c:pt>
                <c:pt idx="33">
                  <c:v>35031.54117646269</c:v>
                </c:pt>
                <c:pt idx="34">
                  <c:v>35402.46398427316</c:v>
                </c:pt>
                <c:pt idx="35">
                  <c:v>35773.38679208361</c:v>
                </c:pt>
                <c:pt idx="36">
                  <c:v>36144.30959989406</c:v>
                </c:pt>
                <c:pt idx="37">
                  <c:v>36515.23240770452</c:v>
                </c:pt>
                <c:pt idx="38">
                  <c:v>36886.15521551498</c:v>
                </c:pt>
                <c:pt idx="39">
                  <c:v>37257.07802332544</c:v>
                </c:pt>
                <c:pt idx="40">
                  <c:v>37628.0008311359</c:v>
                </c:pt>
                <c:pt idx="41">
                  <c:v>37998.92363894635</c:v>
                </c:pt>
                <c:pt idx="42">
                  <c:v>38369.84644675681</c:v>
                </c:pt>
                <c:pt idx="43">
                  <c:v>38740.76925456728</c:v>
                </c:pt>
                <c:pt idx="44">
                  <c:v>39111.69206237773</c:v>
                </c:pt>
                <c:pt idx="45">
                  <c:v>39482.6148701882</c:v>
                </c:pt>
                <c:pt idx="46">
                  <c:v>39853.53767799865</c:v>
                </c:pt>
                <c:pt idx="47">
                  <c:v>40224.4604858091</c:v>
                </c:pt>
                <c:pt idx="48">
                  <c:v>40633.77492540581</c:v>
                </c:pt>
                <c:pt idx="49">
                  <c:v>41081.48099678875</c:v>
                </c:pt>
                <c:pt idx="50">
                  <c:v>41529.1870681717</c:v>
                </c:pt>
                <c:pt idx="51">
                  <c:v>41976.89313955464</c:v>
                </c:pt>
                <c:pt idx="52">
                  <c:v>42424.59921093759</c:v>
                </c:pt>
                <c:pt idx="53">
                  <c:v>42872.30528232053</c:v>
                </c:pt>
                <c:pt idx="54">
                  <c:v>43320.01135370348</c:v>
                </c:pt>
                <c:pt idx="55">
                  <c:v>43767.71742508643</c:v>
                </c:pt>
                <c:pt idx="56">
                  <c:v>44215.42349646938</c:v>
                </c:pt>
                <c:pt idx="57">
                  <c:v>44663.12956785232</c:v>
                </c:pt>
                <c:pt idx="58">
                  <c:v>45110.83563923527</c:v>
                </c:pt>
                <c:pt idx="59">
                  <c:v>45558.54171061821</c:v>
                </c:pt>
                <c:pt idx="60">
                  <c:v>46006.24778200116</c:v>
                </c:pt>
                <c:pt idx="61">
                  <c:v>46453.9538533841</c:v>
                </c:pt>
                <c:pt idx="62">
                  <c:v>46901.65992476705</c:v>
                </c:pt>
                <c:pt idx="63">
                  <c:v>47349.36599615</c:v>
                </c:pt>
                <c:pt idx="64">
                  <c:v>47797.07206753294</c:v>
                </c:pt>
                <c:pt idx="65">
                  <c:v>48244.77813891588</c:v>
                </c:pt>
                <c:pt idx="66">
                  <c:v>48692.48421029882</c:v>
                </c:pt>
                <c:pt idx="67">
                  <c:v>49140.19028168177</c:v>
                </c:pt>
                <c:pt idx="68">
                  <c:v>49587.89635306472</c:v>
                </c:pt>
                <c:pt idx="69">
                  <c:v>50035.60242444766</c:v>
                </c:pt>
                <c:pt idx="70">
                  <c:v>50483.30849583061</c:v>
                </c:pt>
                <c:pt idx="71">
                  <c:v>50931.01456721355</c:v>
                </c:pt>
                <c:pt idx="72">
                  <c:v>51378.7206385965</c:v>
                </c:pt>
                <c:pt idx="73">
                  <c:v>53200.18212483204</c:v>
                </c:pt>
                <c:pt idx="74">
                  <c:v>56395.39902592018</c:v>
                </c:pt>
                <c:pt idx="75">
                  <c:v>59590.61592700832</c:v>
                </c:pt>
                <c:pt idx="76">
                  <c:v>62785.83282809646</c:v>
                </c:pt>
                <c:pt idx="77">
                  <c:v>65981.0497291846</c:v>
                </c:pt>
                <c:pt idx="78">
                  <c:v>69176.26663027273</c:v>
                </c:pt>
                <c:pt idx="79">
                  <c:v>72371.48353136088</c:v>
                </c:pt>
                <c:pt idx="80">
                  <c:v>75566.70043244901</c:v>
                </c:pt>
                <c:pt idx="81">
                  <c:v>78761.91733353715</c:v>
                </c:pt>
                <c:pt idx="82">
                  <c:v>81957.1342346253</c:v>
                </c:pt>
                <c:pt idx="83">
                  <c:v>85152.35113571343</c:v>
                </c:pt>
                <c:pt idx="84">
                  <c:v>88347.56803680156</c:v>
                </c:pt>
                <c:pt idx="85">
                  <c:v>91542.78493788969</c:v>
                </c:pt>
                <c:pt idx="86">
                  <c:v>94738.00183897783</c:v>
                </c:pt>
                <c:pt idx="87">
                  <c:v>97933.21874006597</c:v>
                </c:pt>
                <c:pt idx="88">
                  <c:v>101128.4356411541</c:v>
                </c:pt>
                <c:pt idx="89">
                  <c:v>104323.6525422422</c:v>
                </c:pt>
                <c:pt idx="90">
                  <c:v>107518.8694433304</c:v>
                </c:pt>
                <c:pt idx="91">
                  <c:v>110714.0863444185</c:v>
                </c:pt>
                <c:pt idx="92">
                  <c:v>113909.3032455067</c:v>
                </c:pt>
                <c:pt idx="93">
                  <c:v>117104.5201465948</c:v>
                </c:pt>
                <c:pt idx="94">
                  <c:v>126884.3211465948</c:v>
                </c:pt>
                <c:pt idx="95">
                  <c:v>136664.1221465948</c:v>
                </c:pt>
                <c:pt idx="96">
                  <c:v>146443.9231465948</c:v>
                </c:pt>
                <c:pt idx="97">
                  <c:v>156223.7241465948</c:v>
                </c:pt>
                <c:pt idx="98">
                  <c:v>166003.5251465948</c:v>
                </c:pt>
                <c:pt idx="99">
                  <c:v>175783.3261465948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144280"/>
        <c:axId val="1858150136"/>
      </c:lineChart>
      <c:catAx>
        <c:axId val="1858144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1501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58150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581442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0.135562640099626</c:v>
                </c:pt>
                <c:pt idx="2" formatCode="0.0%">
                  <c:v>0.135562640099626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0.0619156288916563</c:v>
                </c:pt>
                <c:pt idx="2" formatCode="0.0%">
                  <c:v>0.0619156288916563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0.0520482328767123</c:v>
                </c:pt>
                <c:pt idx="2" formatCode="0.0%">
                  <c:v>-0.0288717164969106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0.0199433499377335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0.0198846930261519</c:v>
                </c:pt>
                <c:pt idx="2" formatCode="0.0%">
                  <c:v>0.0207397976380466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0.0603286335616438</c:v>
                </c:pt>
                <c:pt idx="2" formatCode="0.0%">
                  <c:v>0.0603286335616438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0.000733211394769614</c:v>
                </c:pt>
                <c:pt idx="2" formatCode="0.0%">
                  <c:v>0.000733211394769614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0.0019123599003736</c:v>
                </c:pt>
                <c:pt idx="2" formatCode="0.0%">
                  <c:v>0.00175375897573612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0.0660379062889166</c:v>
                </c:pt>
                <c:pt idx="2" formatCode="0.0%">
                  <c:v>0.0651251010339626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0.000865115193026152</c:v>
                </c:pt>
                <c:pt idx="2" formatCode="0.0%">
                  <c:v>0.00057434683119077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0.0242255603985056</c:v>
                </c:pt>
                <c:pt idx="2" formatCode="0.0%">
                  <c:v>0.0237567613691284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0.00401618929016189</c:v>
                </c:pt>
                <c:pt idx="2" formatCode="0.0%">
                  <c:v>0.00401618929016189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0.0109675710730021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0.0290782378705533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0.148393367304004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0.42483340477458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0.592630330012453</c:v>
                </c:pt>
                <c:pt idx="2" formatCode="0.0%">
                  <c:v>-0.0383740930726939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2544376"/>
        <c:axId val="1915107944"/>
      </c:barChart>
      <c:catAx>
        <c:axId val="191254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5107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5107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25443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0.0333692652552926</c:v>
                </c:pt>
                <c:pt idx="2" formatCode="0.0%">
                  <c:v>0.0333692652552926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0.0094502801992528</c:v>
                </c:pt>
                <c:pt idx="2" formatCode="0.0%">
                  <c:v>0.0094502801992528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0.0354874315068493</c:v>
                </c:pt>
                <c:pt idx="2" formatCode="0.0%">
                  <c:v>0.0354874315068493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0.0620459775840598</c:v>
                </c:pt>
                <c:pt idx="2" formatCode="0.0%">
                  <c:v>0.0620459775840598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0.012372697882939</c:v>
                </c:pt>
                <c:pt idx="2" formatCode="0.0%">
                  <c:v>0.012372697882939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0.00946331506849315</c:v>
                </c:pt>
                <c:pt idx="2" formatCode="0.0%">
                  <c:v>0.00946331506849315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0.0241510057285181</c:v>
                </c:pt>
                <c:pt idx="2" formatCode="0.0%">
                  <c:v>0.0241510057285181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0.0239189850560398</c:v>
                </c:pt>
                <c:pt idx="2" formatCode="0.0%">
                  <c:v>0.0239189850560398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0.012093399750934</c:v>
                </c:pt>
                <c:pt idx="2" formatCode="0.0%">
                  <c:v>0.012093399750934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0.00160647571606476</c:v>
                </c:pt>
                <c:pt idx="2" formatCode="0.0%">
                  <c:v>0.00160647571606476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0.00845909310645309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0.011422248562216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0.116581062021438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0.223214226298863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0.474104264009963</c:v>
                </c:pt>
                <c:pt idx="2" formatCode="0.0%">
                  <c:v>0.29228430652885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5100728"/>
        <c:axId val="1915579816"/>
      </c:barChart>
      <c:catAx>
        <c:axId val="1915100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557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557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15100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0.0703424111581569</c:v>
                </c:pt>
                <c:pt idx="1">
                  <c:v>0.0703424111581569</c:v>
                </c:pt>
                <c:pt idx="2">
                  <c:v>0.136547033424657</c:v>
                </c:pt>
                <c:pt idx="3">
                  <c:v>0.136547033424657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0.240258709838107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0.0189005603985056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0.15141304109589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0.141819377334994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0.0494907915317559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0.0126808421917808</c:v>
                </c:pt>
                <c:pt idx="3">
                  <c:v>0.00624578794520548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0.0072851805728518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0.0301887571606476</c:v>
                </c:pt>
                <c:pt idx="1">
                  <c:v>0.0301887571606476</c:v>
                </c:pt>
                <c:pt idx="2">
                  <c:v>0.0301887571606476</c:v>
                </c:pt>
                <c:pt idx="3">
                  <c:v>0.0301887571606476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0.0650596393524284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0.00209510023870342</c:v>
                </c:pt>
                <c:pt idx="1">
                  <c:v>0.00125734509395156</c:v>
                </c:pt>
                <c:pt idx="2">
                  <c:v>0.00167622266632749</c:v>
                </c:pt>
                <c:pt idx="3">
                  <c:v>0.00209510023870342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0.240465385579189</c:v>
                </c:pt>
                <c:pt idx="3">
                  <c:v>0.240465385579189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0.277899868053228</c:v>
                </c:pt>
                <c:pt idx="1">
                  <c:v>0.277899868053228</c:v>
                </c:pt>
                <c:pt idx="2">
                  <c:v>0.277899868053228</c:v>
                </c:pt>
                <c:pt idx="3">
                  <c:v>0.277899868053228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-0.87120014571173</c:v>
                </c:pt>
                <c:pt idx="1">
                  <c:v>-0.874598742586354</c:v>
                </c:pt>
                <c:pt idx="2">
                  <c:v>-0.872549198595882</c:v>
                </c:pt>
                <c:pt idx="3">
                  <c:v>-0.196928911652149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1637432"/>
        <c:axId val="1911638840"/>
      </c:barChart>
      <c:catAx>
        <c:axId val="1911637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638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1163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1637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0.022691100373599</c:v>
                </c:pt>
                <c:pt idx="1">
                  <c:v>0.022691100373599</c:v>
                </c:pt>
                <c:pt idx="2">
                  <c:v>0.0440474301369863</c:v>
                </c:pt>
                <c:pt idx="3">
                  <c:v>0.0440474301369863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0.0378011207970112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0.141949726027397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0.248183910336239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0.0494907915317559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0.0253616843835616</c:v>
                </c:pt>
                <c:pt idx="3">
                  <c:v>0.012491575890411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0.0241510057285181</c:v>
                </c:pt>
                <c:pt idx="1">
                  <c:v>0.0241510057285181</c:v>
                </c:pt>
                <c:pt idx="2">
                  <c:v>0.0241510057285181</c:v>
                </c:pt>
                <c:pt idx="3">
                  <c:v>0.0241510057285181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0.233162124042875</c:v>
                </c:pt>
                <c:pt idx="3">
                  <c:v>0.233162124042875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0.223214226298863</c:v>
                </c:pt>
                <c:pt idx="1">
                  <c:v>0.223214226298863</c:v>
                </c:pt>
                <c:pt idx="2">
                  <c:v>0.223214226298863</c:v>
                </c:pt>
                <c:pt idx="3">
                  <c:v>0.223214226298863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0.145857775106305</c:v>
                </c:pt>
                <c:pt idx="1">
                  <c:v>0.608712962653005</c:v>
                </c:pt>
                <c:pt idx="2">
                  <c:v>0.343403185608884</c:v>
                </c:pt>
                <c:pt idx="3">
                  <c:v>0.296208616642508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8879272"/>
        <c:axId val="1915165512"/>
      </c:barChart>
      <c:catAx>
        <c:axId val="19088792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5165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15165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887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0.0626274370311332</c:v>
                </c:pt>
                <c:pt idx="1">
                  <c:v>0.0626274370311332</c:v>
                </c:pt>
                <c:pt idx="2">
                  <c:v>0.121570907178082</c:v>
                </c:pt>
                <c:pt idx="3">
                  <c:v>0.121570907178082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0.300323387297634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0.160328891656289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0.230904887671233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0.0676901700937626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0.103982905972603</c:v>
                </c:pt>
                <c:pt idx="3">
                  <c:v>0.0512154611506849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0.0117313823163138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0.00445338412868067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0.0291054933122726</c:v>
                </c:pt>
                <c:pt idx="1">
                  <c:v>0.0291054933122726</c:v>
                </c:pt>
                <c:pt idx="2">
                  <c:v>0.0291054933122726</c:v>
                </c:pt>
                <c:pt idx="3">
                  <c:v>0.0291054933122726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0.0880218650062266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-5.67721993103398E-5</c:v>
                </c:pt>
                <c:pt idx="1">
                  <c:v>-3.4071041068599E-5</c:v>
                </c:pt>
                <c:pt idx="2">
                  <c:v>-4.54216201894694E-5</c:v>
                </c:pt>
                <c:pt idx="3">
                  <c:v>-5.67721993103398E-5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0.247555381217305</c:v>
                </c:pt>
                <c:pt idx="3">
                  <c:v>0.247555381217305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0.308942032893303</c:v>
                </c:pt>
                <c:pt idx="1">
                  <c:v>0.308942032893303</c:v>
                </c:pt>
                <c:pt idx="2">
                  <c:v>0.308942032893303</c:v>
                </c:pt>
                <c:pt idx="3">
                  <c:v>0.308942032893303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0.0173185796299391</c:v>
                </c:pt>
                <c:pt idx="1">
                  <c:v>0.483497826080615</c:v>
                </c:pt>
                <c:pt idx="2">
                  <c:v>0.0774808034515597</c:v>
                </c:pt>
                <c:pt idx="3">
                  <c:v>-0.258085653451262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10586776"/>
        <c:axId val="1912982168"/>
      </c:barChart>
      <c:catAx>
        <c:axId val="19105867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29821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1298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586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0.0921825952677459</c:v>
                </c:pt>
                <c:pt idx="1">
                  <c:v>0.0921825952677459</c:v>
                </c:pt>
                <c:pt idx="2">
                  <c:v>0.178942684931507</c:v>
                </c:pt>
                <c:pt idx="3">
                  <c:v>0.178942684931507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0.247662515566625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-0.12752477420333</c:v>
                </c:pt>
                <c:pt idx="1">
                  <c:v>0.0120379082156881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0.079773399750934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0.0829591905521865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0.161680737945205</c:v>
                </c:pt>
                <c:pt idx="3">
                  <c:v>0.0796337963013699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0.00293284557907845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0.00701503590294447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0.0651251010339626</c:v>
                </c:pt>
                <c:pt idx="1">
                  <c:v>0.0651251010339626</c:v>
                </c:pt>
                <c:pt idx="2">
                  <c:v>0.0651251010339626</c:v>
                </c:pt>
                <c:pt idx="3">
                  <c:v>0.0651251010339626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0.000675661612212822</c:v>
                </c:pt>
                <c:pt idx="1">
                  <c:v>0.000405488862820684</c:v>
                </c:pt>
                <c:pt idx="2">
                  <c:v>0.000540575237516753</c:v>
                </c:pt>
                <c:pt idx="3">
                  <c:v>0.000675661612212822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0.296786734608007</c:v>
                </c:pt>
                <c:pt idx="3">
                  <c:v>0.296786734608007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0.42483340477458</c:v>
                </c:pt>
                <c:pt idx="1">
                  <c:v>0.42483340477458</c:v>
                </c:pt>
                <c:pt idx="2">
                  <c:v>0.42483340477458</c:v>
                </c:pt>
                <c:pt idx="3">
                  <c:v>0.42483340477458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0.0427780126716422</c:v>
                </c:pt>
                <c:pt idx="1">
                  <c:v>0.309798418547895</c:v>
                </c:pt>
                <c:pt idx="2">
                  <c:v>-0.216511285925142</c:v>
                </c:pt>
                <c:pt idx="3">
                  <c:v>-0.134599430656002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7887112"/>
        <c:axId val="1833541496"/>
      </c:barChart>
      <c:catAx>
        <c:axId val="2137887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5414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3354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7887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0.000232747585243803</c:v>
                </c:pt>
                <c:pt idx="2">
                  <c:v>0.000232747585243803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0.0290934481554754</c:v>
                </c:pt>
                <c:pt idx="2">
                  <c:v>0.0290934481554754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0.0174560688932852</c:v>
                </c:pt>
                <c:pt idx="2">
                  <c:v>0.0174560688932852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0.000814616548353311</c:v>
                </c:pt>
                <c:pt idx="2">
                  <c:v>0.000904860817537582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-0.00193380576823438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0.223437681834051</c:v>
                </c:pt>
                <c:pt idx="2">
                  <c:v>0.223437681834051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0.365879204003258</c:v>
                </c:pt>
                <c:pt idx="2">
                  <c:v>0.365879204003258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0.181543116490166</c:v>
                </c:pt>
                <c:pt idx="2">
                  <c:v>0.181543116490166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82503256"/>
        <c:axId val="1882543592"/>
      </c:barChart>
      <c:catAx>
        <c:axId val="188250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54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82543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250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0.69344899053842446</v>
          </cell>
          <cell r="E1038">
            <v>0.69344899053842446</v>
          </cell>
          <cell r="H1038">
            <v>0.69344899053842446</v>
          </cell>
          <cell r="J1038">
            <v>0.69344899053842446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9.3000000000000007</v>
          </cell>
          <cell r="E1040">
            <v>9.3000000000000007</v>
          </cell>
          <cell r="H1040">
            <v>9.3000000000000007</v>
          </cell>
          <cell r="J1040">
            <v>9.3000000000000007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3.3369265255292643E-2</v>
      </c>
      <c r="J6" s="24">
        <f t="shared" ref="J6:J13" si="3">IF(I$32&lt;=1+I$131,I6,B6*H6+J$33*(I6-B6*H6))</f>
        <v>3.3369265255292643E-2</v>
      </c>
      <c r="K6" s="22">
        <f t="shared" ref="K6:K31" si="4">B6</f>
        <v>3.3369265255292643E-2</v>
      </c>
      <c r="L6" s="22">
        <f t="shared" ref="L6:L29" si="5">IF(K6="","",K6*H6)</f>
        <v>3.3369265255292643E-2</v>
      </c>
      <c r="M6" s="177">
        <f t="shared" ref="M6:M31" si="6">J6</f>
        <v>3.3369265255292643E-2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0.13347706102117057</v>
      </c>
      <c r="Z6" s="156">
        <f>Poor!Z6</f>
        <v>0.17</v>
      </c>
      <c r="AA6" s="121">
        <f>$M6*Z6*4</f>
        <v>2.2691100373598998E-2</v>
      </c>
      <c r="AB6" s="156">
        <f>Poor!AB6</f>
        <v>0.17</v>
      </c>
      <c r="AC6" s="121">
        <f t="shared" ref="AC6:AC29" si="7">$M6*AB6*4</f>
        <v>2.2691100373598998E-2</v>
      </c>
      <c r="AD6" s="156">
        <f>Poor!AD6</f>
        <v>0.33</v>
      </c>
      <c r="AE6" s="121">
        <f t="shared" ref="AE6:AE29" si="8">$M6*AD6*4</f>
        <v>4.4047430136986289E-2</v>
      </c>
      <c r="AF6" s="122">
        <f>1-SUM(Z6,AB6,AD6)</f>
        <v>0.32999999999999996</v>
      </c>
      <c r="AG6" s="121">
        <f>$M6*AF6*4</f>
        <v>4.4047430136986282E-2</v>
      </c>
      <c r="AH6" s="123">
        <f>SUM(Z6,AB6,AD6,AF6)</f>
        <v>1</v>
      </c>
      <c r="AI6" s="183">
        <f>SUM(AA6,AC6,AE6,AG6)/4</f>
        <v>3.3369265255292643E-2</v>
      </c>
      <c r="AJ6" s="120">
        <f>(AA6+AC6)/2</f>
        <v>2.2691100373598998E-2</v>
      </c>
      <c r="AK6" s="119">
        <f>(AE6+AG6)/2</f>
        <v>4.4047430136986282E-2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1.5016169364881694E-2</v>
      </c>
      <c r="L7" s="22">
        <f t="shared" si="5"/>
        <v>1.5016169364881694E-2</v>
      </c>
      <c r="M7" s="177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2228.3915795024927</v>
      </c>
      <c r="S7" s="223">
        <f>IF($B$81=0,0,(SUMIF($N$6:$N$28,$U7,L$6:L$28)+SUMIF($N$91:$N$118,$U7,L$91:L$118))*$I$83*Poor!$B$81/$B$81)</f>
        <v>2228.3915795024927</v>
      </c>
      <c r="T7" s="223">
        <f>IF($B$81=0,0,(SUMIF($N$6:$N$28,$U7,M$6:M$28)+SUMIF($N$91:$N$118,$U7,M$91:M$118))*$I$83*Poor!$B$81/$B$81)</f>
        <v>2228.3915795024927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9.4502801992528019E-3</v>
      </c>
      <c r="J8" s="24">
        <f t="shared" si="3"/>
        <v>9.4502801992528019E-3</v>
      </c>
      <c r="K8" s="22">
        <f t="shared" si="4"/>
        <v>9.4502801992528019E-3</v>
      </c>
      <c r="L8" s="22">
        <f t="shared" si="5"/>
        <v>9.4502801992528019E-3</v>
      </c>
      <c r="M8" s="225">
        <f t="shared" si="6"/>
        <v>9.4502801992528019E-3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3.7801120797011208E-2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3.7801120797011208E-2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9.4502801992528019E-3</v>
      </c>
      <c r="AJ8" s="120">
        <f t="shared" si="14"/>
        <v>1.8900560398505604E-2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3.5487431506849305E-2</v>
      </c>
      <c r="J9" s="24">
        <f t="shared" si="3"/>
        <v>3.5487431506849305E-2</v>
      </c>
      <c r="K9" s="22">
        <f t="shared" si="4"/>
        <v>3.5487431506849305E-2</v>
      </c>
      <c r="L9" s="22">
        <f t="shared" si="5"/>
        <v>3.5487431506849305E-2</v>
      </c>
      <c r="M9" s="225">
        <f t="shared" si="6"/>
        <v>3.5487431506849305E-2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680.7010887495876</v>
      </c>
      <c r="S9" s="223">
        <f>IF($B$81=0,0,(SUMIF($N$6:$N$28,$U9,L$6:L$28)+SUMIF($N$91:$N$118,$U9,L$91:L$118))*$I$83*Poor!$B$81/$B$81)</f>
        <v>680.7010887495876</v>
      </c>
      <c r="T9" s="223">
        <f>IF($B$81=0,0,(SUMIF($N$6:$N$28,$U9,M$6:M$28)+SUMIF($N$91:$N$118,$U9,M$91:M$118))*$I$83*Poor!$B$81/$B$81)</f>
        <v>680.7010887495876</v>
      </c>
      <c r="U9" s="224">
        <v>3</v>
      </c>
      <c r="V9" s="56"/>
      <c r="W9" s="115"/>
      <c r="X9" s="118">
        <f>Poor!X9</f>
        <v>1</v>
      </c>
      <c r="Y9" s="183">
        <f t="shared" si="9"/>
        <v>0.14194972602739722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0.14194972602739722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3.5487431506849305E-2</v>
      </c>
      <c r="AJ9" s="120">
        <f t="shared" si="14"/>
        <v>7.0974863013698611E-2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1</v>
      </c>
      <c r="H10" s="24">
        <f t="shared" si="1"/>
        <v>1</v>
      </c>
      <c r="I10" s="22">
        <f t="shared" si="2"/>
        <v>6.2045977584059775E-2</v>
      </c>
      <c r="J10" s="24">
        <f t="shared" si="3"/>
        <v>6.2045977584059775E-2</v>
      </c>
      <c r="K10" s="22">
        <f t="shared" si="4"/>
        <v>6.2045977584059775E-2</v>
      </c>
      <c r="L10" s="22">
        <f t="shared" si="5"/>
        <v>6.2045977584059775E-2</v>
      </c>
      <c r="M10" s="225">
        <f t="shared" si="6"/>
        <v>6.2045977584059775E-2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0.2481839103362391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0.2481839103362391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6.2045977584059775E-2</v>
      </c>
      <c r="AJ10" s="120">
        <f t="shared" si="14"/>
        <v>0.12409195516811955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4.9490791531755909E-2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4.9490791531755909E-2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2.4745395765877955E-2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1</v>
      </c>
      <c r="H12" s="24">
        <f t="shared" si="1"/>
        <v>1</v>
      </c>
      <c r="I12" s="22">
        <f t="shared" si="2"/>
        <v>9.4633150684931503E-3</v>
      </c>
      <c r="J12" s="24">
        <f t="shared" si="3"/>
        <v>9.4633150684931503E-3</v>
      </c>
      <c r="K12" s="22">
        <f t="shared" si="4"/>
        <v>9.4633150684931503E-3</v>
      </c>
      <c r="L12" s="22">
        <f t="shared" si="5"/>
        <v>9.4633150684931503E-3</v>
      </c>
      <c r="M12" s="225">
        <f t="shared" si="6"/>
        <v>9.4633150684931503E-3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117.69562991913411</v>
      </c>
      <c r="S12" s="223">
        <f>IF($B$81=0,0,(SUMIF($N$6:$N$28,$U12,L$6:L$28)+SUMIF($N$91:$N$118,$U12,L$91:L$118))*$I$83*Poor!$B$81/$B$81)</f>
        <v>117.69562991913411</v>
      </c>
      <c r="T12" s="223">
        <f>IF($B$81=0,0,(SUMIF($N$6:$N$28,$U12,M$6:M$28)+SUMIF($N$91:$N$118,$U12,M$91:M$118))*$I$83*Poor!$B$81/$B$81)</f>
        <v>41.775820662850997</v>
      </c>
      <c r="U12" s="224">
        <v>6</v>
      </c>
      <c r="V12" s="56"/>
      <c r="W12" s="117"/>
      <c r="X12" s="118">
        <v>1</v>
      </c>
      <c r="Y12" s="183">
        <f t="shared" si="9"/>
        <v>3.7853260273972601E-2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2.5361684383561643E-2</v>
      </c>
      <c r="AF12" s="122">
        <f>1-SUM(Z12,AB12,AD12)</f>
        <v>0.32999999999999996</v>
      </c>
      <c r="AG12" s="121">
        <f>$M12*AF12*4</f>
        <v>1.2491575890410956E-2</v>
      </c>
      <c r="AH12" s="123">
        <f t="shared" si="12"/>
        <v>1</v>
      </c>
      <c r="AI12" s="183">
        <f t="shared" si="13"/>
        <v>9.4633150684931503E-3</v>
      </c>
      <c r="AJ12" s="120">
        <f t="shared" si="14"/>
        <v>0</v>
      </c>
      <c r="AK12" s="119">
        <f t="shared" si="15"/>
        <v>1.8926630136986301E-2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1</v>
      </c>
      <c r="F14" s="22"/>
      <c r="H14" s="24">
        <f t="shared" si="1"/>
        <v>1</v>
      </c>
      <c r="I14" s="22">
        <f t="shared" si="2"/>
        <v>3.6425902864259028E-3</v>
      </c>
      <c r="J14" s="24">
        <f>IF(I$32&lt;=1+I131,I14,B14*H14+J$33*(I14-B14*H14))</f>
        <v>3.6425902864259028E-3</v>
      </c>
      <c r="K14" s="22">
        <f t="shared" si="4"/>
        <v>3.6425902864259028E-3</v>
      </c>
      <c r="L14" s="22">
        <f t="shared" si="5"/>
        <v>3.6425902864259028E-3</v>
      </c>
      <c r="M14" s="226">
        <f t="shared" si="6"/>
        <v>3.6425902864259028E-3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1.4570361145703611E-2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3.6425902864259028E-3</v>
      </c>
      <c r="AJ14" s="120">
        <f t="shared" si="14"/>
        <v>7.2851805728518055E-3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1</v>
      </c>
      <c r="F15" s="22"/>
      <c r="H15" s="24">
        <f t="shared" si="1"/>
        <v>1</v>
      </c>
      <c r="I15" s="22">
        <f t="shared" si="2"/>
        <v>2.4151005728518058E-2</v>
      </c>
      <c r="J15" s="24">
        <f t="shared" ref="J15:J25" si="17">IF(I$32&lt;=1+I131,I15,B15*H15+J$33*(I15-B15*H15))</f>
        <v>2.4151005728518058E-2</v>
      </c>
      <c r="K15" s="22">
        <f t="shared" si="4"/>
        <v>2.4151005728518058E-2</v>
      </c>
      <c r="L15" s="22">
        <f t="shared" si="5"/>
        <v>2.4151005728518058E-2</v>
      </c>
      <c r="M15" s="227">
        <f t="shared" si="6"/>
        <v>2.4151005728518058E-2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7800</v>
      </c>
      <c r="S15" s="223">
        <f>IF($B$81=0,0,(SUMIF($N$6:$N$28,$U15,L$6:L$28)+SUMIF($N$91:$N$118,$U15,L$91:L$118))*$I$83*Poor!$B$81/$B$81)</f>
        <v>7800</v>
      </c>
      <c r="T15" s="223">
        <f>IF($B$81=0,0,(SUMIF($N$6:$N$28,$U15,M$6:M$28)+SUMIF($N$91:$N$118,$U15,M$91:M$118))*$I$83*Poor!$B$81/$B$81)</f>
        <v>7800</v>
      </c>
      <c r="U15" s="224">
        <v>9</v>
      </c>
      <c r="V15" s="56"/>
      <c r="W15" s="110"/>
      <c r="X15" s="118"/>
      <c r="Y15" s="183">
        <f t="shared" si="9"/>
        <v>9.6604022914072232E-2</v>
      </c>
      <c r="Z15" s="156">
        <f>Poor!Z15</f>
        <v>0.25</v>
      </c>
      <c r="AA15" s="121">
        <f t="shared" si="16"/>
        <v>2.4151005728518058E-2</v>
      </c>
      <c r="AB15" s="156">
        <f>Poor!AB15</f>
        <v>0.25</v>
      </c>
      <c r="AC15" s="121">
        <f t="shared" si="7"/>
        <v>2.4151005728518058E-2</v>
      </c>
      <c r="AD15" s="156">
        <f>Poor!AD15</f>
        <v>0.25</v>
      </c>
      <c r="AE15" s="121">
        <f t="shared" si="8"/>
        <v>2.4151005728518058E-2</v>
      </c>
      <c r="AF15" s="122">
        <f t="shared" si="10"/>
        <v>0.25</v>
      </c>
      <c r="AG15" s="121">
        <f t="shared" si="11"/>
        <v>2.4151005728518058E-2</v>
      </c>
      <c r="AH15" s="123">
        <f t="shared" si="12"/>
        <v>1</v>
      </c>
      <c r="AI15" s="183">
        <f t="shared" si="13"/>
        <v>2.4151005728518058E-2</v>
      </c>
      <c r="AJ15" s="120">
        <f t="shared" si="14"/>
        <v>2.4151005728518058E-2</v>
      </c>
      <c r="AK15" s="119">
        <f t="shared" si="15"/>
        <v>2.4151005728518058E-2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2.391898505603985E-2</v>
      </c>
      <c r="J16" s="24">
        <f t="shared" si="17"/>
        <v>2.391898505603985E-2</v>
      </c>
      <c r="K16" s="22">
        <f t="shared" ref="K16:K25" si="21">B16</f>
        <v>2.391898505603985E-2</v>
      </c>
      <c r="L16" s="22">
        <f t="shared" ref="L16:L25" si="22">IF(K16="","",K16*H16)</f>
        <v>2.391898505603985E-2</v>
      </c>
      <c r="M16" s="227">
        <f t="shared" ref="M16:M25" si="23">J16</f>
        <v>2.391898505603985E-2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1</v>
      </c>
      <c r="F17" s="22"/>
      <c r="H17" s="24">
        <f t="shared" si="19"/>
        <v>1</v>
      </c>
      <c r="I17" s="22">
        <f t="shared" si="20"/>
        <v>4.5532378580323786E-3</v>
      </c>
      <c r="J17" s="24">
        <f t="shared" si="17"/>
        <v>4.5532378580323786E-3</v>
      </c>
      <c r="K17" s="22">
        <f t="shared" si="21"/>
        <v>4.5532378580323786E-3</v>
      </c>
      <c r="L17" s="22">
        <f t="shared" si="22"/>
        <v>4.5532378580323786E-3</v>
      </c>
      <c r="M17" s="227">
        <f t="shared" si="23"/>
        <v>4.5532378580323786E-3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3600</v>
      </c>
      <c r="S17" s="223">
        <f>IF($B$81=0,0,(SUMIF($N$6:$N$28,$U17,L$6:L$28)+SUMIF($N$91:$N$118,$U17,L$91:L$118))*$I$83*Poor!$B$81/$B$81)</f>
        <v>3600</v>
      </c>
      <c r="T17" s="223">
        <f>IF($B$81=0,0,(SUMIF($N$6:$N$28,$U17,M$6:M$28)+SUMIF($N$91:$N$118,$U17,M$91:M$118))*$I$83*Poor!$B$81/$B$81)</f>
        <v>3600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1.2093399750933997E-2</v>
      </c>
      <c r="J18" s="24">
        <f t="shared" si="17"/>
        <v>1.2093399750933997E-2</v>
      </c>
      <c r="K18" s="22">
        <f t="shared" si="21"/>
        <v>1.2093399750933997E-2</v>
      </c>
      <c r="L18" s="22">
        <f t="shared" si="22"/>
        <v>1.2093399750933997E-2</v>
      </c>
      <c r="M18" s="227">
        <f t="shared" si="23"/>
        <v>1.2093399750933997E-2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1120.9107611346103</v>
      </c>
      <c r="S18" s="223">
        <f>IF($B$81=0,0,(SUMIF($N$6:$N$28,$U18,L$6:L$28)+SUMIF($N$91:$N$118,$U18,L$91:L$118))*$I$83*Poor!$B$81/$B$81)</f>
        <v>1120.9107611346103</v>
      </c>
      <c r="T18" s="223">
        <f>IF($B$81=0,0,(SUMIF($N$6:$N$28,$U18,M$6:M$28)+SUMIF($N$91:$N$118,$U18,M$91:M$118))*$I$83*Poor!$B$81/$B$81)</f>
        <v>1120.9107611346103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7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66.264251913375503</v>
      </c>
      <c r="S19" s="223">
        <f>IF($B$81=0,0,(SUMIF($N$6:$N$28,$U19,L$6:L$28)+SUMIF($N$91:$N$118,$U19,L$91:L$118))*$I$83*Poor!$B$81/$B$81)</f>
        <v>66.264251913375503</v>
      </c>
      <c r="T19" s="223">
        <f>IF($B$81=0,0,(SUMIF($N$6:$N$28,$U19,M$6:M$28)+SUMIF($N$91:$N$118,$U19,M$91:M$118))*$I$83*Poor!$B$81/$B$81)</f>
        <v>66.264251913375503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15720</v>
      </c>
      <c r="S20" s="223">
        <f>IF($B$81=0,0,(SUMIF($N$6:$N$28,$U20,L$6:L$28)+SUMIF($N$91:$N$118,$U20,L$91:L$118))*$I$83*Poor!$B$81/$B$81)</f>
        <v>15720</v>
      </c>
      <c r="T20" s="223">
        <f>IF($B$81=0,0,(SUMIF($N$6:$N$28,$U20,M$6:M$28)+SUMIF($N$91:$N$118,$U20,M$91:M$118))*$I$83*Poor!$B$81/$B$81)</f>
        <v>15720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8.4590931064530903E-3</v>
      </c>
      <c r="K21" s="22">
        <f t="shared" si="21"/>
        <v>0.01</v>
      </c>
      <c r="L21" s="22">
        <f t="shared" si="22"/>
        <v>0.01</v>
      </c>
      <c r="M21" s="227">
        <f t="shared" si="23"/>
        <v>8.4590931064530903E-3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6000</v>
      </c>
      <c r="S21" s="223">
        <f>IF($B$81=0,0,(SUMIF($N$6:$N$28,$U21,L$6:L$28)+SUMIF($N$91:$N$118,$U21,L$91:L$118))*$I$83*Poor!$B$81/$B$81)</f>
        <v>6000</v>
      </c>
      <c r="T21" s="223">
        <f>IF($B$81=0,0,(SUMIF($N$6:$N$28,$U21,M$6:M$28)+SUMIF($N$91:$N$118,$U21,M$91:M$118))*$I$83*Poor!$B$81/$B$81)</f>
        <v>6000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37333.963311219195</v>
      </c>
      <c r="S23" s="179">
        <f>SUM(S7:S22)</f>
        <v>37333.963311219195</v>
      </c>
      <c r="T23" s="179">
        <f>SUM(T7:T22)</f>
        <v>37258.043501962915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19375.122704414527</v>
      </c>
      <c r="S24" s="41">
        <f>IF($B$81=0,0,(SUM(($B$70*$H$70))+((1-$D$29)*$I$83))*Poor!$B$81/$B$81)</f>
        <v>19375.122704414527</v>
      </c>
      <c r="T24" s="41">
        <f>IF($B$81=0,0,(SUM(($B$70*$H$70))+((1-$D$29)*$I$83))*Poor!$B$81/$B$81)</f>
        <v>19375.122704414527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29111.789371081199</v>
      </c>
      <c r="S25" s="41">
        <f>IF($B$81=0,0,(SUM(($B$70*$H$70),($B$71*$H$71))+((1-$D$29)*$I$83))*Poor!$B$81/$B$81)</f>
        <v>29111.789371081199</v>
      </c>
      <c r="T25" s="41">
        <f>IF($B$81=0,0,(SUM(($B$70*$H$70),($B$71*$H$71))+((1-$D$29)*$I$83))*Poor!$B$81/$B$81)</f>
        <v>29111.789371081199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46451.789371081199</v>
      </c>
      <c r="S26" s="41">
        <f>IF($B$81=0,0,(SUM(($B$70*$H$70),($B$71*$H$71),($B$72*$H$72))+((1-$D$29)*$I$83))*Poor!$B$81/$B$81)</f>
        <v>46451.789371081199</v>
      </c>
      <c r="T26" s="41">
        <f>IF($B$81=0,0,(SUM(($B$70*$H$70),($B$71*$H$71),($B$72*$H$72))+((1-$D$29)*$I$83))*Poor!$B$81/$B$81)</f>
        <v>46451.789371081199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1.1422248562216006E-2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1.1422248562216006E-2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4.5688994248864023E-2</v>
      </c>
      <c r="Z27" s="156">
        <f>Poor!Z27</f>
        <v>0.25</v>
      </c>
      <c r="AA27" s="121">
        <f t="shared" si="16"/>
        <v>1.1422248562216006E-2</v>
      </c>
      <c r="AB27" s="156">
        <f>Poor!AB27</f>
        <v>0.25</v>
      </c>
      <c r="AC27" s="121">
        <f t="shared" si="7"/>
        <v>1.1422248562216006E-2</v>
      </c>
      <c r="AD27" s="156">
        <f>Poor!AD27</f>
        <v>0.25</v>
      </c>
      <c r="AE27" s="121">
        <f t="shared" si="8"/>
        <v>1.1422248562216006E-2</v>
      </c>
      <c r="AF27" s="122">
        <f t="shared" si="10"/>
        <v>0.25</v>
      </c>
      <c r="AG27" s="121">
        <f t="shared" si="11"/>
        <v>1.1422248562216006E-2</v>
      </c>
      <c r="AH27" s="123">
        <f t="shared" si="12"/>
        <v>1</v>
      </c>
      <c r="AI27" s="183">
        <f t="shared" si="13"/>
        <v>1.1422248562216006E-2</v>
      </c>
      <c r="AJ27" s="120">
        <f t="shared" si="14"/>
        <v>1.1422248562216006E-2</v>
      </c>
      <c r="AK27" s="119">
        <f t="shared" si="15"/>
        <v>1.1422248562216006E-2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0.11658106202143771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0.11658106202143771</v>
      </c>
      <c r="N28" s="230"/>
      <c r="O28" s="2"/>
      <c r="P28" s="22"/>
      <c r="U28" s="56"/>
      <c r="V28" s="56"/>
      <c r="W28" s="110"/>
      <c r="X28" s="118"/>
      <c r="Y28" s="183">
        <f t="shared" si="9"/>
        <v>0.46632424808575085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0.23316212404287542</v>
      </c>
      <c r="AF28" s="122">
        <f t="shared" si="10"/>
        <v>0.5</v>
      </c>
      <c r="AG28" s="121">
        <f t="shared" si="11"/>
        <v>0.23316212404287542</v>
      </c>
      <c r="AH28" s="123">
        <f t="shared" si="12"/>
        <v>1</v>
      </c>
      <c r="AI28" s="183">
        <f t="shared" si="13"/>
        <v>0.11658106202143771</v>
      </c>
      <c r="AJ28" s="120">
        <f t="shared" si="14"/>
        <v>0</v>
      </c>
      <c r="AK28" s="119">
        <f t="shared" si="15"/>
        <v>0.23316212404287542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0.22321422629886289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0.22321422629886289</v>
      </c>
      <c r="N29" s="230"/>
      <c r="P29" s="22"/>
      <c r="V29" s="56"/>
      <c r="W29" s="110"/>
      <c r="X29" s="118"/>
      <c r="Y29" s="183">
        <f t="shared" si="9"/>
        <v>0.89285690519545158</v>
      </c>
      <c r="Z29" s="156">
        <f>Poor!Z29</f>
        <v>0.25</v>
      </c>
      <c r="AA29" s="121">
        <f t="shared" si="16"/>
        <v>0.22321422629886289</v>
      </c>
      <c r="AB29" s="156">
        <f>Poor!AB29</f>
        <v>0.25</v>
      </c>
      <c r="AC29" s="121">
        <f t="shared" si="7"/>
        <v>0.22321422629886289</v>
      </c>
      <c r="AD29" s="156">
        <f>Poor!AD29</f>
        <v>0.25</v>
      </c>
      <c r="AE29" s="121">
        <f t="shared" si="8"/>
        <v>0.22321422629886289</v>
      </c>
      <c r="AF29" s="122">
        <f t="shared" si="10"/>
        <v>0.25</v>
      </c>
      <c r="AG29" s="121">
        <f t="shared" si="11"/>
        <v>0.22321422629886289</v>
      </c>
      <c r="AH29" s="123">
        <f t="shared" si="12"/>
        <v>1</v>
      </c>
      <c r="AI29" s="183">
        <f t="shared" si="13"/>
        <v>0.22321422629886289</v>
      </c>
      <c r="AJ29" s="120">
        <f t="shared" si="14"/>
        <v>0.22321422629886289</v>
      </c>
      <c r="AK29" s="119">
        <f t="shared" si="15"/>
        <v>0.22321422629886289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2.0069193429286596</v>
      </c>
      <c r="E30" s="75">
        <f>Poor!E30</f>
        <v>1</v>
      </c>
      <c r="H30" s="96">
        <f>(E30*F$7/F$9)</f>
        <v>1</v>
      </c>
      <c r="I30" s="29">
        <f>IF(E30&gt;=1,I119-I124,MIN(I119-I124,B30*H30))</f>
        <v>2.0069193429286596</v>
      </c>
      <c r="J30" s="232">
        <f>IF(I$32&lt;=1,I30,1-SUM(J6:J29))</f>
        <v>0.2922843065288504</v>
      </c>
      <c r="K30" s="22">
        <f t="shared" si="4"/>
        <v>0.47410426400996258</v>
      </c>
      <c r="L30" s="22">
        <f>IF(L124=L119,0,IF(K30="",0,(L119-L124)/(B119-B124)*K30))</f>
        <v>0.47410426400996258</v>
      </c>
      <c r="M30" s="175">
        <f t="shared" si="6"/>
        <v>0.2922843065288504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1.1691372261154016</v>
      </c>
      <c r="Z30" s="122">
        <f>IF($Y30=0,0,AA30/($Y$30))</f>
        <v>0.12475676237847229</v>
      </c>
      <c r="AA30" s="187">
        <f>IF(AA79*4/$I$83+SUM(AA6:AA29)&lt;1,AA79*4/$I$83,1-SUM(AA6:AA29))</f>
        <v>0.14585777510630538</v>
      </c>
      <c r="AB30" s="122">
        <f>IF($Y30=0,0,AC30/($Y$30))</f>
        <v>0.5206514248763825</v>
      </c>
      <c r="AC30" s="187">
        <f>IF(AC79*4/$I$83+SUM(AC6:AC29)&lt;1,AC79*4/$I$83,1-SUM(AC6:AC29))</f>
        <v>0.60871296265300523</v>
      </c>
      <c r="AD30" s="122">
        <f>IF($Y30=0,0,AE30/($Y$30))</f>
        <v>0.29372359201142084</v>
      </c>
      <c r="AE30" s="187">
        <f>IF(AE79*4/$I$83+SUM(AE6:AE29)&lt;1,AE79*4/$I$83,1-SUM(AE6:AE29))</f>
        <v>0.3434031856088845</v>
      </c>
      <c r="AF30" s="122">
        <f>IF($Y30=0,0,AG30/($Y$30))</f>
        <v>0.25335658640063752</v>
      </c>
      <c r="AG30" s="187">
        <f>IF(AG79*4/$I$83+SUM(AG6:AG29)&lt;1,AG79*4/$I$83,1-SUM(AG6:AG29))</f>
        <v>0.29620861664250842</v>
      </c>
      <c r="AH30" s="123">
        <f t="shared" si="12"/>
        <v>1.1924883656669132</v>
      </c>
      <c r="AI30" s="183">
        <f t="shared" si="13"/>
        <v>0.34854563500267588</v>
      </c>
      <c r="AJ30" s="120">
        <f t="shared" si="14"/>
        <v>0.3772853688796553</v>
      </c>
      <c r="AK30" s="119">
        <f t="shared" si="15"/>
        <v>0.31980590112569646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-0.17430603807744749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2.6095951803528363</v>
      </c>
      <c r="E32" s="2"/>
      <c r="F32" s="2"/>
      <c r="H32" s="17"/>
      <c r="I32" s="22">
        <f>SUM(I6:I30)</f>
        <v>2.6095951803528363</v>
      </c>
      <c r="J32" s="17"/>
      <c r="L32" s="22">
        <f>SUM(L6:L30)</f>
        <v>1.1743060380774475</v>
      </c>
      <c r="M32" s="23"/>
      <c r="N32" s="56"/>
      <c r="O32" s="2"/>
      <c r="P32" s="22"/>
      <c r="Q32" s="235" t="s">
        <v>143</v>
      </c>
      <c r="R32" s="235">
        <f t="shared" si="24"/>
        <v>9117.8260598620036</v>
      </c>
      <c r="S32" s="235">
        <f t="shared" si="24"/>
        <v>9117.8260598620036</v>
      </c>
      <c r="T32" s="235">
        <f t="shared" si="24"/>
        <v>9193.7458691182837</v>
      </c>
      <c r="U32" s="56"/>
      <c r="V32" s="56"/>
      <c r="W32" s="110"/>
      <c r="X32" s="118"/>
      <c r="Y32" s="115">
        <f>SUM(Y6:Y31)</f>
        <v>3.7749546861046981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-7.7045344677345515E-2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750</v>
      </c>
      <c r="J49" s="38">
        <f t="shared" si="32"/>
        <v>-57.784008508009137</v>
      </c>
      <c r="K49" s="40">
        <f t="shared" si="33"/>
        <v>0</v>
      </c>
      <c r="L49" s="22">
        <f t="shared" si="34"/>
        <v>0</v>
      </c>
      <c r="M49" s="24">
        <f t="shared" si="35"/>
        <v>-1.7446862472224982E-3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-14.446002127002284</v>
      </c>
      <c r="AB49" s="156">
        <f>Poor!AB49</f>
        <v>0.25</v>
      </c>
      <c r="AC49" s="147">
        <f t="shared" si="41"/>
        <v>-14.446002127002284</v>
      </c>
      <c r="AD49" s="156">
        <f>Poor!AD49</f>
        <v>0.25</v>
      </c>
      <c r="AE49" s="147">
        <f t="shared" si="42"/>
        <v>-14.446002127002284</v>
      </c>
      <c r="AF49" s="122">
        <f t="shared" si="29"/>
        <v>0.25</v>
      </c>
      <c r="AG49" s="147">
        <f t="shared" si="36"/>
        <v>-14.446002127002284</v>
      </c>
      <c r="AH49" s="123">
        <f t="shared" si="37"/>
        <v>1</v>
      </c>
      <c r="AI49" s="112">
        <f t="shared" si="37"/>
        <v>-57.784008508009137</v>
      </c>
      <c r="AJ49" s="148">
        <f t="shared" si="38"/>
        <v>-28.892004254004569</v>
      </c>
      <c r="AK49" s="147">
        <f t="shared" si="39"/>
        <v>-28.892004254004569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3600</v>
      </c>
      <c r="J50" s="38">
        <f t="shared" si="32"/>
        <v>3600</v>
      </c>
      <c r="K50" s="40">
        <f t="shared" si="33"/>
        <v>0.10869565217391304</v>
      </c>
      <c r="L50" s="22">
        <f t="shared" si="34"/>
        <v>0.10869565217391304</v>
      </c>
      <c r="M50" s="24">
        <f t="shared" si="35"/>
        <v>0.10869565217391304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900</v>
      </c>
      <c r="AB50" s="156">
        <f>Poor!AB55</f>
        <v>0.25</v>
      </c>
      <c r="AC50" s="147">
        <f t="shared" si="41"/>
        <v>900</v>
      </c>
      <c r="AD50" s="156">
        <f>Poor!AD55</f>
        <v>0.25</v>
      </c>
      <c r="AE50" s="147">
        <f t="shared" si="42"/>
        <v>900</v>
      </c>
      <c r="AF50" s="122">
        <f t="shared" si="29"/>
        <v>0.25</v>
      </c>
      <c r="AG50" s="147">
        <f t="shared" si="36"/>
        <v>900</v>
      </c>
      <c r="AH50" s="123">
        <f t="shared" si="37"/>
        <v>1</v>
      </c>
      <c r="AI50" s="112">
        <f t="shared" si="37"/>
        <v>3600</v>
      </c>
      <c r="AJ50" s="148">
        <f t="shared" si="38"/>
        <v>1800</v>
      </c>
      <c r="AK50" s="147">
        <f t="shared" si="39"/>
        <v>1800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15720</v>
      </c>
      <c r="J51" s="38">
        <f t="shared" si="32"/>
        <v>15720</v>
      </c>
      <c r="K51" s="40">
        <f t="shared" si="33"/>
        <v>0.47463768115942029</v>
      </c>
      <c r="L51" s="22">
        <f t="shared" si="34"/>
        <v>0.47463768115942029</v>
      </c>
      <c r="M51" s="24">
        <f t="shared" si="35"/>
        <v>0.47463768115942029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3930</v>
      </c>
      <c r="AB51" s="156">
        <f>Poor!AB56</f>
        <v>0.25</v>
      </c>
      <c r="AC51" s="147">
        <f t="shared" si="41"/>
        <v>3930</v>
      </c>
      <c r="AD51" s="156">
        <f>Poor!AD56</f>
        <v>0.25</v>
      </c>
      <c r="AE51" s="147">
        <f t="shared" si="42"/>
        <v>3930</v>
      </c>
      <c r="AF51" s="122">
        <f t="shared" si="29"/>
        <v>0.25</v>
      </c>
      <c r="AG51" s="147">
        <f t="shared" si="36"/>
        <v>3930</v>
      </c>
      <c r="AH51" s="123">
        <f t="shared" si="37"/>
        <v>1</v>
      </c>
      <c r="AI51" s="112">
        <f t="shared" si="37"/>
        <v>15720</v>
      </c>
      <c r="AJ51" s="148">
        <f t="shared" si="38"/>
        <v>7860</v>
      </c>
      <c r="AK51" s="147">
        <f t="shared" si="39"/>
        <v>7860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7800</v>
      </c>
      <c r="J52" s="38">
        <f t="shared" si="32"/>
        <v>7800</v>
      </c>
      <c r="K52" s="40">
        <f t="shared" si="33"/>
        <v>0.23550724637681159</v>
      </c>
      <c r="L52" s="22">
        <f t="shared" si="34"/>
        <v>0.23550724637681159</v>
      </c>
      <c r="M52" s="24">
        <f t="shared" si="35"/>
        <v>0.23550724637681159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1950</v>
      </c>
      <c r="AB52" s="156">
        <f>Poor!AB57</f>
        <v>0.25</v>
      </c>
      <c r="AC52" s="147">
        <f t="shared" si="41"/>
        <v>1950</v>
      </c>
      <c r="AD52" s="156">
        <f>Poor!AD57</f>
        <v>0.25</v>
      </c>
      <c r="AE52" s="147">
        <f t="shared" si="42"/>
        <v>1950</v>
      </c>
      <c r="AF52" s="122">
        <f t="shared" si="29"/>
        <v>0.25</v>
      </c>
      <c r="AG52" s="147">
        <f t="shared" si="36"/>
        <v>1950</v>
      </c>
      <c r="AH52" s="123">
        <f t="shared" si="37"/>
        <v>1</v>
      </c>
      <c r="AI52" s="112">
        <f t="shared" si="37"/>
        <v>7800</v>
      </c>
      <c r="AJ52" s="148">
        <f t="shared" si="38"/>
        <v>3900</v>
      </c>
      <c r="AK52" s="147">
        <f t="shared" si="39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6000</v>
      </c>
      <c r="J53" s="38">
        <f t="shared" si="32"/>
        <v>6000</v>
      </c>
      <c r="K53" s="40">
        <f t="shared" si="33"/>
        <v>0.18115942028985507</v>
      </c>
      <c r="L53" s="22">
        <f t="shared" si="34"/>
        <v>0.18115942028985507</v>
      </c>
      <c r="M53" s="24">
        <f t="shared" si="35"/>
        <v>0.18115942028985507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33870</v>
      </c>
      <c r="J65" s="39">
        <f>SUM(J37:J64)</f>
        <v>33062.21599149199</v>
      </c>
      <c r="K65" s="40">
        <f>SUM(K37:K64)</f>
        <v>1</v>
      </c>
      <c r="L65" s="22">
        <f>SUM(L37:L64)</f>
        <v>1</v>
      </c>
      <c r="M65" s="24">
        <f>SUM(M37:M64)</f>
        <v>0.99825531375277754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6765.5539978729976</v>
      </c>
      <c r="AB65" s="137"/>
      <c r="AC65" s="153">
        <f>SUM(AC37:AC64)</f>
        <v>6765.5539978729976</v>
      </c>
      <c r="AD65" s="137"/>
      <c r="AE65" s="153">
        <f>SUM(AE37:AE64)</f>
        <v>6765.5539978729976</v>
      </c>
      <c r="AF65" s="137"/>
      <c r="AG65" s="153">
        <f>SUM(AG37:AG64)</f>
        <v>6765.5539978729976</v>
      </c>
      <c r="AH65" s="137"/>
      <c r="AI65" s="153">
        <f>SUM(AI37:AI64)</f>
        <v>27062.21599149199</v>
      </c>
      <c r="AJ65" s="153">
        <f>SUM(AJ37:AJ64)</f>
        <v>13531.107995745995</v>
      </c>
      <c r="AK65" s="153">
        <f>SUM(AK37:AK64)</f>
        <v>13531.107995745995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4">J124*I$83</f>
        <v>10249.436373711666</v>
      </c>
      <c r="K70" s="40">
        <f>B70/B$76</f>
        <v>0.30946365862655995</v>
      </c>
      <c r="L70" s="22">
        <f t="shared" ref="L70:L74" si="45">(L124*G$37*F$9/F$7)/B$130</f>
        <v>0.30946365862655995</v>
      </c>
      <c r="M70" s="24">
        <f>J70/B$76</f>
        <v>0.30946365862655995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0.29398148148148151</v>
      </c>
      <c r="L71" s="22">
        <f t="shared" si="45"/>
        <v>0.29398148148148151</v>
      </c>
      <c r="M71" s="24">
        <f t="shared" ref="M71:M72" si="48">J71/B$76</f>
        <v>0.29398148148148151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9636.0543938746287</v>
      </c>
      <c r="K72" s="40">
        <f t="shared" si="47"/>
        <v>0.52355072463768115</v>
      </c>
      <c r="L72" s="22">
        <f t="shared" si="45"/>
        <v>0.22807659902239338</v>
      </c>
      <c r="M72" s="24">
        <f t="shared" si="48"/>
        <v>0.29094367131263976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67.5</v>
      </c>
      <c r="AB73" s="156">
        <f>Poor!AB73</f>
        <v>0.09</v>
      </c>
      <c r="AC73" s="147">
        <f>$H$73*$B$73*AB73</f>
        <v>67.5</v>
      </c>
      <c r="AD73" s="156">
        <f>Poor!AD73</f>
        <v>0.23</v>
      </c>
      <c r="AE73" s="147">
        <f>$H$73*$B$73*AD73</f>
        <v>172.5</v>
      </c>
      <c r="AF73" s="156">
        <f>Poor!AF73</f>
        <v>0.59</v>
      </c>
      <c r="AG73" s="147">
        <f>$H$73*$B$73*AF73</f>
        <v>442.5</v>
      </c>
      <c r="AH73" s="155">
        <f>SUM(Z73,AB73,AD73,AF73)</f>
        <v>1</v>
      </c>
      <c r="AI73" s="147">
        <f>SUM(AA73,AC73,AE73,AG73)</f>
        <v>750</v>
      </c>
      <c r="AJ73" s="148">
        <f>(AA73+AC73)</f>
        <v>135</v>
      </c>
      <c r="AK73" s="147">
        <f>(AE73+AG73)</f>
        <v>615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5580</v>
      </c>
      <c r="C74" s="39"/>
      <c r="D74" s="38"/>
      <c r="E74" s="32"/>
      <c r="F74" s="32"/>
      <c r="G74" s="32"/>
      <c r="H74" s="31"/>
      <c r="I74" s="39">
        <f>I128*I$83</f>
        <v>23620.563626288331</v>
      </c>
      <c r="J74" s="51">
        <f t="shared" si="44"/>
        <v>3440.0585572390328</v>
      </c>
      <c r="K74" s="40">
        <f>B74/B$76</f>
        <v>0.16847826086956522</v>
      </c>
      <c r="L74" s="22">
        <f t="shared" si="45"/>
        <v>0.16847826086956522</v>
      </c>
      <c r="M74" s="24">
        <f>J74/B$76</f>
        <v>0.10386650233209641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429.17056799350019</v>
      </c>
      <c r="AB74" s="156"/>
      <c r="AC74" s="147">
        <f>AC30*$I$83/4</f>
        <v>1791.0713894846949</v>
      </c>
      <c r="AD74" s="156"/>
      <c r="AE74" s="147">
        <f>AE30*$I$83/4</f>
        <v>1010.4263561618747</v>
      </c>
      <c r="AF74" s="156"/>
      <c r="AG74" s="147">
        <f>AG30*$I$83/4</f>
        <v>871.56149308038334</v>
      </c>
      <c r="AH74" s="155"/>
      <c r="AI74" s="147">
        <f>SUM(AA74,AC74,AE74,AG74)</f>
        <v>4102.2298067204529</v>
      </c>
      <c r="AJ74" s="148">
        <f>(AA74+AC74)</f>
        <v>2220.2419574781952</v>
      </c>
      <c r="AK74" s="147">
        <f>(AE74+AG74)</f>
        <v>1881.9878492422581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7105.657747816279</v>
      </c>
      <c r="AB75" s="158"/>
      <c r="AC75" s="149">
        <f>AA75+AC65-SUM(AC70,AC74)</f>
        <v>9517.7812627766652</v>
      </c>
      <c r="AD75" s="158"/>
      <c r="AE75" s="149">
        <f>AC75+AE65-SUM(AE70,AE74)</f>
        <v>12710.549811059871</v>
      </c>
      <c r="AF75" s="158"/>
      <c r="AG75" s="149">
        <f>IF(SUM(AG6:AG29)+((AG65-AG70-$J$75)*4/I$83)&lt;1,0,AG65-AG70-$J$75-(1-SUM(AG6:AG29))*I$83/4)</f>
        <v>3331.6334113646981</v>
      </c>
      <c r="AH75" s="134"/>
      <c r="AI75" s="149">
        <f>AI76-SUM(AI70,AI74)</f>
        <v>12710.549811059871</v>
      </c>
      <c r="AJ75" s="151">
        <f>AJ76-SUM(AJ70,AJ74)</f>
        <v>6186.1478514119672</v>
      </c>
      <c r="AK75" s="149">
        <f>AJ75+AK76-SUM(AK70,AK74)</f>
        <v>12710.549811059871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33869.999999999993</v>
      </c>
      <c r="J76" s="51">
        <f t="shared" si="44"/>
        <v>33062.21599149199</v>
      </c>
      <c r="K76" s="40">
        <f>SUM(K70:K75)</f>
        <v>1.3181190531515197</v>
      </c>
      <c r="L76" s="22">
        <f>SUM(L70:L75)</f>
        <v>1</v>
      </c>
      <c r="M76" s="24">
        <f>SUM(M70:M75)</f>
        <v>0.99825531375277754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6765.5539978729976</v>
      </c>
      <c r="AB76" s="137"/>
      <c r="AC76" s="153">
        <f>AC65</f>
        <v>6765.5539978729976</v>
      </c>
      <c r="AD76" s="137"/>
      <c r="AE76" s="153">
        <f>AE65</f>
        <v>6765.5539978729976</v>
      </c>
      <c r="AF76" s="137"/>
      <c r="AG76" s="153">
        <f>AG65</f>
        <v>6765.5539978729976</v>
      </c>
      <c r="AH76" s="137"/>
      <c r="AI76" s="153">
        <f>SUM(AA76,AC76,AE76,AG76)</f>
        <v>27062.21599149199</v>
      </c>
      <c r="AJ76" s="154">
        <f>SUM(AA76,AC76)</f>
        <v>13531.107995745995</v>
      </c>
      <c r="AK76" s="154">
        <f>SUM(AE76,AG76)</f>
        <v>13531.107995745995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9736.6666666666697</v>
      </c>
      <c r="J77" s="100">
        <f t="shared" si="44"/>
        <v>0</v>
      </c>
      <c r="K77" s="40"/>
      <c r="L77" s="22">
        <f>-(L131*G$37*F$9/F$7)/B$130</f>
        <v>-6.5904882459088182E-2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3331.6334113646981</v>
      </c>
      <c r="AB78" s="112"/>
      <c r="AC78" s="112">
        <f>IF(AA75&lt;0,0,AA75)</f>
        <v>7105.657747816279</v>
      </c>
      <c r="AD78" s="112"/>
      <c r="AE78" s="112">
        <f>AC75</f>
        <v>9517.7812627766652</v>
      </c>
      <c r="AF78" s="112"/>
      <c r="AG78" s="112">
        <f>AE75</f>
        <v>12710.549811059871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7534.8283158097793</v>
      </c>
      <c r="AB79" s="112"/>
      <c r="AC79" s="112">
        <f>AA79-AA74+AC65-AC70</f>
        <v>11308.852652261361</v>
      </c>
      <c r="AD79" s="112"/>
      <c r="AE79" s="112">
        <f>AC79-AC74+AE65-AE70</f>
        <v>13720.976167221746</v>
      </c>
      <c r="AF79" s="112"/>
      <c r="AG79" s="112">
        <f>AE79-AE74+AG65-AG70</f>
        <v>16913.744715504952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0.69344899053842446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9.3000000000000007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11769.56299191341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11769.56299191341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2942.3907479783525</v>
      </c>
      <c r="AB83" s="112"/>
      <c r="AC83" s="165">
        <f>$I$83*AB82/4</f>
        <v>2942.3907479783525</v>
      </c>
      <c r="AD83" s="112"/>
      <c r="AE83" s="165">
        <f>$I$83*AD82/4</f>
        <v>2942.3907479783525</v>
      </c>
      <c r="AF83" s="112"/>
      <c r="AG83" s="165">
        <f>$I$83*AF82/4</f>
        <v>2942.3907479783525</v>
      </c>
      <c r="AH83" s="165">
        <f>SUM(AA83,AC83,AE83,AG83)</f>
        <v>11769.56299191341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19375.122704414527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19375.122704414527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6.3723691399188515E-2</v>
      </c>
      <c r="D103" s="24">
        <f t="shared" si="52"/>
        <v>6.3723691399188515E-2</v>
      </c>
      <c r="H103" s="24">
        <f t="shared" si="53"/>
        <v>1</v>
      </c>
      <c r="I103" s="22">
        <f t="shared" si="54"/>
        <v>6.3723691399188515E-2</v>
      </c>
      <c r="J103" s="24">
        <f>IF(I$32&lt;=1+I131,I103,L103+J$33*(I103-L103))</f>
        <v>-4.9096137679632773E-3</v>
      </c>
      <c r="K103" s="22">
        <f t="shared" si="56"/>
        <v>0</v>
      </c>
      <c r="L103" s="22">
        <f t="shared" si="57"/>
        <v>0</v>
      </c>
      <c r="M103" s="229">
        <f t="shared" si="49"/>
        <v>-4.9096137679632773E-3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0.30587371871610486</v>
      </c>
      <c r="C104" s="75">
        <f t="shared" si="51"/>
        <v>0</v>
      </c>
      <c r="D104" s="24">
        <f t="shared" si="52"/>
        <v>0.30587371871610486</v>
      </c>
      <c r="H104" s="24">
        <f t="shared" si="53"/>
        <v>1</v>
      </c>
      <c r="I104" s="22">
        <f t="shared" si="54"/>
        <v>0.30587371871610486</v>
      </c>
      <c r="J104" s="24">
        <f>IF(I$32&lt;=1+I131,I104,L104+J$33*(I104-L104))</f>
        <v>0.30587371871610486</v>
      </c>
      <c r="K104" s="22">
        <f t="shared" si="56"/>
        <v>0.30587371871610486</v>
      </c>
      <c r="L104" s="22">
        <f t="shared" si="57"/>
        <v>0.30587371871610486</v>
      </c>
      <c r="M104" s="229">
        <f t="shared" si="49"/>
        <v>0.30587371871610486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1.3356485717269913</v>
      </c>
      <c r="C105" s="75">
        <f t="shared" si="51"/>
        <v>0</v>
      </c>
      <c r="D105" s="24">
        <f t="shared" si="52"/>
        <v>1.3356485717269913</v>
      </c>
      <c r="H105" s="24">
        <f t="shared" si="53"/>
        <v>1</v>
      </c>
      <c r="I105" s="22">
        <f t="shared" si="54"/>
        <v>1.3356485717269913</v>
      </c>
      <c r="J105" s="24">
        <f>IF(I$32&lt;=1+I131,I105,L105+J$33*(I105-L105))</f>
        <v>1.3356485717269913</v>
      </c>
      <c r="K105" s="22">
        <f t="shared" si="56"/>
        <v>1.3356485717269913</v>
      </c>
      <c r="L105" s="22">
        <f t="shared" si="57"/>
        <v>1.3356485717269913</v>
      </c>
      <c r="M105" s="229">
        <f t="shared" si="49"/>
        <v>1.3356485717269913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0.66272639055156057</v>
      </c>
      <c r="C106" s="75">
        <f t="shared" si="51"/>
        <v>0</v>
      </c>
      <c r="D106" s="24">
        <f t="shared" si="52"/>
        <v>0.66272639055156057</v>
      </c>
      <c r="H106" s="24">
        <f t="shared" si="53"/>
        <v>1</v>
      </c>
      <c r="I106" s="22">
        <f t="shared" si="54"/>
        <v>0.66272639055156057</v>
      </c>
      <c r="J106" s="24">
        <f>IF(I$32&lt;=1+I132,I106,L106+J$33*(I106-L106))</f>
        <v>0.66272639055156057</v>
      </c>
      <c r="K106" s="22">
        <f t="shared" si="56"/>
        <v>0.66272639055156057</v>
      </c>
      <c r="L106" s="22">
        <f t="shared" si="57"/>
        <v>0.66272639055156057</v>
      </c>
      <c r="M106" s="229">
        <f>(J106)</f>
        <v>0.66272639055156057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0.50978953119350812</v>
      </c>
      <c r="C107" s="75">
        <f t="shared" si="51"/>
        <v>0</v>
      </c>
      <c r="D107" s="24">
        <f t="shared" ref="D107:D118" si="59">(B107+C107)</f>
        <v>0.50978953119350812</v>
      </c>
      <c r="H107" s="24">
        <f t="shared" ref="H107:H118" si="60">(E53*F53/G53*F$7/F$9)</f>
        <v>1</v>
      </c>
      <c r="I107" s="22">
        <f t="shared" ref="I107:I118" si="61">(D107*H107)</f>
        <v>0.50978953119350812</v>
      </c>
      <c r="J107" s="24">
        <f t="shared" ref="J107:J118" si="62">IF(I$32&lt;=1+I133,I107,L107+J$33*(I107-L107))</f>
        <v>0.50978953119350812</v>
      </c>
      <c r="K107" s="22">
        <f t="shared" ref="K107:K118" si="63">(B107)</f>
        <v>0.50978953119350812</v>
      </c>
      <c r="L107" s="22">
        <f t="shared" ref="L107:L118" si="64">(K107*H107)</f>
        <v>0.50978953119350812</v>
      </c>
      <c r="M107" s="229">
        <f t="shared" ref="M107:M118" si="65">(J107)</f>
        <v>0.50978953119350812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1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2.8140382121881649</v>
      </c>
      <c r="C119" s="22">
        <f>SUM(C91:C118)</f>
        <v>6.3723691399188515E-2</v>
      </c>
      <c r="D119" s="24">
        <f>SUM(D91:D118)</f>
        <v>2.877761903587353</v>
      </c>
      <c r="E119" s="22"/>
      <c r="F119" s="2"/>
      <c r="G119" s="2"/>
      <c r="H119" s="31"/>
      <c r="I119" s="22">
        <f>SUM(I91:I118)</f>
        <v>2.877761903587353</v>
      </c>
      <c r="J119" s="24">
        <f>SUM(J91:J118)</f>
        <v>2.8091285984202017</v>
      </c>
      <c r="K119" s="22">
        <f>SUM(K91:K118)</f>
        <v>2.8140382121881649</v>
      </c>
      <c r="L119" s="22">
        <f>SUM(L91:L118)</f>
        <v>2.8140382121881649</v>
      </c>
      <c r="M119" s="57">
        <f t="shared" si="49"/>
        <v>2.8091285984202017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0.87084256065869325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0.87084256065869325</v>
      </c>
      <c r="J124" s="238">
        <f>IF(SUMPRODUCT($B$124:$B124,$H$124:$H124)&lt;J$119,($B124*$H124),J$119)</f>
        <v>0.87084256065869325</v>
      </c>
      <c r="K124" s="29">
        <f>(B124)</f>
        <v>0.87084256065869325</v>
      </c>
      <c r="L124" s="29">
        <f>IF(SUMPRODUCT($B$124:$B124,$H$124:$H124)&lt;L$119,($B124*$H124),L$119)</f>
        <v>0.87084256065869325</v>
      </c>
      <c r="M124" s="241">
        <f t="shared" si="66"/>
        <v>0.87084256065869325</v>
      </c>
      <c r="N124" s="58"/>
      <c r="O124" s="174">
        <f>B124*H124</f>
        <v>0.87084256065869325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0.82727512256457636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0.82727512256457636</v>
      </c>
      <c r="J125" s="238">
        <f>IF(SUMPRODUCT($B$124:$B125,$H$124:$H125)&lt;J$119,($B125*$H125),IF(SUMPRODUCT($B$124:$B124,$H$124:$H124)&lt;J$119,J$119-SUMPRODUCT($B$124:$B124,$H$124:$H124),0))</f>
        <v>0.82727512256457636</v>
      </c>
      <c r="K125" s="29">
        <f>(B125)</f>
        <v>0.82727512256457636</v>
      </c>
      <c r="L125" s="29">
        <f>IF(SUMPRODUCT($B$124:$B125,$H$124:$H125)&lt;L$119,($B125*$H125),IF(SUMPRODUCT($B$124:$B124,$H$124:$H124)&lt;L$119,L$119-SUMPRODUCT($B$124:$B124,$H$124:$H124),0))</f>
        <v>0.82727512256457636</v>
      </c>
      <c r="M125" s="241">
        <f t="shared" si="66"/>
        <v>0.82727512256457636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1.4732917451492384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0.81872660866808178</v>
      </c>
      <c r="K126" s="29">
        <f t="shared" ref="K126:K127" si="67">(B126)</f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0.64181626495493282</v>
      </c>
      <c r="M126" s="241">
        <f t="shared" si="66"/>
        <v>0.81872660866808178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6.3723691399188515E-2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6.3723691399188515E-2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6.3723691399188515E-2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2.0069193429286596</v>
      </c>
      <c r="J128" s="229">
        <f>(J30)</f>
        <v>0.2922843065288504</v>
      </c>
      <c r="K128" s="29">
        <f>(B128)</f>
        <v>0.47410426400996258</v>
      </c>
      <c r="L128" s="29">
        <f>IF(L124=L119,0,(L119-L124)/(B119-B124)*K128)</f>
        <v>0.47410426400996258</v>
      </c>
      <c r="M128" s="241">
        <f t="shared" si="66"/>
        <v>0.2922843065288504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2.8140382121881649</v>
      </c>
      <c r="C130" s="2"/>
      <c r="D130" s="31"/>
      <c r="E130" s="2"/>
      <c r="F130" s="2"/>
      <c r="G130" s="2"/>
      <c r="H130" s="24"/>
      <c r="I130" s="29">
        <f>(I119)</f>
        <v>2.877761903587353</v>
      </c>
      <c r="J130" s="229">
        <f>(J119)</f>
        <v>2.8091285984202017</v>
      </c>
      <c r="K130" s="29">
        <f>(B130)</f>
        <v>2.8140382121881649</v>
      </c>
      <c r="L130" s="29">
        <f>(L119)</f>
        <v>2.8140382121881649</v>
      </c>
      <c r="M130" s="241">
        <f t="shared" si="66"/>
        <v>2.8091285984202017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0.82727512256457647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0.18545885760964365</v>
      </c>
      <c r="M131" s="238">
        <f>IF(I131&lt;SUM(M126:M127),0,I131-(SUM(M126:M127)))</f>
        <v>8.5485138964946916E-3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0.10344472229140719</v>
      </c>
      <c r="J6" s="24">
        <f t="shared" ref="J6:J13" si="3">IF(I$32&lt;=1+I$131,I6,B6*H6+J$33*(I6-B6*H6))</f>
        <v>0.10344472229140719</v>
      </c>
      <c r="K6" s="22">
        <f t="shared" ref="K6:K31" si="4">B6</f>
        <v>0.10344472229140719</v>
      </c>
      <c r="L6" s="22">
        <f t="shared" ref="L6:L29" si="5">IF(K6="","",K6*H6)</f>
        <v>0.10344472229140719</v>
      </c>
      <c r="M6" s="225">
        <f t="shared" ref="M6:M31" si="6">J6</f>
        <v>0.10344472229140719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0.41377888916562877</v>
      </c>
      <c r="Z6" s="116">
        <v>0.17</v>
      </c>
      <c r="AA6" s="121">
        <f>$M6*Z6*4</f>
        <v>7.0342411158156898E-2</v>
      </c>
      <c r="AB6" s="116">
        <v>0.17</v>
      </c>
      <c r="AC6" s="121">
        <f t="shared" ref="AC6:AC29" si="7">$M6*AB6*4</f>
        <v>7.0342411158156898E-2</v>
      </c>
      <c r="AD6" s="116">
        <v>0.33</v>
      </c>
      <c r="AE6" s="121">
        <f t="shared" ref="AE6:AE29" si="8">$M6*AD6*4</f>
        <v>0.13654703342465749</v>
      </c>
      <c r="AF6" s="122">
        <f>1-SUM(Z6,AB6,AD6)</f>
        <v>0.32999999999999996</v>
      </c>
      <c r="AG6" s="121">
        <f>$M6*AF6*4</f>
        <v>0.13654703342465749</v>
      </c>
      <c r="AH6" s="123">
        <f>SUM(Z6,AB6,AD6,AF6)</f>
        <v>1</v>
      </c>
      <c r="AI6" s="183">
        <f>SUM(AA6,AC6,AE6,AG6)/4</f>
        <v>0.10344472229140719</v>
      </c>
      <c r="AJ6" s="120">
        <f>(AA6+AC6)/2</f>
        <v>7.0342411158156898E-2</v>
      </c>
      <c r="AK6" s="119">
        <f>(AE6+AG6)/2</f>
        <v>0.13654703342465749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6.0064677459526775E-2</v>
      </c>
      <c r="J7" s="24">
        <f t="shared" si="3"/>
        <v>6.0064677459526775E-2</v>
      </c>
      <c r="K7" s="22">
        <f t="shared" si="4"/>
        <v>6.0064677459526775E-2</v>
      </c>
      <c r="L7" s="22">
        <f t="shared" si="5"/>
        <v>6.0064677459526775E-2</v>
      </c>
      <c r="M7" s="225">
        <f t="shared" si="6"/>
        <v>6.0064677459526775E-2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1733.6800798928889</v>
      </c>
      <c r="S7" s="223">
        <f>IF($B$81=0,0,(SUMIF($N$6:$N$28,$U7,L$6:L$28)+SUMIF($N$91:$N$118,$U7,L$91:L$118))*$I$83*Poor!$B$81/$B$81)</f>
        <v>1733.6800798928889</v>
      </c>
      <c r="T7" s="223">
        <f>IF($B$81=0,0,(SUMIF($N$6:$N$28,$U7,M$6:M$28)+SUMIF($N$91:$N$118,$U7,M$91:M$118))*$I$83*Poor!$B$81/$B$81)</f>
        <v>1733.2051417312873</v>
      </c>
      <c r="U7" s="224">
        <v>1</v>
      </c>
      <c r="V7" s="56"/>
      <c r="W7" s="115"/>
      <c r="X7" s="124">
        <v>4</v>
      </c>
      <c r="Y7" s="183">
        <f t="shared" ref="Y7:Y29" si="9">M7*4</f>
        <v>0.2402587098381071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0.2402587098381071</v>
      </c>
      <c r="AH7" s="123">
        <f t="shared" ref="AH7:AH30" si="12">SUM(Z7,AB7,AD7,AF7)</f>
        <v>1</v>
      </c>
      <c r="AI7" s="183">
        <f t="shared" ref="AI7:AI30" si="13">SUM(AA7,AC7,AE7,AG7)/4</f>
        <v>6.0064677459526775E-2</v>
      </c>
      <c r="AJ7" s="120">
        <f t="shared" ref="AJ7:AJ31" si="14">(AA7+AC7)/2</f>
        <v>0</v>
      </c>
      <c r="AK7" s="119">
        <f t="shared" ref="AK7:AK31" si="15">(AE7+AG7)/2</f>
        <v>0.12012935491905355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1</v>
      </c>
      <c r="F8" s="22" t="s">
        <v>23</v>
      </c>
      <c r="H8" s="24">
        <f t="shared" si="1"/>
        <v>1</v>
      </c>
      <c r="I8" s="22">
        <f t="shared" si="2"/>
        <v>4.7251400996264009E-3</v>
      </c>
      <c r="J8" s="24">
        <f t="shared" si="3"/>
        <v>4.7251400996264009E-3</v>
      </c>
      <c r="K8" s="22">
        <f t="shared" si="4"/>
        <v>4.7251400996264009E-3</v>
      </c>
      <c r="L8" s="22">
        <f t="shared" si="5"/>
        <v>4.7251400996264009E-3</v>
      </c>
      <c r="M8" s="225">
        <f t="shared" si="6"/>
        <v>4.7251400996264009E-3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35</v>
      </c>
      <c r="S8" s="223">
        <f>IF($B$81=0,0,(SUMIF($N$6:$N$28,$U8,L$6:L$28)+SUMIF($N$91:$N$118,$U8,L$91:L$118))*$I$83*Poor!$B$81/$B$81)</f>
        <v>35</v>
      </c>
      <c r="T8" s="223">
        <f>IF($B$81=0,0,(SUMIF($N$6:$N$28,$U8,M$6:M$28)+SUMIF($N$91:$N$118,$U8,M$91:M$118))*$I$83*Poor!$B$81/$B$81)</f>
        <v>38.877345025502208</v>
      </c>
      <c r="U8" s="224">
        <v>2</v>
      </c>
      <c r="V8" s="184"/>
      <c r="W8" s="115"/>
      <c r="X8" s="124">
        <v>1</v>
      </c>
      <c r="Y8" s="183">
        <f t="shared" si="9"/>
        <v>1.8900560398505604E-2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1.8900560398505604E-2</v>
      </c>
      <c r="AH8" s="123">
        <f t="shared" si="12"/>
        <v>1</v>
      </c>
      <c r="AI8" s="183">
        <f t="shared" si="13"/>
        <v>4.7251400996264009E-3</v>
      </c>
      <c r="AJ8" s="120">
        <f t="shared" si="14"/>
        <v>0</v>
      </c>
      <c r="AK8" s="119">
        <f t="shared" si="15"/>
        <v>9.4502801992528019E-3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1</v>
      </c>
      <c r="F9" s="28">
        <v>8800</v>
      </c>
      <c r="H9" s="24">
        <f t="shared" si="1"/>
        <v>1</v>
      </c>
      <c r="I9" s="22">
        <f t="shared" si="2"/>
        <v>3.7853260273972601E-2</v>
      </c>
      <c r="J9" s="24">
        <f t="shared" si="3"/>
        <v>3.7853260273972601E-2</v>
      </c>
      <c r="K9" s="22">
        <f t="shared" si="4"/>
        <v>3.7853260273972601E-2</v>
      </c>
      <c r="L9" s="22">
        <f t="shared" si="5"/>
        <v>3.7853260273972601E-2</v>
      </c>
      <c r="M9" s="225">
        <f t="shared" si="6"/>
        <v>3.7853260273972601E-2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1980.0470141867372</v>
      </c>
      <c r="S9" s="223">
        <f>IF($B$81=0,0,(SUMIF($N$6:$N$28,$U9,L$6:L$28)+SUMIF($N$91:$N$118,$U9,L$91:L$118))*$I$83*Poor!$B$81/$B$81)</f>
        <v>1980.0470141867372</v>
      </c>
      <c r="T9" s="223">
        <f>IF($B$81=0,0,(SUMIF($N$6:$N$28,$U9,M$6:M$28)+SUMIF($N$91:$N$118,$U9,M$91:M$118))*$I$83*Poor!$B$81/$B$81)</f>
        <v>1980.0470141867372</v>
      </c>
      <c r="U9" s="224">
        <v>3</v>
      </c>
      <c r="V9" s="56"/>
      <c r="W9" s="115"/>
      <c r="X9" s="124">
        <v>1</v>
      </c>
      <c r="Y9" s="183">
        <f t="shared" si="9"/>
        <v>0.1514130410958904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0.1514130410958904</v>
      </c>
      <c r="AH9" s="123">
        <f t="shared" si="12"/>
        <v>1</v>
      </c>
      <c r="AI9" s="183">
        <f t="shared" si="13"/>
        <v>3.7853260273972601E-2</v>
      </c>
      <c r="AJ9" s="120">
        <f t="shared" si="14"/>
        <v>0</v>
      </c>
      <c r="AK9" s="119">
        <f t="shared" si="15"/>
        <v>7.5706520547945202E-2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1</v>
      </c>
      <c r="H10" s="24">
        <f t="shared" si="1"/>
        <v>1</v>
      </c>
      <c r="I10" s="22">
        <f t="shared" si="2"/>
        <v>3.5454844333748438E-2</v>
      </c>
      <c r="J10" s="24">
        <f t="shared" si="3"/>
        <v>3.5454844333748438E-2</v>
      </c>
      <c r="K10" s="22">
        <f t="shared" si="4"/>
        <v>3.5454844333748438E-2</v>
      </c>
      <c r="L10" s="22">
        <f t="shared" si="5"/>
        <v>3.5454844333748438E-2</v>
      </c>
      <c r="M10" s="225">
        <f t="shared" si="6"/>
        <v>3.5454844333748438E-2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10</v>
      </c>
      <c r="S10" s="223">
        <f>IF($B$81=0,0,(SUMIF($N$6:$N$28,$U10,L$6:L$28)+SUMIF($N$91:$N$118,$U10,L$91:L$118))*$I$83*Poor!$B$81/$B$81)</f>
        <v>10</v>
      </c>
      <c r="T10" s="223">
        <f>IF($B$81=0,0,(SUMIF($N$6:$N$28,$U10,M$6:M$28)+SUMIF($N$91:$N$118,$U10,M$91:M$118))*$I$83*Poor!$B$81/$B$81)</f>
        <v>10</v>
      </c>
      <c r="U10" s="224">
        <v>4</v>
      </c>
      <c r="V10" s="56"/>
      <c r="W10" s="115"/>
      <c r="X10" s="124">
        <v>1</v>
      </c>
      <c r="Y10" s="183">
        <f t="shared" si="9"/>
        <v>0.14181937733499375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0.14181937733499375</v>
      </c>
      <c r="AH10" s="123">
        <f t="shared" si="12"/>
        <v>1</v>
      </c>
      <c r="AI10" s="183">
        <f t="shared" si="13"/>
        <v>3.5454844333748438E-2</v>
      </c>
      <c r="AJ10" s="120">
        <f t="shared" si="14"/>
        <v>0</v>
      </c>
      <c r="AK10" s="119">
        <f t="shared" si="15"/>
        <v>7.0909688667496876E-2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1</v>
      </c>
      <c r="H11" s="24">
        <f t="shared" si="1"/>
        <v>1</v>
      </c>
      <c r="I11" s="22">
        <f t="shared" si="2"/>
        <v>1.2372697882938977E-2</v>
      </c>
      <c r="J11" s="24">
        <f t="shared" si="3"/>
        <v>1.2372697882938977E-2</v>
      </c>
      <c r="K11" s="22">
        <f t="shared" si="4"/>
        <v>1.2372697882938977E-2</v>
      </c>
      <c r="L11" s="22">
        <f t="shared" si="5"/>
        <v>1.2372697882938977E-2</v>
      </c>
      <c r="M11" s="225">
        <f t="shared" si="6"/>
        <v>1.2372697882938977E-2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2000</v>
      </c>
      <c r="S11" s="223">
        <f>IF($B$81=0,0,(SUMIF($N$6:$N$28,$U11,L$6:L$28)+SUMIF($N$91:$N$118,$U11,L$91:L$118))*$I$83*Poor!$B$81/$B$81)</f>
        <v>2000</v>
      </c>
      <c r="T11" s="223">
        <f>IF($B$81=0,0,(SUMIF($N$6:$N$28,$U11,M$6:M$28)+SUMIF($N$91:$N$118,$U11,M$91:M$118))*$I$83*Poor!$B$81/$B$81)</f>
        <v>2000</v>
      </c>
      <c r="U11" s="224">
        <v>5</v>
      </c>
      <c r="V11" s="56"/>
      <c r="W11" s="115"/>
      <c r="X11" s="124">
        <v>1</v>
      </c>
      <c r="Y11" s="183">
        <f t="shared" si="9"/>
        <v>4.9490791531755909E-2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4.9490791531755909E-2</v>
      </c>
      <c r="AH11" s="123">
        <f t="shared" si="12"/>
        <v>1</v>
      </c>
      <c r="AI11" s="183">
        <f t="shared" si="13"/>
        <v>1.2372697882938977E-2</v>
      </c>
      <c r="AJ11" s="120">
        <f t="shared" si="14"/>
        <v>0</v>
      </c>
      <c r="AK11" s="119">
        <f t="shared" si="15"/>
        <v>2.4745395765877955E-2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1</v>
      </c>
      <c r="H12" s="24">
        <f t="shared" si="1"/>
        <v>1</v>
      </c>
      <c r="I12" s="22">
        <f t="shared" si="2"/>
        <v>4.7316575342465752E-3</v>
      </c>
      <c r="J12" s="24">
        <f t="shared" si="3"/>
        <v>4.7316575342465752E-3</v>
      </c>
      <c r="K12" s="22">
        <f t="shared" si="4"/>
        <v>4.7316575342465752E-3</v>
      </c>
      <c r="L12" s="22">
        <f t="shared" si="5"/>
        <v>4.7316575342465752E-3</v>
      </c>
      <c r="M12" s="225">
        <f t="shared" si="6"/>
        <v>4.7316575342465752E-3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410.28403450009603</v>
      </c>
      <c r="S12" s="223">
        <f>IF($B$81=0,0,(SUMIF($N$6:$N$28,$U12,L$6:L$28)+SUMIF($N$91:$N$118,$U12,L$91:L$118))*$I$83*Poor!$B$81/$B$81)</f>
        <v>410.28403450009603</v>
      </c>
      <c r="T12" s="223">
        <f>IF($B$81=0,0,(SUMIF($N$6:$N$28,$U12,M$6:M$28)+SUMIF($N$91:$N$118,$U12,M$91:M$118))*$I$83*Poor!$B$81/$B$81)</f>
        <v>307.45749636106018</v>
      </c>
      <c r="U12" s="224">
        <v>6</v>
      </c>
      <c r="V12" s="56"/>
      <c r="W12" s="117"/>
      <c r="X12" s="118"/>
      <c r="Y12" s="183">
        <f t="shared" si="9"/>
        <v>1.8926630136986301E-2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1.2680842191780822E-2</v>
      </c>
      <c r="AF12" s="122">
        <f>1-SUM(Z12,AB12,AD12)</f>
        <v>0.32999999999999996</v>
      </c>
      <c r="AG12" s="121">
        <f>$M12*AF12*4</f>
        <v>6.2457879452054782E-3</v>
      </c>
      <c r="AH12" s="123">
        <f t="shared" si="12"/>
        <v>1</v>
      </c>
      <c r="AI12" s="183">
        <f t="shared" si="13"/>
        <v>4.7316575342465752E-3</v>
      </c>
      <c r="AJ12" s="120">
        <f t="shared" si="14"/>
        <v>0</v>
      </c>
      <c r="AK12" s="119">
        <f t="shared" si="15"/>
        <v>9.4633150684931503E-3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1</v>
      </c>
      <c r="F14" s="22"/>
      <c r="H14" s="24">
        <f t="shared" si="1"/>
        <v>1</v>
      </c>
      <c r="I14" s="22">
        <f t="shared" si="2"/>
        <v>1.8212951432129514E-3</v>
      </c>
      <c r="J14" s="24">
        <f>IF(I$32&lt;=1+I131,I14,B14*H14+J$33*(I14-B14*H14))</f>
        <v>1.8212951432129514E-3</v>
      </c>
      <c r="K14" s="22">
        <f t="shared" si="4"/>
        <v>1.8212951432129514E-3</v>
      </c>
      <c r="L14" s="22">
        <f t="shared" si="5"/>
        <v>1.8212951432129514E-3</v>
      </c>
      <c r="M14" s="226">
        <f t="shared" si="6"/>
        <v>1.8212951432129514E-3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7.2851805728518055E-3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7.2851805728518055E-3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1.8212951432129514E-3</v>
      </c>
      <c r="AJ14" s="120">
        <f t="shared" si="14"/>
        <v>3.6425902864259028E-3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1</v>
      </c>
      <c r="F15" s="22"/>
      <c r="H15" s="24">
        <f t="shared" si="1"/>
        <v>1</v>
      </c>
      <c r="I15" s="22">
        <f t="shared" si="2"/>
        <v>3.0188757160647575E-2</v>
      </c>
      <c r="J15" s="24">
        <f>IF(I$32&lt;=1+I131,I15,B15*H15+J$33*(I15-B15*H15))</f>
        <v>3.0188757160647575E-2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3.0188757160647575E-2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7800</v>
      </c>
      <c r="S15" s="223">
        <f>IF($B$81=0,0,(SUMIF($N$6:$N$28,$U15,L$6:L$28)+SUMIF($N$91:$N$118,$U15,L$91:L$118))*$I$83*Poor!$B$81/$B$81)</f>
        <v>7800</v>
      </c>
      <c r="T15" s="223">
        <f>IF($B$81=0,0,(SUMIF($N$6:$N$28,$U15,M$6:M$28)+SUMIF($N$91:$N$118,$U15,M$91:M$118))*$I$83*Poor!$B$81/$B$81)</f>
        <v>7800</v>
      </c>
      <c r="U15" s="224">
        <v>9</v>
      </c>
      <c r="V15" s="56"/>
      <c r="W15" s="110"/>
      <c r="X15" s="118"/>
      <c r="Y15" s="183">
        <f t="shared" si="9"/>
        <v>0.1207550286425903</v>
      </c>
      <c r="Z15" s="116">
        <v>0.25</v>
      </c>
      <c r="AA15" s="121">
        <f t="shared" si="16"/>
        <v>3.0188757160647575E-2</v>
      </c>
      <c r="AB15" s="116">
        <v>0.25</v>
      </c>
      <c r="AC15" s="121">
        <f t="shared" si="7"/>
        <v>3.0188757160647575E-2</v>
      </c>
      <c r="AD15" s="116">
        <v>0.25</v>
      </c>
      <c r="AE15" s="121">
        <f t="shared" si="8"/>
        <v>3.0188757160647575E-2</v>
      </c>
      <c r="AF15" s="122">
        <f t="shared" si="10"/>
        <v>0.25</v>
      </c>
      <c r="AG15" s="121">
        <f t="shared" si="11"/>
        <v>3.0188757160647575E-2</v>
      </c>
      <c r="AH15" s="123">
        <f t="shared" si="12"/>
        <v>1</v>
      </c>
      <c r="AI15" s="183">
        <f t="shared" si="13"/>
        <v>3.0188757160647575E-2</v>
      </c>
      <c r="AJ15" s="120">
        <f t="shared" si="14"/>
        <v>3.0188757160647575E-2</v>
      </c>
      <c r="AK15" s="119">
        <f t="shared" si="15"/>
        <v>3.0188757160647575E-2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1</v>
      </c>
      <c r="F16" s="22"/>
      <c r="H16" s="24">
        <f t="shared" si="1"/>
        <v>1</v>
      </c>
      <c r="I16" s="22">
        <f t="shared" si="2"/>
        <v>1.6264909838107095E-2</v>
      </c>
      <c r="J16" s="24">
        <f>IF(I$32&lt;=1+I131,I16,B16*H16+J$33*(I16-B16*H16))</f>
        <v>1.6264909838107095E-2</v>
      </c>
      <c r="K16" s="22">
        <f t="shared" si="4"/>
        <v>1.6264909838107095E-2</v>
      </c>
      <c r="L16" s="22">
        <f t="shared" si="5"/>
        <v>1.6264909838107095E-2</v>
      </c>
      <c r="M16" s="225">
        <f t="shared" si="6"/>
        <v>1.6264909838107095E-2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6.5059639352428381E-2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6.5059639352428381E-2</v>
      </c>
      <c r="AH16" s="123">
        <f t="shared" si="12"/>
        <v>1</v>
      </c>
      <c r="AI16" s="183">
        <f t="shared" si="13"/>
        <v>1.6264909838107095E-2</v>
      </c>
      <c r="AJ16" s="120">
        <f t="shared" si="14"/>
        <v>0</v>
      </c>
      <c r="AK16" s="119">
        <f t="shared" si="15"/>
        <v>3.252981967621419E-2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1</v>
      </c>
      <c r="F17" s="22"/>
      <c r="H17" s="24">
        <f t="shared" si="1"/>
        <v>1</v>
      </c>
      <c r="I17" s="22">
        <f t="shared" si="2"/>
        <v>2.1855541718555417E-3</v>
      </c>
      <c r="J17" s="24">
        <f t="shared" ref="J17:J25" si="17">IF(I$32&lt;=1+I131,I17,B17*H17+J$33*(I17-B17*H17))</f>
        <v>1.7809420594214766E-3</v>
      </c>
      <c r="K17" s="22">
        <f t="shared" si="4"/>
        <v>1.8212951432129514E-3</v>
      </c>
      <c r="L17" s="22">
        <f t="shared" si="5"/>
        <v>1.8212951432129514E-3</v>
      </c>
      <c r="M17" s="226">
        <f t="shared" si="6"/>
        <v>1.7809420594214766E-3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9600</v>
      </c>
      <c r="S17" s="223">
        <f>IF($B$81=0,0,(SUMIF($N$6:$N$28,$U17,L$6:L$28)+SUMIF($N$91:$N$118,$U17,L$91:L$118))*$I$83*Poor!$B$81/$B$81)</f>
        <v>9600</v>
      </c>
      <c r="T17" s="223">
        <f>IF($B$81=0,0,(SUMIF($N$6:$N$28,$U17,M$6:M$28)+SUMIF($N$91:$N$118,$U17,M$91:M$118))*$I$83*Poor!$B$81/$B$81)</f>
        <v>9600</v>
      </c>
      <c r="U17" s="224">
        <v>11</v>
      </c>
      <c r="V17" s="56"/>
      <c r="W17" s="110"/>
      <c r="X17" s="118"/>
      <c r="Y17" s="183">
        <f t="shared" si="9"/>
        <v>7.1237682376859065E-3</v>
      </c>
      <c r="Z17" s="116">
        <v>0.29409999999999997</v>
      </c>
      <c r="AA17" s="121">
        <f t="shared" si="16"/>
        <v>2.095100238703425E-3</v>
      </c>
      <c r="AB17" s="116">
        <v>0.17649999999999999</v>
      </c>
      <c r="AC17" s="121">
        <f t="shared" si="7"/>
        <v>1.2573450939515624E-3</v>
      </c>
      <c r="AD17" s="116">
        <v>0.23530000000000001</v>
      </c>
      <c r="AE17" s="121">
        <f t="shared" si="8"/>
        <v>1.6762226663274938E-3</v>
      </c>
      <c r="AF17" s="122">
        <f t="shared" si="10"/>
        <v>0.29410000000000003</v>
      </c>
      <c r="AG17" s="121">
        <f t="shared" si="11"/>
        <v>2.0951002387034254E-3</v>
      </c>
      <c r="AH17" s="123">
        <f t="shared" si="12"/>
        <v>1</v>
      </c>
      <c r="AI17" s="183">
        <f t="shared" si="13"/>
        <v>1.7809420594214766E-3</v>
      </c>
      <c r="AJ17" s="120">
        <f t="shared" si="14"/>
        <v>1.6762226663274938E-3</v>
      </c>
      <c r="AK17" s="119">
        <f t="shared" si="15"/>
        <v>1.8856614525154596E-3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4.6513075965130763E-3</v>
      </c>
      <c r="J18" s="24">
        <f t="shared" si="17"/>
        <v>4.6513075965130763E-3</v>
      </c>
      <c r="K18" s="22">
        <f t="shared" ref="K18:K20" si="21">B18</f>
        <v>4.6513075965130763E-3</v>
      </c>
      <c r="L18" s="22">
        <f t="shared" ref="L18:L20" si="22">IF(K18="","",K18*H18)</f>
        <v>4.6513075965130763E-3</v>
      </c>
      <c r="M18" s="226">
        <f t="shared" ref="M18:M20" si="23">J18</f>
        <v>4.6513075965130763E-3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1120.9107611346103</v>
      </c>
      <c r="S18" s="223">
        <f>IF($B$81=0,0,(SUMIF($N$6:$N$28,$U18,L$6:L$28)+SUMIF($N$91:$N$118,$U18,L$91:L$118))*$I$83*Poor!$B$81/$B$81)</f>
        <v>1120.9107611346103</v>
      </c>
      <c r="T18" s="223">
        <f>IF($B$81=0,0,(SUMIF($N$6:$N$28,$U18,M$6:M$28)+SUMIF($N$91:$N$118,$U18,M$91:M$118))*$I$83*Poor!$B$81/$B$81)</f>
        <v>1120.9107611346103</v>
      </c>
      <c r="U18" s="224">
        <v>12</v>
      </c>
      <c r="V18" s="56"/>
      <c r="W18" s="110"/>
      <c r="X18" s="118"/>
      <c r="Y18" s="183">
        <f t="shared" ref="Y18:Y20" si="24">M18*4</f>
        <v>1.8605230386052305E-2</v>
      </c>
      <c r="Z18" s="116">
        <v>1.2941</v>
      </c>
      <c r="AA18" s="121">
        <f t="shared" ref="AA18:AA20" si="25">$M18*Z18*4</f>
        <v>2.4077028642590287E-2</v>
      </c>
      <c r="AB18" s="116">
        <v>1.1765000000000001</v>
      </c>
      <c r="AC18" s="121">
        <f t="shared" ref="AC18:AC20" si="26">$M18*AB18*4</f>
        <v>2.1889053549190539E-2</v>
      </c>
      <c r="AD18" s="116">
        <v>1.2353000000000001</v>
      </c>
      <c r="AE18" s="121">
        <f t="shared" ref="AE18:AE20" si="27">$M18*AD18*4</f>
        <v>2.2983041095890413E-2</v>
      </c>
      <c r="AF18" s="122">
        <f t="shared" ref="AF18:AF20" si="28">1-SUM(Z18,AB18,AD18)</f>
        <v>-2.7059000000000002</v>
      </c>
      <c r="AG18" s="121">
        <f t="shared" ref="AG18:AG20" si="29">$M18*AF18*4</f>
        <v>-5.0343892901618933E-2</v>
      </c>
      <c r="AH18" s="123">
        <f t="shared" ref="AH18:AH20" si="30">SUM(Z18,AB18,AD18,AF18)</f>
        <v>1</v>
      </c>
      <c r="AI18" s="183">
        <f t="shared" ref="AI18:AI20" si="31">SUM(AA18,AC18,AE18,AG18)/4</f>
        <v>4.6513075965130754E-3</v>
      </c>
      <c r="AJ18" s="120">
        <f t="shared" ref="AJ18:AJ20" si="32">(AA18+AC18)/2</f>
        <v>2.2983041095890413E-2</v>
      </c>
      <c r="AK18" s="119">
        <f t="shared" ref="AK18:AK20" si="33">(AE18+AG18)/2</f>
        <v>-1.368042590286426E-2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1</v>
      </c>
      <c r="F19" s="22"/>
      <c r="H19" s="24">
        <f t="shared" si="19"/>
        <v>1</v>
      </c>
      <c r="I19" s="22">
        <f t="shared" si="20"/>
        <v>2.1419676214196764E-3</v>
      </c>
      <c r="J19" s="24">
        <f t="shared" si="17"/>
        <v>2.1419676214196764E-3</v>
      </c>
      <c r="K19" s="22">
        <f t="shared" si="21"/>
        <v>2.1419676214196764E-3</v>
      </c>
      <c r="L19" s="22">
        <f t="shared" si="22"/>
        <v>2.1419676214196764E-3</v>
      </c>
      <c r="M19" s="226">
        <f t="shared" si="23"/>
        <v>2.1419676214196764E-3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66.264251913375503</v>
      </c>
      <c r="S19" s="223">
        <f>IF($B$81=0,0,(SUMIF($N$6:$N$28,$U19,L$6:L$28)+SUMIF($N$91:$N$118,$U19,L$91:L$118))*$I$83*Poor!$B$81/$B$81)</f>
        <v>66.264251913375503</v>
      </c>
      <c r="T19" s="223">
        <f>IF($B$81=0,0,(SUMIF($N$6:$N$28,$U19,M$6:M$28)+SUMIF($N$91:$N$118,$U19,M$91:M$118))*$I$83*Poor!$B$81/$B$81)</f>
        <v>66.264251913375503</v>
      </c>
      <c r="U19" s="224">
        <v>13</v>
      </c>
      <c r="V19" s="56"/>
      <c r="W19" s="110"/>
      <c r="X19" s="118"/>
      <c r="Y19" s="183">
        <f t="shared" si="24"/>
        <v>8.5678704856787056E-3</v>
      </c>
      <c r="Z19" s="116">
        <v>2.2940999999999998</v>
      </c>
      <c r="AA19" s="121">
        <f t="shared" si="25"/>
        <v>1.9655551681195517E-2</v>
      </c>
      <c r="AB19" s="116">
        <v>2.1764999999999999</v>
      </c>
      <c r="AC19" s="121">
        <f t="shared" si="26"/>
        <v>1.8647970112079703E-2</v>
      </c>
      <c r="AD19" s="116">
        <v>2.2353000000000001</v>
      </c>
      <c r="AE19" s="121">
        <f t="shared" si="27"/>
        <v>1.9151760896637612E-2</v>
      </c>
      <c r="AF19" s="122">
        <f t="shared" si="28"/>
        <v>-5.7058999999999997</v>
      </c>
      <c r="AG19" s="121">
        <f t="shared" si="29"/>
        <v>-4.8887412204234121E-2</v>
      </c>
      <c r="AH19" s="123">
        <f t="shared" si="30"/>
        <v>1</v>
      </c>
      <c r="AI19" s="183">
        <f t="shared" si="31"/>
        <v>2.1419676214196777E-3</v>
      </c>
      <c r="AJ19" s="120">
        <f t="shared" si="32"/>
        <v>1.9151760896637608E-2</v>
      </c>
      <c r="AK19" s="119">
        <f t="shared" si="33"/>
        <v>-1.4867825653798255E-2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1.6505933258687142E-2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1.6505933258687142E-2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15720</v>
      </c>
      <c r="S20" s="223">
        <f>IF($B$81=0,0,(SUMIF($N$6:$N$28,$U20,L$6:L$28)+SUMIF($N$91:$N$118,$U20,L$91:L$118))*$I$83*Poor!$B$81/$B$81)</f>
        <v>15720</v>
      </c>
      <c r="T20" s="223">
        <f>IF($B$81=0,0,(SUMIF($N$6:$N$28,$U20,M$6:M$28)+SUMIF($N$91:$N$118,$U20,M$91:M$118))*$I$83*Poor!$B$81/$B$81)</f>
        <v>15720</v>
      </c>
      <c r="U20" s="224">
        <v>14</v>
      </c>
      <c r="V20" s="56"/>
      <c r="W20" s="110"/>
      <c r="X20" s="118"/>
      <c r="Y20" s="183">
        <f t="shared" si="24"/>
        <v>6.6023733034748566E-2</v>
      </c>
      <c r="Z20" s="116">
        <v>3.2940999999999998</v>
      </c>
      <c r="AA20" s="121">
        <f t="shared" si="25"/>
        <v>0.21748877898976524</v>
      </c>
      <c r="AB20" s="116">
        <v>3.1764999999999999</v>
      </c>
      <c r="AC20" s="121">
        <f t="shared" si="26"/>
        <v>0.2097243879848788</v>
      </c>
      <c r="AD20" s="116">
        <v>3.2353000000000001</v>
      </c>
      <c r="AE20" s="121">
        <f t="shared" si="27"/>
        <v>0.21360658348732203</v>
      </c>
      <c r="AF20" s="122">
        <f t="shared" si="28"/>
        <v>-8.7058999999999997</v>
      </c>
      <c r="AG20" s="121">
        <f t="shared" si="29"/>
        <v>-0.57479601742721753</v>
      </c>
      <c r="AH20" s="123">
        <f t="shared" si="30"/>
        <v>1</v>
      </c>
      <c r="AI20" s="183">
        <f t="shared" si="31"/>
        <v>1.6505933258687155E-2</v>
      </c>
      <c r="AJ20" s="120">
        <f t="shared" si="32"/>
        <v>0.21360658348732203</v>
      </c>
      <c r="AK20" s="119">
        <f t="shared" si="33"/>
        <v>-0.18059471696994775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1.6676561406712389E-2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1.6676561406712389E-2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7800</v>
      </c>
      <c r="S21" s="223">
        <f>IF($B$81=0,0,(SUMIF($N$6:$N$28,$U21,L$6:L$28)+SUMIF($N$91:$N$118,$U21,L$91:L$118))*$I$83*Poor!$B$81/$B$81)</f>
        <v>7800</v>
      </c>
      <c r="T21" s="223">
        <f>IF($B$81=0,0,(SUMIF($N$6:$N$28,$U21,M$6:M$28)+SUMIF($N$91:$N$118,$U21,M$91:M$118))*$I$83*Poor!$B$81/$B$81)</f>
        <v>7800</v>
      </c>
      <c r="U21" s="224">
        <v>15</v>
      </c>
      <c r="V21" s="56"/>
      <c r="W21" s="110"/>
      <c r="X21" s="118"/>
      <c r="Y21" s="183">
        <f t="shared" ref="Y21:Y25" si="40">M21*4</f>
        <v>6.6706245626849556E-2</v>
      </c>
      <c r="Z21" s="116">
        <v>4.2941000000000003</v>
      </c>
      <c r="AA21" s="121">
        <f t="shared" ref="AA21:AA25" si="41">$M21*Z21*4</f>
        <v>0.28644328934625468</v>
      </c>
      <c r="AB21" s="116">
        <v>4.1764999999999999</v>
      </c>
      <c r="AC21" s="121">
        <f t="shared" ref="AC21:AC25" si="42">$M21*AB21*4</f>
        <v>0.27859863486053715</v>
      </c>
      <c r="AD21" s="116">
        <v>4.2352999999999996</v>
      </c>
      <c r="AE21" s="121">
        <f t="shared" ref="AE21:AE25" si="43">$M21*AD21*4</f>
        <v>0.28252096210339589</v>
      </c>
      <c r="AF21" s="122">
        <f t="shared" ref="AF21:AF25" si="44">1-SUM(Z21,AB21,AD21)</f>
        <v>-11.7059</v>
      </c>
      <c r="AG21" s="121">
        <f t="shared" ref="AG21:AG25" si="45">$M21*AF21*4</f>
        <v>-0.78085664068333815</v>
      </c>
      <c r="AH21" s="123">
        <f t="shared" ref="AH21:AH25" si="46">SUM(Z21,AB21,AD21,AF21)</f>
        <v>1</v>
      </c>
      <c r="AI21" s="183">
        <f t="shared" ref="AI21:AI25" si="47">SUM(AA21,AC21,AE21,AG21)/4</f>
        <v>1.667656140671242E-2</v>
      </c>
      <c r="AJ21" s="120">
        <f t="shared" ref="AJ21:AJ25" si="48">(AA21+AC21)/2</f>
        <v>0.28252096210339595</v>
      </c>
      <c r="AK21" s="119">
        <f t="shared" ref="AK21:AK25" si="49">(AE21+AG21)/2</f>
        <v>-0.24916783928997113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48276.18614162771</v>
      </c>
      <c r="S23" s="179">
        <f>SUM(S7:S22)</f>
        <v>48276.18614162771</v>
      </c>
      <c r="T23" s="179">
        <f>SUM(T7:T22)</f>
        <v>48176.762010352577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19375.122704414527</v>
      </c>
      <c r="S24" s="41">
        <f>IF($B$81=0,0,(SUM(($B$70*$H$70))+((1-$D$29)*$I$83))*Poor!$B$81/$B$81)</f>
        <v>19375.122704414527</v>
      </c>
      <c r="T24" s="41">
        <f>IF($B$81=0,0,(SUM(($B$70*$H$70))+((1-$D$29)*$I$83))*Poor!$B$81/$B$81)</f>
        <v>19375.122704414527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29111.789371081199</v>
      </c>
      <c r="S25" s="41">
        <f>IF($B$81=0,0,(SUM(($B$70*$H$70),($B$71*$H$71))+((1-$D$29)*$I$83))*Poor!$B$81/$B$81)</f>
        <v>29111.789371081199</v>
      </c>
      <c r="T25" s="41">
        <f>IF($B$81=0,0,(SUM(($B$70*$H$70),($B$71*$H$71))+((1-$D$29)*$I$83))*Poor!$B$81/$B$81)</f>
        <v>29111.789371081199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46451.789371081199</v>
      </c>
      <c r="S26" s="41">
        <f>IF($B$81=0,0,(SUM(($B$70*$H$70),($B$71*$H$71),($B$72*$H$72))+((1-$D$29)*$I$83))*Poor!$B$81/$B$81)</f>
        <v>46451.789371081199</v>
      </c>
      <c r="T26" s="41">
        <f>IF($B$81=0,0,(SUM(($B$70*$H$70),($B$71*$H$71),($B$72*$H$72))+((1-$D$29)*$I$83))*Poor!$B$81/$B$81)</f>
        <v>46451.789371081199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1.1780023946726189E-2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1.1780023946726189E-2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4.7120095786904757E-2</v>
      </c>
      <c r="Z27" s="116">
        <v>0.25</v>
      </c>
      <c r="AA27" s="121">
        <f t="shared" si="16"/>
        <v>1.1780023946726189E-2</v>
      </c>
      <c r="AB27" s="116">
        <v>0.25</v>
      </c>
      <c r="AC27" s="121">
        <f t="shared" si="7"/>
        <v>1.1780023946726189E-2</v>
      </c>
      <c r="AD27" s="116">
        <v>0.25</v>
      </c>
      <c r="AE27" s="121">
        <f t="shared" si="8"/>
        <v>1.1780023946726189E-2</v>
      </c>
      <c r="AF27" s="122">
        <f t="shared" si="10"/>
        <v>0.25</v>
      </c>
      <c r="AG27" s="121">
        <f t="shared" si="11"/>
        <v>1.1780023946726189E-2</v>
      </c>
      <c r="AH27" s="123">
        <f t="shared" si="12"/>
        <v>1</v>
      </c>
      <c r="AI27" s="183">
        <f t="shared" si="13"/>
        <v>1.1780023946726189E-2</v>
      </c>
      <c r="AJ27" s="120">
        <f t="shared" si="14"/>
        <v>1.1780023946726189E-2</v>
      </c>
      <c r="AK27" s="119">
        <f t="shared" si="15"/>
        <v>1.1780023946726189E-2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0.12023269278959475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0.12023269278959475</v>
      </c>
      <c r="N28" s="230"/>
      <c r="O28" s="2"/>
      <c r="P28" s="22"/>
      <c r="U28" s="56"/>
      <c r="V28" s="56"/>
      <c r="W28" s="110"/>
      <c r="X28" s="118"/>
      <c r="Y28" s="183">
        <f t="shared" si="9"/>
        <v>0.48093077115837901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0.24046538557918951</v>
      </c>
      <c r="AF28" s="122">
        <f t="shared" si="10"/>
        <v>0.5</v>
      </c>
      <c r="AG28" s="121">
        <f t="shared" si="11"/>
        <v>0.24046538557918951</v>
      </c>
      <c r="AH28" s="123">
        <f t="shared" si="12"/>
        <v>1</v>
      </c>
      <c r="AI28" s="183">
        <f t="shared" si="13"/>
        <v>0.12023269278959475</v>
      </c>
      <c r="AJ28" s="120">
        <f t="shared" si="14"/>
        <v>0</v>
      </c>
      <c r="AK28" s="119">
        <f t="shared" si="15"/>
        <v>0.24046538557918951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0.27789986805322797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0.27789986805322797</v>
      </c>
      <c r="N29" s="230"/>
      <c r="P29" s="22"/>
      <c r="V29" s="56"/>
      <c r="W29" s="110"/>
      <c r="X29" s="118"/>
      <c r="Y29" s="183">
        <f t="shared" si="9"/>
        <v>1.1115994722129119</v>
      </c>
      <c r="Z29" s="116">
        <v>0.25</v>
      </c>
      <c r="AA29" s="121">
        <f t="shared" si="16"/>
        <v>0.27789986805322797</v>
      </c>
      <c r="AB29" s="116">
        <v>0.25</v>
      </c>
      <c r="AC29" s="121">
        <f t="shared" si="7"/>
        <v>0.27789986805322797</v>
      </c>
      <c r="AD29" s="116">
        <v>0.25</v>
      </c>
      <c r="AE29" s="121">
        <f t="shared" si="8"/>
        <v>0.27789986805322797</v>
      </c>
      <c r="AF29" s="122">
        <f t="shared" si="10"/>
        <v>0.25</v>
      </c>
      <c r="AG29" s="121">
        <f t="shared" si="11"/>
        <v>0.27789986805322797</v>
      </c>
      <c r="AH29" s="123">
        <f t="shared" si="12"/>
        <v>1</v>
      </c>
      <c r="AI29" s="183">
        <f t="shared" si="13"/>
        <v>0.27789986805322797</v>
      </c>
      <c r="AJ29" s="120">
        <f t="shared" si="14"/>
        <v>0.27789986805322797</v>
      </c>
      <c r="AK29" s="119">
        <f t="shared" si="15"/>
        <v>0.27789986805322797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2.840425226430046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2.840425226430046</v>
      </c>
      <c r="J30" s="232">
        <f>IF(I$32&lt;=1,I30,1-SUM(J6:J29))</f>
        <v>0.14054050902586623</v>
      </c>
      <c r="K30" s="22">
        <f t="shared" si="4"/>
        <v>0.47410426400996258</v>
      </c>
      <c r="L30" s="22">
        <f>IF(L124=L119,0,IF(K30="",0,(L119-L124)/(B119-B124)*K30))</f>
        <v>0.47410426400996258</v>
      </c>
      <c r="M30" s="175">
        <f t="shared" si="6"/>
        <v>0.14054050902586623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0.56216203610346493</v>
      </c>
      <c r="Z30" s="122">
        <f>IF($Y30=0,0,AA30/($Y$30))</f>
        <v>-1.5497313759397793</v>
      </c>
      <c r="AA30" s="187">
        <f>IF(AA79*4/$I$83+SUM(AA6:AA29)&lt;1,AA79*4/$I$83,1-SUM(AA6:AA29))</f>
        <v>-0.87120014571173054</v>
      </c>
      <c r="AB30" s="122">
        <f>IF($Y30=0,0,AC30/($Y$30))</f>
        <v>-1.5557769582743322</v>
      </c>
      <c r="AC30" s="187">
        <f>IF(AC79*4/$I$83+SUM(AC6:AC29)&lt;1,AC79*4/$I$83,1-SUM(AC6:AC29))</f>
        <v>-0.87459874258635395</v>
      </c>
      <c r="AD30" s="122">
        <f>IF($Y30=0,0,AE30/($Y$30))</f>
        <v>-1.5521311340122059</v>
      </c>
      <c r="AE30" s="187">
        <f>IF(AE79*4/$I$83+SUM(AE6:AE29)&lt;1,AE79*4/$I$83,1-SUM(AE6:AE29))</f>
        <v>-0.87254919859588165</v>
      </c>
      <c r="AF30" s="122">
        <f>IF($Y30=0,0,AG30/($Y$30))</f>
        <v>-0.35030631562588166</v>
      </c>
      <c r="AG30" s="187">
        <f>IF(AG79*4/$I$83+SUM(AG6:AG29)&lt;1,AG79*4/$I$83,1-SUM(AG6:AG29))</f>
        <v>-0.19692891165214865</v>
      </c>
      <c r="AH30" s="123">
        <f t="shared" si="12"/>
        <v>-5.0079457838521995</v>
      </c>
      <c r="AI30" s="183">
        <f t="shared" si="13"/>
        <v>-0.70381924963652875</v>
      </c>
      <c r="AJ30" s="120">
        <f t="shared" si="14"/>
        <v>-0.8728994441490423</v>
      </c>
      <c r="AK30" s="119">
        <f t="shared" si="15"/>
        <v>-0.53473905512401521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-0.31680329586076006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0.71676520837965529</v>
      </c>
      <c r="AB31" s="131"/>
      <c r="AC31" s="133">
        <f>1-AC32+IF($Y32&lt;0,$Y32/4,0)</f>
        <v>0.73516939841765439</v>
      </c>
      <c r="AD31" s="134"/>
      <c r="AE31" s="133">
        <f>1-AE32+IF($Y32&lt;0,$Y32/4,0)</f>
        <v>0.40990879809444924</v>
      </c>
      <c r="AF31" s="134"/>
      <c r="AG31" s="133">
        <f>1-AG32+IF($Y32&lt;0,$Y32/4,0)</f>
        <v>1.5155956297578206</v>
      </c>
      <c r="AH31" s="123"/>
      <c r="AI31" s="182">
        <f>SUM(AA31,AC31,AE31,AG31)/4</f>
        <v>0.84435975866239499</v>
      </c>
      <c r="AJ31" s="135">
        <f t="shared" si="14"/>
        <v>0.7259673033986549</v>
      </c>
      <c r="AK31" s="136">
        <f t="shared" si="15"/>
        <v>0.96275221392613486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3.5318310240036626</v>
      </c>
      <c r="E32" s="2"/>
      <c r="F32" s="2"/>
      <c r="H32" s="17"/>
      <c r="I32" s="22">
        <f>SUM(I6:I30)</f>
        <v>3.5318310240036626</v>
      </c>
      <c r="J32" s="17"/>
      <c r="L32" s="22">
        <f>SUM(L6:L30)</f>
        <v>1.3168032958607601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0</v>
      </c>
      <c r="T32" s="235">
        <f t="shared" si="50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0.28323479162034471</v>
      </c>
      <c r="AB32" s="137"/>
      <c r="AC32" s="139">
        <f>SUM(AC6:AC30)</f>
        <v>0.26483060158234561</v>
      </c>
      <c r="AD32" s="137"/>
      <c r="AE32" s="139">
        <f>SUM(AE6:AE30)</f>
        <v>0.59009120190555076</v>
      </c>
      <c r="AF32" s="137"/>
      <c r="AG32" s="139">
        <f>SUM(AG6:AG30)</f>
        <v>-0.51559562975782058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-0.1107812864429204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10</v>
      </c>
      <c r="J38" s="38">
        <f t="shared" si="53"/>
        <v>10</v>
      </c>
      <c r="K38" s="40">
        <f t="shared" si="54"/>
        <v>2.327475852438031E-4</v>
      </c>
      <c r="L38" s="22">
        <f t="shared" si="55"/>
        <v>2.327475852438031E-4</v>
      </c>
      <c r="M38" s="24">
        <f t="shared" si="56"/>
        <v>2.327475852438031E-4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0.60305592751401715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6.0305592751401713</v>
      </c>
      <c r="AF38" s="122">
        <f t="shared" si="57"/>
        <v>-0.60305592751401704</v>
      </c>
      <c r="AG38" s="147">
        <f t="shared" ref="AG38:AG64" si="60">$J38*AF38</f>
        <v>-6.0305592751401704</v>
      </c>
      <c r="AH38" s="123">
        <f t="shared" ref="AH38:AI58" si="61">SUM(Z38,AB38,AD38,AF38)</f>
        <v>1</v>
      </c>
      <c r="AI38" s="112">
        <f t="shared" si="61"/>
        <v>10</v>
      </c>
      <c r="AJ38" s="148">
        <f t="shared" ref="AJ38:AJ64" si="62">(AA38+AC38)</f>
        <v>10</v>
      </c>
      <c r="AK38" s="147">
        <f t="shared" ref="AK38:AK64" si="63">(AE38+AG38)</f>
        <v>8.8817841970012523E-16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1250</v>
      </c>
      <c r="J39" s="38">
        <f t="shared" si="53"/>
        <v>1250</v>
      </c>
      <c r="K39" s="40">
        <f t="shared" si="54"/>
        <v>2.9093448155475387E-2</v>
      </c>
      <c r="L39" s="22">
        <f t="shared" si="55"/>
        <v>2.9093448155475387E-2</v>
      </c>
      <c r="M39" s="24">
        <f t="shared" si="56"/>
        <v>2.9093448155475387E-2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1250</v>
      </c>
      <c r="AH39" s="123">
        <f t="shared" si="61"/>
        <v>1</v>
      </c>
      <c r="AI39" s="112">
        <f t="shared" si="61"/>
        <v>1250</v>
      </c>
      <c r="AJ39" s="148">
        <f t="shared" si="62"/>
        <v>0</v>
      </c>
      <c r="AK39" s="147">
        <f t="shared" si="63"/>
        <v>1250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750</v>
      </c>
      <c r="J40" s="38">
        <f t="shared" si="53"/>
        <v>750</v>
      </c>
      <c r="K40" s="40">
        <f t="shared" si="54"/>
        <v>1.7456068893285232E-2</v>
      </c>
      <c r="L40" s="22">
        <f t="shared" si="55"/>
        <v>1.7456068893285232E-2</v>
      </c>
      <c r="M40" s="24">
        <f t="shared" si="56"/>
        <v>1.7456068893285232E-2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750</v>
      </c>
      <c r="AH40" s="123">
        <f t="shared" si="61"/>
        <v>1</v>
      </c>
      <c r="AI40" s="112">
        <f t="shared" si="61"/>
        <v>750</v>
      </c>
      <c r="AJ40" s="148">
        <f t="shared" si="62"/>
        <v>0</v>
      </c>
      <c r="AK40" s="147">
        <f t="shared" si="63"/>
        <v>750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38.877345025502208</v>
      </c>
      <c r="K46" s="40">
        <f t="shared" si="54"/>
        <v>8.1461654835331089E-4</v>
      </c>
      <c r="L46" s="22">
        <f t="shared" si="55"/>
        <v>8.1461654835331089E-4</v>
      </c>
      <c r="M46" s="24">
        <f t="shared" si="56"/>
        <v>9.0486081753758196E-4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9.7193362563755521</v>
      </c>
      <c r="AB46" s="116">
        <v>0.25</v>
      </c>
      <c r="AC46" s="147">
        <f t="shared" si="65"/>
        <v>9.7193362563755521</v>
      </c>
      <c r="AD46" s="116">
        <v>0.25</v>
      </c>
      <c r="AE46" s="147">
        <f t="shared" si="66"/>
        <v>9.7193362563755521</v>
      </c>
      <c r="AF46" s="122">
        <f t="shared" si="57"/>
        <v>0.25</v>
      </c>
      <c r="AG46" s="147">
        <f t="shared" si="60"/>
        <v>9.7193362563755521</v>
      </c>
      <c r="AH46" s="123">
        <f t="shared" si="61"/>
        <v>1</v>
      </c>
      <c r="AI46" s="112">
        <f t="shared" si="61"/>
        <v>38.877345025502208</v>
      </c>
      <c r="AJ46" s="148">
        <f t="shared" si="62"/>
        <v>19.438672512751104</v>
      </c>
      <c r="AK46" s="147">
        <f t="shared" si="63"/>
        <v>19.438672512751104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7">SUM(B49,C49)</f>
        <v>750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750</v>
      </c>
      <c r="J49" s="38">
        <f t="shared" si="53"/>
        <v>-83.085964832190299</v>
      </c>
      <c r="K49" s="40">
        <f t="shared" si="54"/>
        <v>0</v>
      </c>
      <c r="L49" s="22">
        <f t="shared" si="55"/>
        <v>0</v>
      </c>
      <c r="M49" s="24">
        <f t="shared" si="56"/>
        <v>-1.9338057682343837E-3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-20.771491208047575</v>
      </c>
      <c r="AB49" s="116">
        <v>0.25</v>
      </c>
      <c r="AC49" s="147">
        <f t="shared" si="65"/>
        <v>-20.771491208047575</v>
      </c>
      <c r="AD49" s="116">
        <v>0.25</v>
      </c>
      <c r="AE49" s="147">
        <f t="shared" si="66"/>
        <v>-20.771491208047575</v>
      </c>
      <c r="AF49" s="122">
        <f t="shared" si="57"/>
        <v>0.25</v>
      </c>
      <c r="AG49" s="147">
        <f t="shared" si="60"/>
        <v>-20.771491208047575</v>
      </c>
      <c r="AH49" s="123">
        <f t="shared" si="61"/>
        <v>1</v>
      </c>
      <c r="AI49" s="112">
        <f t="shared" si="61"/>
        <v>-83.085964832190299</v>
      </c>
      <c r="AJ49" s="148">
        <f t="shared" si="62"/>
        <v>-41.54298241609515</v>
      </c>
      <c r="AK49" s="147">
        <f t="shared" si="63"/>
        <v>-41.54298241609515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7"/>
        <v>9600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9600</v>
      </c>
      <c r="J50" s="38">
        <f t="shared" ref="J50:J64" si="70">J104*I$83</f>
        <v>9600</v>
      </c>
      <c r="K50" s="40">
        <f t="shared" ref="K50:K64" si="71">(B50/B$65)</f>
        <v>0.22343768183405097</v>
      </c>
      <c r="L50" s="22">
        <f t="shared" ref="L50:L64" si="72">(K50*H50)</f>
        <v>0.22343768183405097</v>
      </c>
      <c r="M50" s="24">
        <f t="shared" ref="M50:M64" si="73">J50/B$65</f>
        <v>0.22343768183405097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7"/>
        <v>15720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15720</v>
      </c>
      <c r="J51" s="38">
        <f t="shared" si="70"/>
        <v>15720</v>
      </c>
      <c r="K51" s="40">
        <f t="shared" si="71"/>
        <v>0.36587920400325846</v>
      </c>
      <c r="L51" s="22">
        <f t="shared" si="72"/>
        <v>0.36587920400325846</v>
      </c>
      <c r="M51" s="24">
        <f t="shared" si="73"/>
        <v>0.36587920400325846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7"/>
        <v>7800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7800</v>
      </c>
      <c r="J52" s="38">
        <f t="shared" si="70"/>
        <v>7800</v>
      </c>
      <c r="K52" s="40">
        <f t="shared" si="71"/>
        <v>0.18154311649016641</v>
      </c>
      <c r="L52" s="22">
        <f t="shared" si="72"/>
        <v>0.18154311649016641</v>
      </c>
      <c r="M52" s="24">
        <f t="shared" si="73"/>
        <v>0.18154311649016641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7"/>
        <v>7800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7800</v>
      </c>
      <c r="J53" s="38">
        <f t="shared" si="70"/>
        <v>7800</v>
      </c>
      <c r="K53" s="40">
        <f t="shared" si="71"/>
        <v>0.18154311649016641</v>
      </c>
      <c r="L53" s="22">
        <f t="shared" si="72"/>
        <v>0.18154311649016641</v>
      </c>
      <c r="M53" s="24">
        <f t="shared" si="73"/>
        <v>0.18154311649016641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43680</v>
      </c>
      <c r="J65" s="39">
        <f>SUM(J37:J64)</f>
        <v>42885.79138019331</v>
      </c>
      <c r="K65" s="40">
        <f>SUM(K37:K64)</f>
        <v>1</v>
      </c>
      <c r="L65" s="22">
        <f>SUM(L37:L64)</f>
        <v>1</v>
      </c>
      <c r="M65" s="24">
        <f>SUM(M37:M64)</f>
        <v>0.99815643850094982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-1.0521549516720228</v>
      </c>
      <c r="AB65" s="137"/>
      <c r="AC65" s="153">
        <f>SUM(AC37:AC64)</f>
        <v>-11.052154951672023</v>
      </c>
      <c r="AD65" s="137"/>
      <c r="AE65" s="153">
        <f>SUM(AE37:AE64)</f>
        <v>-5.0215956765318523</v>
      </c>
      <c r="AF65" s="137"/>
      <c r="AG65" s="153">
        <f>SUM(AG37:AG64)</f>
        <v>1982.9172857731878</v>
      </c>
      <c r="AH65" s="137"/>
      <c r="AI65" s="153">
        <f>SUM(AI37:AI64)</f>
        <v>1965.7913801933119</v>
      </c>
      <c r="AJ65" s="153">
        <f>SUM(AJ37:AJ64)</f>
        <v>-12.104309903344046</v>
      </c>
      <c r="AK65" s="153">
        <f>SUM(AK37:AK64)</f>
        <v>1977.8956900966559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75">J124*I$83</f>
        <v>10249.436373711666</v>
      </c>
      <c r="K70" s="40">
        <f>B70/B$76</f>
        <v>0.2385531566091392</v>
      </c>
      <c r="L70" s="22">
        <f t="shared" ref="L70:L75" si="76">(L124*G$37*F$9/F$7)/B$130</f>
        <v>0.23855315660913917</v>
      </c>
      <c r="M70" s="24">
        <f>J70/B$76</f>
        <v>0.2385531566091392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2562.3590934279164</v>
      </c>
      <c r="AB70" s="116">
        <v>0.25</v>
      </c>
      <c r="AC70" s="147">
        <f>$J70*AB70</f>
        <v>2562.3590934279164</v>
      </c>
      <c r="AD70" s="116">
        <v>0.25</v>
      </c>
      <c r="AE70" s="147">
        <f>$J70*AD70</f>
        <v>2562.3590934279164</v>
      </c>
      <c r="AF70" s="122">
        <f>1-SUM(Z70,AB70,AD70)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9736.6666666666679</v>
      </c>
      <c r="J71" s="51">
        <f t="shared" si="75"/>
        <v>9736.6666666666679</v>
      </c>
      <c r="K71" s="40">
        <f t="shared" ref="K71:K72" si="78">B71/B$76</f>
        <v>0.22661856549904963</v>
      </c>
      <c r="L71" s="22">
        <f t="shared" si="76"/>
        <v>0.22661856549904966</v>
      </c>
      <c r="M71" s="24">
        <f t="shared" ref="M71:M72" si="79">J71/B$76</f>
        <v>0.22661856549904963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17340</v>
      </c>
      <c r="K72" s="40">
        <f t="shared" si="78"/>
        <v>0.40358431281275459</v>
      </c>
      <c r="L72" s="22">
        <f t="shared" si="76"/>
        <v>0.40358431281275459</v>
      </c>
      <c r="M72" s="24">
        <f t="shared" si="79"/>
        <v>0.40358431281275459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906.00000000000011</v>
      </c>
      <c r="K73" s="40">
        <f>B73/B$76</f>
        <v>2.1086931223088561E-2</v>
      </c>
      <c r="L73" s="22">
        <f t="shared" si="76"/>
        <v>1.3708125130145658E-3</v>
      </c>
      <c r="M73" s="24">
        <f>J73/B$76</f>
        <v>2.1086931223088565E-2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81.539999999999992</v>
      </c>
      <c r="AB73" s="116">
        <v>0.09</v>
      </c>
      <c r="AC73" s="147">
        <f>$H$73*$B$73*AB73</f>
        <v>81.539999999999992</v>
      </c>
      <c r="AD73" s="116">
        <v>0.23</v>
      </c>
      <c r="AE73" s="147">
        <f>$H$73*$B$73*AD73</f>
        <v>208.38</v>
      </c>
      <c r="AF73" s="122">
        <f>1-SUM(Z73,AB73,AD73)</f>
        <v>0.59</v>
      </c>
      <c r="AG73" s="147">
        <f>$H$73*$B$73*AF73</f>
        <v>534.54</v>
      </c>
      <c r="AH73" s="155">
        <f>SUM(Z73,AB73,AD73,AF73)</f>
        <v>1</v>
      </c>
      <c r="AI73" s="147">
        <f>SUM(AA73,AC73,AE73,AG73)</f>
        <v>906</v>
      </c>
      <c r="AJ73" s="148">
        <f>(AA73+AC73)</f>
        <v>163.07999999999998</v>
      </c>
      <c r="AK73" s="147">
        <f>(AE73+AG73)</f>
        <v>742.92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5580</v>
      </c>
      <c r="C74" s="46"/>
      <c r="D74" s="38"/>
      <c r="E74" s="32"/>
      <c r="F74" s="32"/>
      <c r="G74" s="32"/>
      <c r="H74" s="31"/>
      <c r="I74" s="39">
        <f>I128*I$83</f>
        <v>33430.563626288334</v>
      </c>
      <c r="J74" s="51">
        <f t="shared" si="75"/>
        <v>1654.1003738955078</v>
      </c>
      <c r="K74" s="40">
        <f>B74/B$76</f>
        <v>0.12987315256604212</v>
      </c>
      <c r="L74" s="22">
        <f t="shared" si="76"/>
        <v>0.12987315256604212</v>
      </c>
      <c r="M74" s="24">
        <f>J74/B$76</f>
        <v>3.849878677750513E-2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-2563.4112483795884</v>
      </c>
      <c r="AB74" s="156"/>
      <c r="AC74" s="147">
        <f>AC30*$I$83/4</f>
        <v>-2573.4112483795884</v>
      </c>
      <c r="AD74" s="156"/>
      <c r="AE74" s="147">
        <f>AE30*$I$83/4</f>
        <v>-2567.3806891044483</v>
      </c>
      <c r="AF74" s="156"/>
      <c r="AG74" s="147">
        <f>AG30*$I$83/4</f>
        <v>-579.44180765472856</v>
      </c>
      <c r="AH74" s="155"/>
      <c r="AI74" s="147">
        <f>SUM(AA74,AC74,AE74,AG74)</f>
        <v>-8283.6449935183537</v>
      </c>
      <c r="AJ74" s="148">
        <f>(AA74+AC74)</f>
        <v>-5136.8224967591768</v>
      </c>
      <c r="AK74" s="147">
        <f>(AE74+AG74)</f>
        <v>-3146.8224967591768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2999.5879659194743</v>
      </c>
      <c r="K75" s="40">
        <f>B75/B$76</f>
        <v>0</v>
      </c>
      <c r="L75" s="22">
        <f t="shared" si="76"/>
        <v>0</v>
      </c>
      <c r="M75" s="24">
        <f>J75/B$76</f>
        <v>6.981468557941288E-2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1.4210854715202004E-14</v>
      </c>
      <c r="AD75" s="158"/>
      <c r="AE75" s="149">
        <f>AC75+AE65-SUM(AE70,AE74)</f>
        <v>4.9737991503207013E-14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2.8421709430404007E-14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43680</v>
      </c>
      <c r="J76" s="51">
        <f t="shared" si="75"/>
        <v>42885.79138019331</v>
      </c>
      <c r="K76" s="40">
        <f>SUM(K70:K75)</f>
        <v>1.0197161187100741</v>
      </c>
      <c r="L76" s="22">
        <f>SUM(L70:L75)</f>
        <v>1</v>
      </c>
      <c r="M76" s="24">
        <f>SUM(M70:M75)</f>
        <v>0.99815643850094993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-1.0521549516720228</v>
      </c>
      <c r="AB76" s="137"/>
      <c r="AC76" s="153">
        <f>AC65</f>
        <v>-11.052154951672023</v>
      </c>
      <c r="AD76" s="137"/>
      <c r="AE76" s="153">
        <f>AE65</f>
        <v>-5.0215956765318523</v>
      </c>
      <c r="AF76" s="137"/>
      <c r="AG76" s="153">
        <f>AG65</f>
        <v>1982.9172857731878</v>
      </c>
      <c r="AH76" s="137"/>
      <c r="AI76" s="153">
        <f>SUM(AA76,AC76,AE76,AG76)</f>
        <v>1965.7913801933119</v>
      </c>
      <c r="AJ76" s="154">
        <f>SUM(AA76,AC76)</f>
        <v>-12.104309903344046</v>
      </c>
      <c r="AK76" s="154">
        <f>SUM(AE76,AG76)</f>
        <v>1977.8956900966559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9736.6666666666697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2109.0033176090737</v>
      </c>
      <c r="AB77" s="112"/>
      <c r="AC77" s="111">
        <f>AC31*$I$83/4</f>
        <v>2163.1556361009175</v>
      </c>
      <c r="AD77" s="112"/>
      <c r="AE77" s="111">
        <f>AE31*$I$83/4</f>
        <v>1206.1118550280339</v>
      </c>
      <c r="AF77" s="112"/>
      <c r="AG77" s="111">
        <f>AG31*$I$83/4</f>
        <v>4459.4745586758363</v>
      </c>
      <c r="AH77" s="110"/>
      <c r="AI77" s="154">
        <f>SUM(AA77,AC77,AE77,AG77)</f>
        <v>9937.7453674138615</v>
      </c>
      <c r="AJ77" s="153">
        <f>SUM(AA77,AC77)</f>
        <v>4272.1589537099917</v>
      </c>
      <c r="AK77" s="160">
        <f>SUM(AE77,AG77)</f>
        <v>5665.5864137038698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1.4210854715202004E-14</v>
      </c>
      <c r="AF78" s="112"/>
      <c r="AG78" s="112">
        <f>AE75</f>
        <v>4.9737991503207013E-14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-2563.4112483795884</v>
      </c>
      <c r="AB79" s="112"/>
      <c r="AC79" s="112">
        <f>AA79-AA74+AC65-AC70</f>
        <v>-2573.4112483795884</v>
      </c>
      <c r="AD79" s="112"/>
      <c r="AE79" s="112">
        <f>AC79-AC74+AE65-AE70</f>
        <v>-2567.3806891044483</v>
      </c>
      <c r="AF79" s="112"/>
      <c r="AG79" s="112">
        <f>AE79-AE74+AG65-AG70</f>
        <v>-579.44180765472856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0.69344899053842446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9.3000000000000007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11769.56299191341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11769.56299191341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2942.3907479783525</v>
      </c>
      <c r="AB83" s="112"/>
      <c r="AC83" s="165">
        <f>$I$83*AB82/4</f>
        <v>2942.3907479783525</v>
      </c>
      <c r="AD83" s="112"/>
      <c r="AE83" s="165">
        <f>$I$83*AD82/4</f>
        <v>2942.3907479783525</v>
      </c>
      <c r="AF83" s="112"/>
      <c r="AG83" s="165">
        <f>$I$83*AF82/4</f>
        <v>2942.3907479783525</v>
      </c>
      <c r="AH83" s="165">
        <f>SUM(AA83,AC83,AE83,AG83)</f>
        <v>11769.56299191341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19375.122704414527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19375.122704414527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1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8">
        <f t="shared" si="80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cattle hides</v>
      </c>
      <c r="B92" s="60">
        <f t="shared" si="81"/>
        <v>8.4964921865584686E-4</v>
      </c>
      <c r="C92" s="60">
        <f t="shared" si="81"/>
        <v>0</v>
      </c>
      <c r="D92" s="24">
        <f t="shared" ref="D92:D118" si="86">SUM(B92,C92)</f>
        <v>8.4964921865584686E-4</v>
      </c>
      <c r="H92" s="24">
        <f t="shared" ref="H92:H118" si="87">(E38*F38/G38*F$7/F$9)</f>
        <v>1</v>
      </c>
      <c r="I92" s="22">
        <f t="shared" ref="I92:I118" si="88">(D92*H92)</f>
        <v>8.4964921865584686E-4</v>
      </c>
      <c r="J92" s="24">
        <f t="shared" ref="J92:J118" si="89">IF(I$32&lt;=1+I$131,I92,L92+J$33*(I92-L92))</f>
        <v>8.4964921865584686E-4</v>
      </c>
      <c r="K92" s="22">
        <f t="shared" ref="K92:K118" si="90">IF(B92="",0,B92)</f>
        <v>8.4964921865584686E-4</v>
      </c>
      <c r="L92" s="22">
        <f t="shared" ref="L92:L118" si="91">(K92*H92)</f>
        <v>8.4964921865584686E-4</v>
      </c>
      <c r="M92" s="228">
        <f t="shared" ref="M92:M118" si="92">(J92)</f>
        <v>8.4964921865584686E-4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0.10620615233198086</v>
      </c>
      <c r="C93" s="60">
        <f t="shared" si="81"/>
        <v>0</v>
      </c>
      <c r="D93" s="24">
        <f t="shared" si="86"/>
        <v>0.10620615233198086</v>
      </c>
      <c r="H93" s="24">
        <f t="shared" si="87"/>
        <v>1</v>
      </c>
      <c r="I93" s="22">
        <f t="shared" si="88"/>
        <v>0.10620615233198086</v>
      </c>
      <c r="J93" s="24">
        <f t="shared" si="89"/>
        <v>0.10620615233198086</v>
      </c>
      <c r="K93" s="22">
        <f t="shared" si="90"/>
        <v>0.10620615233198086</v>
      </c>
      <c r="L93" s="22">
        <f t="shared" si="91"/>
        <v>0.10620615233198086</v>
      </c>
      <c r="M93" s="228">
        <f t="shared" si="92"/>
        <v>0.10620615233198086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6.3723691399188515E-2</v>
      </c>
      <c r="C94" s="60">
        <f t="shared" si="81"/>
        <v>0</v>
      </c>
      <c r="D94" s="24">
        <f t="shared" si="86"/>
        <v>6.3723691399188515E-2</v>
      </c>
      <c r="H94" s="24">
        <f t="shared" si="87"/>
        <v>1</v>
      </c>
      <c r="I94" s="22">
        <f t="shared" si="88"/>
        <v>6.3723691399188515E-2</v>
      </c>
      <c r="J94" s="24">
        <f t="shared" si="89"/>
        <v>6.3723691399188515E-2</v>
      </c>
      <c r="K94" s="22">
        <f t="shared" si="90"/>
        <v>6.3723691399188515E-2</v>
      </c>
      <c r="L94" s="22">
        <f t="shared" si="91"/>
        <v>6.3723691399188515E-2</v>
      </c>
      <c r="M94" s="228">
        <f t="shared" si="92"/>
        <v>6.3723691399188515E-2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Onions: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Beans: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 xml:space="preserve">Other root crops: Beetroot 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8">
        <f t="shared" si="92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 xml:space="preserve">Tomato: 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Leafy green vegetables (spinach etc)</v>
      </c>
      <c r="B100" s="60">
        <f t="shared" si="81"/>
        <v>2.9737722652954639E-3</v>
      </c>
      <c r="C100" s="60">
        <f t="shared" si="81"/>
        <v>-2.9737722652954639E-3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3.3032105824331729E-3</v>
      </c>
      <c r="K100" s="22">
        <f t="shared" si="90"/>
        <v>2.9737722652954639E-3</v>
      </c>
      <c r="L100" s="22">
        <f t="shared" si="91"/>
        <v>2.9737722652954639E-3</v>
      </c>
      <c r="M100" s="228">
        <f t="shared" si="92"/>
        <v>3.3032105824331729E-3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Carrots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WILD FOODS -- see worksheet Data 3</v>
      </c>
      <c r="B103" s="60">
        <f t="shared" si="81"/>
        <v>0</v>
      </c>
      <c r="C103" s="60">
        <f t="shared" si="81"/>
        <v>6.3723691399188515E-2</v>
      </c>
      <c r="D103" s="24">
        <f t="shared" si="86"/>
        <v>6.3723691399188515E-2</v>
      </c>
      <c r="H103" s="24">
        <f t="shared" si="87"/>
        <v>1</v>
      </c>
      <c r="I103" s="22">
        <f t="shared" si="88"/>
        <v>6.3723691399188515E-2</v>
      </c>
      <c r="J103" s="24">
        <f t="shared" si="89"/>
        <v>-7.0593925100937661E-3</v>
      </c>
      <c r="K103" s="22">
        <f t="shared" si="90"/>
        <v>0</v>
      </c>
      <c r="L103" s="22">
        <f t="shared" si="91"/>
        <v>0</v>
      </c>
      <c r="M103" s="228">
        <f t="shared" si="92"/>
        <v>-7.0593925100937661E-3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Small business -- see Data2</v>
      </c>
      <c r="B104" s="60">
        <f t="shared" si="81"/>
        <v>0.81566324990961303</v>
      </c>
      <c r="C104" s="60">
        <f t="shared" si="81"/>
        <v>0</v>
      </c>
      <c r="D104" s="24">
        <f t="shared" si="86"/>
        <v>0.81566324990961303</v>
      </c>
      <c r="H104" s="24">
        <f t="shared" si="87"/>
        <v>1</v>
      </c>
      <c r="I104" s="22">
        <f t="shared" si="88"/>
        <v>0.81566324990961303</v>
      </c>
      <c r="J104" s="24">
        <f t="shared" si="89"/>
        <v>0.81566324990961303</v>
      </c>
      <c r="K104" s="22">
        <f t="shared" si="90"/>
        <v>0.81566324990961303</v>
      </c>
      <c r="L104" s="22">
        <f t="shared" si="91"/>
        <v>0.81566324990961303</v>
      </c>
      <c r="M104" s="228">
        <f t="shared" si="92"/>
        <v>0.81566324990961303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Social development -- see Data2</v>
      </c>
      <c r="B105" s="60">
        <f t="shared" si="81"/>
        <v>1.3356485717269913</v>
      </c>
      <c r="C105" s="60">
        <f t="shared" si="81"/>
        <v>0</v>
      </c>
      <c r="D105" s="24">
        <f t="shared" si="86"/>
        <v>1.3356485717269913</v>
      </c>
      <c r="H105" s="24">
        <f t="shared" si="87"/>
        <v>1</v>
      </c>
      <c r="I105" s="22">
        <f t="shared" si="88"/>
        <v>1.3356485717269913</v>
      </c>
      <c r="J105" s="24">
        <f t="shared" si="89"/>
        <v>1.3356485717269913</v>
      </c>
      <c r="K105" s="22">
        <f t="shared" si="90"/>
        <v>1.3356485717269913</v>
      </c>
      <c r="L105" s="22">
        <f t="shared" si="91"/>
        <v>1.3356485717269913</v>
      </c>
      <c r="M105" s="228">
        <f t="shared" si="92"/>
        <v>1.3356485717269913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Public works -- see Data2</v>
      </c>
      <c r="B106" s="60">
        <f t="shared" si="81"/>
        <v>0.66272639055156057</v>
      </c>
      <c r="C106" s="60">
        <f t="shared" si="81"/>
        <v>0</v>
      </c>
      <c r="D106" s="24">
        <f t="shared" si="86"/>
        <v>0.66272639055156057</v>
      </c>
      <c r="H106" s="24">
        <f t="shared" si="87"/>
        <v>1</v>
      </c>
      <c r="I106" s="22">
        <f t="shared" si="88"/>
        <v>0.66272639055156057</v>
      </c>
      <c r="J106" s="24">
        <f t="shared" si="89"/>
        <v>0.66272639055156057</v>
      </c>
      <c r="K106" s="22">
        <f t="shared" si="90"/>
        <v>0.66272639055156057</v>
      </c>
      <c r="L106" s="22">
        <f t="shared" si="91"/>
        <v>0.66272639055156057</v>
      </c>
      <c r="M106" s="228">
        <f t="shared" si="92"/>
        <v>0.66272639055156057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Remittances: no. times per year</v>
      </c>
      <c r="B107" s="60">
        <f t="shared" si="81"/>
        <v>0.66272639055156057</v>
      </c>
      <c r="C107" s="60">
        <f t="shared" si="81"/>
        <v>0</v>
      </c>
      <c r="D107" s="24">
        <f t="shared" si="86"/>
        <v>0.66272639055156057</v>
      </c>
      <c r="H107" s="24">
        <f t="shared" si="87"/>
        <v>1</v>
      </c>
      <c r="I107" s="22">
        <f t="shared" si="88"/>
        <v>0.66272639055156057</v>
      </c>
      <c r="J107" s="24">
        <f t="shared" si="89"/>
        <v>0.66272639055156057</v>
      </c>
      <c r="K107" s="22">
        <f t="shared" si="90"/>
        <v>0.66272639055156057</v>
      </c>
      <c r="L107" s="22">
        <f t="shared" si="91"/>
        <v>0.66272639055156057</v>
      </c>
      <c r="M107" s="228">
        <f t="shared" si="92"/>
        <v>0.66272639055156057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1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1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1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1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1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1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1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1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1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3.650517867954846</v>
      </c>
      <c r="C119" s="29">
        <f>SUM(C91:C118)</f>
        <v>6.0749919133893049E-2</v>
      </c>
      <c r="D119" s="24">
        <f>SUM(D91:D118)</f>
        <v>3.7112677870887394</v>
      </c>
      <c r="E119" s="22"/>
      <c r="F119" s="2"/>
      <c r="G119" s="2"/>
      <c r="H119" s="31"/>
      <c r="I119" s="22">
        <f>SUM(I91:I118)</f>
        <v>3.7112677870887394</v>
      </c>
      <c r="J119" s="24">
        <f>SUM(J91:J118)</f>
        <v>3.6437879137618898</v>
      </c>
      <c r="K119" s="22">
        <f>SUM(K91:K118)</f>
        <v>3.650517867954846</v>
      </c>
      <c r="L119" s="22">
        <f>SUM(L91:L118)</f>
        <v>3.650517867954846</v>
      </c>
      <c r="M119" s="57">
        <f t="shared" si="80"/>
        <v>3.6437879137618898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0.87084256065869325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0.87084256065869325</v>
      </c>
      <c r="J124" s="238">
        <f>IF(SUMPRODUCT($B$124:$B124,$H$124:$H124)&lt;J$119,($B124*$H124),J$119)</f>
        <v>0.87084256065869325</v>
      </c>
      <c r="K124" s="29">
        <f>(B124)</f>
        <v>0.87084256065869325</v>
      </c>
      <c r="L124" s="29">
        <f>IF(SUMPRODUCT($B$124:$B124,$H$124:$H124)&lt;L$119,($B124*$H124),L$119)</f>
        <v>0.87084256065869325</v>
      </c>
      <c r="M124" s="241">
        <f t="shared" si="93"/>
        <v>0.87084256065869325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0.82727512256457636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0.82727512256457636</v>
      </c>
      <c r="J125" s="238">
        <f>IF(SUMPRODUCT($B$124:$B125,$H$124:$H125)&lt;J$119,($B125*$H125),IF(SUMPRODUCT($B$124:$B124,$H$124:$H124)&lt;J$119,J$119-SUMPRODUCT($B$124:$B124,$H$124:$H124),0))</f>
        <v>0.82727512256457636</v>
      </c>
      <c r="K125" s="29">
        <f>(B125)</f>
        <v>0.82727512256457636</v>
      </c>
      <c r="L125" s="29">
        <f>IF(SUMPRODUCT($B$124:$B125,$H$124:$H125)&lt;L$119,($B125*$H125),IF(SUMPRODUCT($B$124:$B124,$H$124:$H124)&lt;L$119,L$119-SUMPRODUCT($B$124:$B124,$H$124:$H124),0))</f>
        <v>0.82727512256457636</v>
      </c>
      <c r="M125" s="241">
        <f t="shared" si="93"/>
        <v>0.82727512256457636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1.4732917451492384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1.4732917451492384</v>
      </c>
      <c r="K126" s="29">
        <f t="shared" ref="K126:K127" si="94">(B126)</f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1.4732917451492384</v>
      </c>
      <c r="M126" s="241">
        <f t="shared" si="93"/>
        <v>1.4732917451492384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7.6978219210219731E-2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7.6978219210219731E-2</v>
      </c>
      <c r="K127" s="29">
        <f t="shared" si="94"/>
        <v>7.6978219210219731E-2</v>
      </c>
      <c r="L127" s="29">
        <f>IF(SUMPRODUCT($B$124:$B127,$H$124:$H127)&lt;(L$119-L$128),($B127*$H127),IF(SUMPRODUCT($B$124:$B126,$H$124:$H126)&lt;(L$119-L128),L$119-L$128-SUMPRODUCT($B$124:$B126,$H$124:$H126),0))</f>
        <v>5.0041755723757575E-3</v>
      </c>
      <c r="M127" s="241">
        <f t="shared" si="93"/>
        <v>7.6978219210219731E-2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2.840425226430046</v>
      </c>
      <c r="J128" s="229">
        <f>(J30)</f>
        <v>0.14054050902586623</v>
      </c>
      <c r="K128" s="29">
        <f>(B128)</f>
        <v>0.47410426400996258</v>
      </c>
      <c r="L128" s="29">
        <f>IF(L124=L119,0,(L119-L124)/(B119-B124)*K128)</f>
        <v>0.47410426400996258</v>
      </c>
      <c r="M128" s="241">
        <f t="shared" si="93"/>
        <v>0.14054050902586623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0.25485975715329623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0.25485975715329623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3.650517867954846</v>
      </c>
      <c r="C130" s="56"/>
      <c r="D130" s="31"/>
      <c r="E130" s="2"/>
      <c r="F130" s="2"/>
      <c r="G130" s="2"/>
      <c r="H130" s="24"/>
      <c r="I130" s="29">
        <f>(I119)</f>
        <v>3.7112677870887394</v>
      </c>
      <c r="J130" s="229">
        <f>(J119)</f>
        <v>3.6437879137618898</v>
      </c>
      <c r="K130" s="29">
        <f>(B130)</f>
        <v>3.650517867954846</v>
      </c>
      <c r="L130" s="29">
        <f>(L119)</f>
        <v>3.650517867954846</v>
      </c>
      <c r="M130" s="241">
        <f t="shared" si="93"/>
        <v>3.6437879137618898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0.82727512256457647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0" sqref="J30:J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9.2099172104607704E-2</v>
      </c>
      <c r="J6" s="24">
        <f t="shared" ref="J6:J13" si="3">IF(I$32&lt;=1+I$131,I6,B6*H6+J$33*(I6-B6*H6))</f>
        <v>9.2099172104607704E-2</v>
      </c>
      <c r="K6" s="22">
        <f t="shared" ref="K6:K31" si="4">B6</f>
        <v>9.2099172104607704E-2</v>
      </c>
      <c r="L6" s="22">
        <f t="shared" ref="L6:L29" si="5">IF(K6="","",K6*H6)</f>
        <v>9.2099172104607704E-2</v>
      </c>
      <c r="M6" s="225">
        <f t="shared" ref="M6:M31" si="6">J6</f>
        <v>9.2099172104607704E-2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0.36839668841843082</v>
      </c>
      <c r="Z6" s="156">
        <f>Poor!Z6</f>
        <v>0.17</v>
      </c>
      <c r="AA6" s="121">
        <f>$M6*Z6*4</f>
        <v>6.2627437031133243E-2</v>
      </c>
      <c r="AB6" s="156">
        <f>Poor!AB6</f>
        <v>0.17</v>
      </c>
      <c r="AC6" s="121">
        <f t="shared" ref="AC6:AC29" si="7">$M6*AB6*4</f>
        <v>6.2627437031133243E-2</v>
      </c>
      <c r="AD6" s="156">
        <f>Poor!AD6</f>
        <v>0.33</v>
      </c>
      <c r="AE6" s="121">
        <f t="shared" ref="AE6:AE29" si="8">$M6*AD6*4</f>
        <v>0.12157090717808218</v>
      </c>
      <c r="AF6" s="122">
        <f>1-SUM(Z6,AB6,AD6)</f>
        <v>0.32999999999999996</v>
      </c>
      <c r="AG6" s="121">
        <f>$M6*AF6*4</f>
        <v>0.12157090717808215</v>
      </c>
      <c r="AH6" s="123">
        <f>SUM(Z6,AB6,AD6,AF6)</f>
        <v>1</v>
      </c>
      <c r="AI6" s="183">
        <f>SUM(AA6,AC6,AE6,AG6)/4</f>
        <v>9.2099172104607704E-2</v>
      </c>
      <c r="AJ6" s="120">
        <f>(AA6+AC6)/2</f>
        <v>6.2627437031133243E-2</v>
      </c>
      <c r="AK6" s="119">
        <f>(AE6+AG6)/2</f>
        <v>0.12157090717808217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7.5080846824408465E-2</v>
      </c>
      <c r="J7" s="24">
        <f t="shared" si="3"/>
        <v>7.5080846824408465E-2</v>
      </c>
      <c r="K7" s="22">
        <f t="shared" si="4"/>
        <v>7.5080846824408465E-2</v>
      </c>
      <c r="L7" s="22">
        <f t="shared" si="5"/>
        <v>7.5080846824408465E-2</v>
      </c>
      <c r="M7" s="225">
        <f t="shared" si="6"/>
        <v>7.5080846824408465E-2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2327.082122169511</v>
      </c>
      <c r="S7" s="223">
        <f>IF($B$81=0,0,(SUMIF($N$6:$N$28,$U7,L$6:L$28)+SUMIF($N$91:$N$118,$U7,L$91:L$118))*$I$83*Poor!$B$81/$B$81)</f>
        <v>2327.082122169511</v>
      </c>
      <c r="T7" s="223">
        <f>IF($B$81=0,0,(SUMIF($N$6:$N$28,$U7,M$6:M$28)+SUMIF($N$91:$N$118,$U7,M$91:M$118))*$I$83*Poor!$B$81/$B$81)</f>
        <v>2312.9247533203579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0.30032338729763386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0.30032338729763386</v>
      </c>
      <c r="AH7" s="123">
        <f t="shared" ref="AH7:AH30" si="12">SUM(Z7,AB7,AD7,AF7)</f>
        <v>1</v>
      </c>
      <c r="AI7" s="183">
        <f t="shared" ref="AI7:AI30" si="13">SUM(AA7,AC7,AE7,AG7)/4</f>
        <v>7.5080846824408465E-2</v>
      </c>
      <c r="AJ7" s="120">
        <f t="shared" ref="AJ7:AJ31" si="14">(AA7+AC7)/2</f>
        <v>0</v>
      </c>
      <c r="AK7" s="119">
        <f t="shared" ref="AK7:AK31" si="15">(AE7+AG7)/2</f>
        <v>0.15016169364881693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4.0082222914072228E-2</v>
      </c>
      <c r="J8" s="24">
        <f t="shared" si="3"/>
        <v>4.0082222914072228E-2</v>
      </c>
      <c r="K8" s="22">
        <f t="shared" si="4"/>
        <v>4.0082222914072228E-2</v>
      </c>
      <c r="L8" s="22">
        <f t="shared" si="5"/>
        <v>4.0082222914072228E-2</v>
      </c>
      <c r="M8" s="225">
        <f t="shared" si="6"/>
        <v>4.0082222914072228E-2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1253</v>
      </c>
      <c r="S8" s="223">
        <f>IF($B$81=0,0,(SUMIF($N$6:$N$28,$U8,L$6:L$28)+SUMIF($N$91:$N$118,$U8,L$91:L$118))*$I$83*Poor!$B$81/$B$81)</f>
        <v>1253</v>
      </c>
      <c r="T8" s="223">
        <f>IF($B$81=0,0,(SUMIF($N$6:$N$28,$U8,M$6:M$28)+SUMIF($N$91:$N$118,$U8,M$91:M$118))*$I$83*Poor!$B$81/$B$81)</f>
        <v>1408.4452528863092</v>
      </c>
      <c r="U8" s="224">
        <v>2</v>
      </c>
      <c r="V8" s="56"/>
      <c r="W8" s="115"/>
      <c r="X8" s="118">
        <f>Poor!X8</f>
        <v>1</v>
      </c>
      <c r="Y8" s="183">
        <f t="shared" si="9"/>
        <v>0.16032889165628891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0.16032889165628891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4.0082222914072228E-2</v>
      </c>
      <c r="AJ8" s="120">
        <f t="shared" si="14"/>
        <v>8.0164445828144457E-2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5.7726221917808213E-2</v>
      </c>
      <c r="J9" s="24">
        <f t="shared" si="3"/>
        <v>5.7726221917808213E-2</v>
      </c>
      <c r="K9" s="22">
        <f t="shared" si="4"/>
        <v>5.7726221917808213E-2</v>
      </c>
      <c r="L9" s="22">
        <f t="shared" si="5"/>
        <v>5.7726221917808213E-2</v>
      </c>
      <c r="M9" s="225">
        <f t="shared" si="6"/>
        <v>5.7726221917808213E-2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2439.3860112174207</v>
      </c>
      <c r="S9" s="223">
        <f>IF($B$81=0,0,(SUMIF($N$6:$N$28,$U9,L$6:L$28)+SUMIF($N$91:$N$118,$U9,L$91:L$118))*$I$83*Poor!$B$81/$B$81)</f>
        <v>2439.3860112174207</v>
      </c>
      <c r="T9" s="223">
        <f>IF($B$81=0,0,(SUMIF($N$6:$N$28,$U9,M$6:M$28)+SUMIF($N$91:$N$118,$U9,M$91:M$118))*$I$83*Poor!$B$81/$B$81)</f>
        <v>2439.3860112174207</v>
      </c>
      <c r="U9" s="224">
        <v>3</v>
      </c>
      <c r="V9" s="56"/>
      <c r="W9" s="115"/>
      <c r="X9" s="118">
        <f>Poor!X9</f>
        <v>1</v>
      </c>
      <c r="Y9" s="183">
        <f t="shared" si="9"/>
        <v>0.23090488767123285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0.23090488767123285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5.7726221917808213E-2</v>
      </c>
      <c r="AJ9" s="120">
        <f t="shared" si="14"/>
        <v>0.11545244383561643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45</v>
      </c>
      <c r="S10" s="223">
        <f>IF($B$81=0,0,(SUMIF($N$6:$N$28,$U10,L$6:L$28)+SUMIF($N$91:$N$118,$U10,L$91:L$118))*$I$83*Poor!$B$81/$B$81)</f>
        <v>45</v>
      </c>
      <c r="T10" s="223">
        <f>IF($B$81=0,0,(SUMIF($N$6:$N$28,$U10,M$6:M$28)+SUMIF($N$91:$N$118,$U10,M$91:M$118))*$I$83*Poor!$B$81/$B$81)</f>
        <v>45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1</v>
      </c>
      <c r="H11" s="24">
        <f t="shared" si="1"/>
        <v>1</v>
      </c>
      <c r="I11" s="22">
        <f t="shared" si="2"/>
        <v>8.8376413449564144E-3</v>
      </c>
      <c r="J11" s="24">
        <f t="shared" si="3"/>
        <v>1.6922542523440661E-2</v>
      </c>
      <c r="K11" s="22">
        <f t="shared" si="4"/>
        <v>1.5907754420921547E-2</v>
      </c>
      <c r="L11" s="22">
        <f t="shared" si="5"/>
        <v>1.5907754420921547E-2</v>
      </c>
      <c r="M11" s="225">
        <f t="shared" si="6"/>
        <v>1.6922542523440661E-2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6750</v>
      </c>
      <c r="S11" s="223">
        <f>IF($B$81=0,0,(SUMIF($N$6:$N$28,$U11,L$6:L$28)+SUMIF($N$91:$N$118,$U11,L$91:L$118))*$I$83*Poor!$B$81/$B$81)</f>
        <v>6750</v>
      </c>
      <c r="T11" s="223">
        <f>IF($B$81=0,0,(SUMIF($N$6:$N$28,$U11,M$6:M$28)+SUMIF($N$91:$N$118,$U11,M$91:M$118))*$I$83*Poor!$B$81/$B$81)</f>
        <v>6857.649067095781</v>
      </c>
      <c r="U11" s="224">
        <v>5</v>
      </c>
      <c r="V11" s="56"/>
      <c r="W11" s="115"/>
      <c r="X11" s="118">
        <f>Poor!X11</f>
        <v>1</v>
      </c>
      <c r="Y11" s="183">
        <f t="shared" si="9"/>
        <v>6.7690170093762644E-2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6.7690170093762644E-2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1.6922542523440661E-2</v>
      </c>
      <c r="AJ11" s="120">
        <f t="shared" si="14"/>
        <v>3.3845085046881322E-2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1</v>
      </c>
      <c r="H12" s="24">
        <f t="shared" si="1"/>
        <v>1</v>
      </c>
      <c r="I12" s="22">
        <f t="shared" si="2"/>
        <v>3.8799591780821908E-2</v>
      </c>
      <c r="J12" s="24">
        <f t="shared" si="3"/>
        <v>3.8799591780821908E-2</v>
      </c>
      <c r="K12" s="22">
        <f t="shared" si="4"/>
        <v>3.8799591780821908E-2</v>
      </c>
      <c r="L12" s="22">
        <f t="shared" si="5"/>
        <v>3.8799591780821908E-2</v>
      </c>
      <c r="M12" s="225">
        <f t="shared" si="6"/>
        <v>3.8799591780821908E-2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347.19477976643196</v>
      </c>
      <c r="S12" s="223">
        <f>IF($B$81=0,0,(SUMIF($N$6:$N$28,$U12,L$6:L$28)+SUMIF($N$91:$N$118,$U12,L$91:L$118))*$I$83*Poor!$B$81/$B$81)</f>
        <v>347.19477976643196</v>
      </c>
      <c r="T12" s="223">
        <f>IF($B$81=0,0,(SUMIF($N$6:$N$28,$U12,M$6:M$28)+SUMIF($N$91:$N$118,$U12,M$91:M$118))*$I$83*Poor!$B$81/$B$81)</f>
        <v>397.02837195627444</v>
      </c>
      <c r="U12" s="224">
        <v>6</v>
      </c>
      <c r="V12" s="56"/>
      <c r="W12" s="117"/>
      <c r="X12" s="118"/>
      <c r="Y12" s="183">
        <f t="shared" si="9"/>
        <v>0.15519836712328763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0.10398290597260272</v>
      </c>
      <c r="AF12" s="122">
        <f>1-SUM(Z12,AB12,AD12)</f>
        <v>0.32999999999999996</v>
      </c>
      <c r="AG12" s="121">
        <f>$M12*AF12*4</f>
        <v>5.1215461150684913E-2</v>
      </c>
      <c r="AH12" s="123">
        <f t="shared" si="12"/>
        <v>1</v>
      </c>
      <c r="AI12" s="183">
        <f t="shared" si="13"/>
        <v>3.8799591780821908E-2</v>
      </c>
      <c r="AJ12" s="120">
        <f t="shared" si="14"/>
        <v>0</v>
      </c>
      <c r="AK12" s="119">
        <f t="shared" si="15"/>
        <v>7.7599183561643817E-2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1</v>
      </c>
      <c r="H13" s="24">
        <f t="shared" si="1"/>
        <v>1</v>
      </c>
      <c r="I13" s="22">
        <f t="shared" si="2"/>
        <v>2.9328455790784552E-3</v>
      </c>
      <c r="J13" s="24">
        <f t="shared" si="3"/>
        <v>2.9328455790784552E-3</v>
      </c>
      <c r="K13" s="22">
        <f t="shared" si="4"/>
        <v>2.9328455790784552E-3</v>
      </c>
      <c r="L13" s="22">
        <f t="shared" si="5"/>
        <v>2.9328455790784552E-3</v>
      </c>
      <c r="M13" s="226">
        <f t="shared" si="6"/>
        <v>2.9328455790784552E-3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1.1731382316313821E-2</v>
      </c>
      <c r="Z13" s="156">
        <f>Poor!Z13</f>
        <v>1</v>
      </c>
      <c r="AA13" s="121">
        <f>$M13*Z13*4</f>
        <v>1.1731382316313821E-2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2.9328455790784552E-3</v>
      </c>
      <c r="AJ13" s="120">
        <f t="shared" si="14"/>
        <v>5.8656911581569104E-3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1</v>
      </c>
      <c r="F14" s="22"/>
      <c r="H14" s="24">
        <f t="shared" si="1"/>
        <v>1</v>
      </c>
      <c r="I14" s="22">
        <f t="shared" si="2"/>
        <v>1.5298879202988792E-3</v>
      </c>
      <c r="J14" s="24">
        <f>IF(I$32&lt;=1+I131,I14,B14*H14+J$33*(I14-B14*H14))</f>
        <v>1.1133460321701681E-3</v>
      </c>
      <c r="K14" s="22">
        <f t="shared" si="4"/>
        <v>1.1656288916562889E-3</v>
      </c>
      <c r="L14" s="22">
        <f t="shared" si="5"/>
        <v>1.1656288916562889E-3</v>
      </c>
      <c r="M14" s="226">
        <f t="shared" si="6"/>
        <v>1.1133460321701681E-3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4.4533841286806724E-3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4.4533841286806724E-3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1.1133460321701681E-3</v>
      </c>
      <c r="AJ14" s="120">
        <f t="shared" si="14"/>
        <v>2.2266920643403362E-3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1</v>
      </c>
      <c r="F15" s="22"/>
      <c r="H15" s="24">
        <f t="shared" si="1"/>
        <v>1</v>
      </c>
      <c r="I15" s="22">
        <f t="shared" si="2"/>
        <v>3.7735946450809472E-2</v>
      </c>
      <c r="J15" s="24">
        <f>IF(I$32&lt;=1+I131,I15,B15*H15+J$33*(I15-B15*H15))</f>
        <v>2.9105493312272634E-2</v>
      </c>
      <c r="K15" s="22">
        <f t="shared" si="4"/>
        <v>3.0188757160647575E-2</v>
      </c>
      <c r="L15" s="22">
        <f t="shared" si="5"/>
        <v>3.0188757160647575E-2</v>
      </c>
      <c r="M15" s="227">
        <f t="shared" si="6"/>
        <v>2.9105493312272634E-2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7800</v>
      </c>
      <c r="S15" s="223">
        <f>IF($B$81=0,0,(SUMIF($N$6:$N$28,$U15,L$6:L$28)+SUMIF($N$91:$N$118,$U15,L$91:L$118))*$I$83*Poor!$B$81/$B$81)</f>
        <v>7800</v>
      </c>
      <c r="T15" s="223">
        <f>IF($B$81=0,0,(SUMIF($N$6:$N$28,$U15,M$6:M$28)+SUMIF($N$91:$N$118,$U15,M$91:M$118))*$I$83*Poor!$B$81/$B$81)</f>
        <v>7800</v>
      </c>
      <c r="U15" s="224">
        <v>9</v>
      </c>
      <c r="V15" s="56"/>
      <c r="W15" s="110"/>
      <c r="X15" s="118"/>
      <c r="Y15" s="183">
        <f t="shared" si="9"/>
        <v>0.11642197324909054</v>
      </c>
      <c r="Z15" s="156">
        <f>Poor!Z15</f>
        <v>0.25</v>
      </c>
      <c r="AA15" s="121">
        <f t="shared" si="16"/>
        <v>2.9105493312272634E-2</v>
      </c>
      <c r="AB15" s="156">
        <f>Poor!AB15</f>
        <v>0.25</v>
      </c>
      <c r="AC15" s="121">
        <f t="shared" si="7"/>
        <v>2.9105493312272634E-2</v>
      </c>
      <c r="AD15" s="156">
        <f>Poor!AD15</f>
        <v>0.25</v>
      </c>
      <c r="AE15" s="121">
        <f t="shared" si="8"/>
        <v>2.9105493312272634E-2</v>
      </c>
      <c r="AF15" s="122">
        <f t="shared" si="10"/>
        <v>0.25</v>
      </c>
      <c r="AG15" s="121">
        <f t="shared" si="11"/>
        <v>2.9105493312272634E-2</v>
      </c>
      <c r="AH15" s="123">
        <f t="shared" si="12"/>
        <v>1</v>
      </c>
      <c r="AI15" s="183">
        <f t="shared" si="13"/>
        <v>2.9105493312272634E-2</v>
      </c>
      <c r="AJ15" s="120">
        <f t="shared" si="14"/>
        <v>2.9105493312272634E-2</v>
      </c>
      <c r="AK15" s="119">
        <f t="shared" si="15"/>
        <v>2.9105493312272634E-2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1</v>
      </c>
      <c r="F16" s="22"/>
      <c r="H16" s="24">
        <f t="shared" si="1"/>
        <v>1</v>
      </c>
      <c r="I16" s="22">
        <f t="shared" si="2"/>
        <v>2.2005466251556659E-2</v>
      </c>
      <c r="J16" s="24">
        <f>IF(I$32&lt;=1+I131,I16,B16*H16+J$33*(I16-B16*H16))</f>
        <v>2.2005466251556659E-2</v>
      </c>
      <c r="K16" s="22">
        <f t="shared" si="4"/>
        <v>2.2005466251556659E-2</v>
      </c>
      <c r="L16" s="22">
        <f t="shared" si="5"/>
        <v>2.2005466251556659E-2</v>
      </c>
      <c r="M16" s="225">
        <f t="shared" si="6"/>
        <v>2.2005466251556659E-2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8.8021865006226635E-2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8.8021865006226635E-2</v>
      </c>
      <c r="AH16" s="123">
        <f t="shared" si="12"/>
        <v>1</v>
      </c>
      <c r="AI16" s="183">
        <f t="shared" si="13"/>
        <v>2.2005466251556659E-2</v>
      </c>
      <c r="AJ16" s="120">
        <f t="shared" si="14"/>
        <v>0</v>
      </c>
      <c r="AK16" s="119">
        <f t="shared" si="15"/>
        <v>4.4010932503113318E-2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1</v>
      </c>
      <c r="F17" s="22"/>
      <c r="H17" s="24">
        <f t="shared" si="1"/>
        <v>1</v>
      </c>
      <c r="I17" s="22">
        <f t="shared" si="2"/>
        <v>2.3676836861768369E-3</v>
      </c>
      <c r="J17" s="24">
        <f t="shared" ref="J17:J25" si="17">IF(I$32&lt;=1+I131,I17,B17*H17+J$33*(I17-B17*H17))</f>
        <v>-4.825926496968702E-5</v>
      </c>
      <c r="K17" s="22">
        <f t="shared" si="4"/>
        <v>2.5498132004981319E-4</v>
      </c>
      <c r="L17" s="22">
        <f t="shared" si="5"/>
        <v>2.5498132004981319E-4</v>
      </c>
      <c r="M17" s="226">
        <f t="shared" si="6"/>
        <v>-4.825926496968702E-5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21600</v>
      </c>
      <c r="S17" s="223">
        <f>IF($B$81=0,0,(SUMIF($N$6:$N$28,$U17,L$6:L$28)+SUMIF($N$91:$N$118,$U17,L$91:L$118))*$I$83*Poor!$B$81/$B$81)</f>
        <v>21600</v>
      </c>
      <c r="T17" s="223">
        <f>IF($B$81=0,0,(SUMIF($N$6:$N$28,$U17,M$6:M$28)+SUMIF($N$91:$N$118,$U17,M$91:M$118))*$I$83*Poor!$B$81/$B$81)</f>
        <v>21600</v>
      </c>
      <c r="U17" s="224">
        <v>11</v>
      </c>
      <c r="V17" s="56"/>
      <c r="W17" s="110"/>
      <c r="X17" s="118"/>
      <c r="Y17" s="183">
        <f t="shared" si="9"/>
        <v>-1.9303705987874808E-4</v>
      </c>
      <c r="Z17" s="156">
        <f>Poor!Z17</f>
        <v>0.29409999999999997</v>
      </c>
      <c r="AA17" s="121">
        <f t="shared" si="16"/>
        <v>-5.6772199310339803E-5</v>
      </c>
      <c r="AB17" s="156">
        <f>Poor!AB17</f>
        <v>0.17649999999999999</v>
      </c>
      <c r="AC17" s="121">
        <f t="shared" si="7"/>
        <v>-3.4071041068599035E-5</v>
      </c>
      <c r="AD17" s="156">
        <f>Poor!AD17</f>
        <v>0.23530000000000001</v>
      </c>
      <c r="AE17" s="121">
        <f t="shared" si="8"/>
        <v>-4.5421620189469426E-5</v>
      </c>
      <c r="AF17" s="122">
        <f t="shared" si="10"/>
        <v>0.29410000000000003</v>
      </c>
      <c r="AG17" s="121">
        <f t="shared" si="11"/>
        <v>-5.6772199310339816E-5</v>
      </c>
      <c r="AH17" s="123">
        <f t="shared" si="12"/>
        <v>1</v>
      </c>
      <c r="AI17" s="183">
        <f t="shared" si="13"/>
        <v>-4.825926496968702E-5</v>
      </c>
      <c r="AJ17" s="120">
        <f t="shared" si="14"/>
        <v>-4.5421620189469419E-5</v>
      </c>
      <c r="AK17" s="119">
        <f t="shared" si="15"/>
        <v>-5.1096909749904621E-5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3.2559153175591528E-2</v>
      </c>
      <c r="J18" s="24">
        <f t="shared" si="17"/>
        <v>2.6353747098597145E-2</v>
      </c>
      <c r="K18" s="22">
        <f t="shared" ref="K18:K25" si="21">B18</f>
        <v>2.7132627646326277E-2</v>
      </c>
      <c r="L18" s="22">
        <f t="shared" ref="L18:L25" si="22">IF(K18="","",K18*H18)</f>
        <v>2.7132627646326277E-2</v>
      </c>
      <c r="M18" s="226">
        <f t="shared" ref="M18:M25" si="23">J18</f>
        <v>2.6353747098597145E-2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1120.9107611346103</v>
      </c>
      <c r="S18" s="223">
        <f>IF($B$81=0,0,(SUMIF($N$6:$N$28,$U18,L$6:L$28)+SUMIF($N$91:$N$118,$U18,L$91:L$118))*$I$83*Poor!$B$81/$B$81)</f>
        <v>1120.9107611346103</v>
      </c>
      <c r="T18" s="223">
        <f>IF($B$81=0,0,(SUMIF($N$6:$N$28,$U18,M$6:M$28)+SUMIF($N$91:$N$118,$U18,M$91:M$118))*$I$83*Poor!$B$81/$B$81)</f>
        <v>1120.9107611346103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1</v>
      </c>
      <c r="F19" s="22"/>
      <c r="H19" s="24">
        <f t="shared" si="19"/>
        <v>1</v>
      </c>
      <c r="I19" s="22">
        <f t="shared" si="20"/>
        <v>1.6064757160647572E-3</v>
      </c>
      <c r="J19" s="24">
        <f t="shared" si="17"/>
        <v>1.6064757160647572E-3</v>
      </c>
      <c r="K19" s="22">
        <f t="shared" si="21"/>
        <v>1.6064757160647572E-3</v>
      </c>
      <c r="L19" s="22">
        <f t="shared" si="22"/>
        <v>1.6064757160647572E-3</v>
      </c>
      <c r="M19" s="226">
        <f t="shared" si="23"/>
        <v>1.6064757160647572E-3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15720</v>
      </c>
      <c r="S20" s="223">
        <f>IF($B$81=0,0,(SUMIF($N$6:$N$28,$U20,L$6:L$28)+SUMIF($N$91:$N$118,$U20,L$91:L$118))*$I$83*Poor!$B$81/$B$81)</f>
        <v>15720</v>
      </c>
      <c r="T20" s="223">
        <f>IF($B$81=0,0,(SUMIF($N$6:$N$28,$U20,M$6:M$28)+SUMIF($N$91:$N$118,$U20,M$91:M$118))*$I$83*Poor!$B$81/$B$81)</f>
        <v>15720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3.3733484601685154E-2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3.3733484601685154E-2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59402.573674287974</v>
      </c>
      <c r="S23" s="179">
        <f>SUM(S7:S22)</f>
        <v>59402.573674287974</v>
      </c>
      <c r="T23" s="179">
        <f>SUM(T7:T22)</f>
        <v>59701.344217610756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19375.122704414527</v>
      </c>
      <c r="S24" s="41">
        <f>IF($B$81=0,0,(SUM(($B$70*$H$70))+((1-$D$29)*$I$83))*Poor!$B$81/$B$81)</f>
        <v>19375.122704414527</v>
      </c>
      <c r="T24" s="41">
        <f>IF($B$81=0,0,(SUM(($B$70*$H$70))+((1-$D$29)*$I$83))*Poor!$B$81/$B$81)</f>
        <v>19375.122704414527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29111.789371081199</v>
      </c>
      <c r="S25" s="41">
        <f>IF($B$81=0,0,(SUM(($B$70*$H$70),($B$71*$H$71))+((1-$D$29)*$I$83))*Poor!$B$81/$B$81)</f>
        <v>29111.789371081199</v>
      </c>
      <c r="T25" s="41">
        <f>IF($B$81=0,0,(SUM(($B$70*$H$70),($B$71*$H$71))+((1-$D$29)*$I$83))*Poor!$B$81/$B$81)</f>
        <v>29111.789371081199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46451.789371081199</v>
      </c>
      <c r="S26" s="41">
        <f>IF($B$81=0,0,(SUM(($B$70*$H$70),($B$71*$H$71),($B$72*$H$72))+((1-$D$29)*$I$83))*Poor!$B$81/$B$81)</f>
        <v>46451.789371081199</v>
      </c>
      <c r="T26" s="41">
        <f>IF($B$81=0,0,(SUM(($B$70*$H$70),($B$71*$H$71),($B$72*$H$72))+((1-$D$29)*$I$83))*Poor!$B$81/$B$81)</f>
        <v>46451.789371081199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1.6169802356968487E-2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1.6169802356968487E-2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6.4679209427873946E-2</v>
      </c>
      <c r="Z27" s="156">
        <f>Poor!Z27</f>
        <v>0.25</v>
      </c>
      <c r="AA27" s="121">
        <f t="shared" si="16"/>
        <v>1.6169802356968487E-2</v>
      </c>
      <c r="AB27" s="156">
        <f>Poor!AB27</f>
        <v>0.25</v>
      </c>
      <c r="AC27" s="121">
        <f t="shared" si="7"/>
        <v>1.6169802356968487E-2</v>
      </c>
      <c r="AD27" s="156">
        <f>Poor!AD27</f>
        <v>0.25</v>
      </c>
      <c r="AE27" s="121">
        <f t="shared" si="8"/>
        <v>1.6169802356968487E-2</v>
      </c>
      <c r="AF27" s="122">
        <f t="shared" si="10"/>
        <v>0.25</v>
      </c>
      <c r="AG27" s="121">
        <f t="shared" si="11"/>
        <v>1.6169802356968487E-2</v>
      </c>
      <c r="AH27" s="123">
        <f t="shared" si="12"/>
        <v>1</v>
      </c>
      <c r="AI27" s="183">
        <f t="shared" si="13"/>
        <v>1.6169802356968487E-2</v>
      </c>
      <c r="AJ27" s="120">
        <f t="shared" si="14"/>
        <v>1.6169802356968487E-2</v>
      </c>
      <c r="AK27" s="119">
        <f t="shared" si="15"/>
        <v>1.6169802356968487E-2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0.12377769060865258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0.12377769060865258</v>
      </c>
      <c r="N28" s="230"/>
      <c r="O28" s="2"/>
      <c r="P28" s="22"/>
      <c r="U28" s="56"/>
      <c r="V28" s="56"/>
      <c r="W28" s="110"/>
      <c r="X28" s="118"/>
      <c r="Y28" s="183">
        <f t="shared" si="9"/>
        <v>0.49511076243461033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0.24755538121730516</v>
      </c>
      <c r="AF28" s="122">
        <f t="shared" si="10"/>
        <v>0.5</v>
      </c>
      <c r="AG28" s="121">
        <f t="shared" si="11"/>
        <v>0.24755538121730516</v>
      </c>
      <c r="AH28" s="123">
        <f t="shared" si="12"/>
        <v>1</v>
      </c>
      <c r="AI28" s="183">
        <f t="shared" si="13"/>
        <v>0.12377769060865258</v>
      </c>
      <c r="AJ28" s="120">
        <f t="shared" si="14"/>
        <v>0</v>
      </c>
      <c r="AK28" s="119">
        <f t="shared" si="15"/>
        <v>0.24755538121730516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0.30894203289330341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0.30894203289330341</v>
      </c>
      <c r="N29" s="230"/>
      <c r="P29" s="22"/>
      <c r="V29" s="56"/>
      <c r="W29" s="110"/>
      <c r="X29" s="118"/>
      <c r="Y29" s="183">
        <f t="shared" si="9"/>
        <v>1.2357681315732136</v>
      </c>
      <c r="Z29" s="156">
        <f>Poor!Z29</f>
        <v>0.25</v>
      </c>
      <c r="AA29" s="121">
        <f t="shared" si="16"/>
        <v>0.30894203289330341</v>
      </c>
      <c r="AB29" s="156">
        <f>Poor!AB29</f>
        <v>0.25</v>
      </c>
      <c r="AC29" s="121">
        <f t="shared" si="7"/>
        <v>0.30894203289330341</v>
      </c>
      <c r="AD29" s="156">
        <f>Poor!AD29</f>
        <v>0.25</v>
      </c>
      <c r="AE29" s="121">
        <f t="shared" si="8"/>
        <v>0.30894203289330341</v>
      </c>
      <c r="AF29" s="122">
        <f t="shared" si="10"/>
        <v>0.25</v>
      </c>
      <c r="AG29" s="121">
        <f t="shared" si="11"/>
        <v>0.30894203289330341</v>
      </c>
      <c r="AH29" s="123">
        <f t="shared" si="12"/>
        <v>1</v>
      </c>
      <c r="AI29" s="183">
        <f t="shared" si="13"/>
        <v>0.30894203289330341</v>
      </c>
      <c r="AJ29" s="120">
        <f t="shared" si="14"/>
        <v>0.30894203289330341</v>
      </c>
      <c r="AK29" s="119">
        <f t="shared" si="15"/>
        <v>0.30894203289330341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3.4908317033110956</v>
      </c>
      <c r="E30" s="75">
        <f>Poor!E30</f>
        <v>1</v>
      </c>
      <c r="H30" s="96">
        <f>(E30*F$7/F$9)</f>
        <v>1</v>
      </c>
      <c r="I30" s="29">
        <f>IF(E30&gt;=1,I119-I124,MIN(I119-I124,B30*H30))</f>
        <v>3.4908317033110956</v>
      </c>
      <c r="J30" s="232">
        <f>IF(I$32&lt;=1,I30,1-SUM(J6:J29))</f>
        <v>1.835918151136573E-2</v>
      </c>
      <c r="K30" s="22">
        <f t="shared" si="4"/>
        <v>0.44088098929016184</v>
      </c>
      <c r="L30" s="22">
        <f>IF(L124=L119,0,IF(K30="",0,(L119-L124)/(B119-B124)*K30))</f>
        <v>0.44088098929016184</v>
      </c>
      <c r="M30" s="175">
        <f t="shared" si="6"/>
        <v>1.835918151136573E-2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7.3436726045462919E-2</v>
      </c>
      <c r="Z30" s="122">
        <f>IF($Y30=0,0,AA30/($Y$30))</f>
        <v>0.23582995270265159</v>
      </c>
      <c r="AA30" s="187">
        <f>IF(AA79*4/$I$84+SUM(AA6:AA29)&lt;1,AA79*4/$I$84,1-SUM(AA6:AA29))</f>
        <v>1.7318579629939101E-2</v>
      </c>
      <c r="AB30" s="122">
        <f>IF($Y30=0,0,AC30/($Y$30))</f>
        <v>6.5838695720352911</v>
      </c>
      <c r="AC30" s="187">
        <f>IF(AC79*4/$I$84+SUM(AC6:AC29)&lt;1,AC79*4/$I$84,1-SUM(AC6:AC29))</f>
        <v>0.48349782608061487</v>
      </c>
      <c r="AD30" s="122">
        <f>IF($Y30=0,0,AE30/($Y$30))</f>
        <v>1.0550688684513687</v>
      </c>
      <c r="AE30" s="187">
        <f>IF(AE79*4/$I$84+SUM(AE6:AE29)&lt;1,AE79*4/$I$84,1-SUM(AE6:AE29))</f>
        <v>7.7480803451559721E-2</v>
      </c>
      <c r="AF30" s="122">
        <f>IF($Y30=0,0,AG30/($Y$30))</f>
        <v>-3.5143948722807639</v>
      </c>
      <c r="AG30" s="187">
        <f>IF(AG79*4/$I$84+SUM(AG6:AG29)&lt;1,AG79*4/$I$84,1-SUM(AG6:AG29))</f>
        <v>-0.25808565345126211</v>
      </c>
      <c r="AH30" s="123">
        <f t="shared" si="12"/>
        <v>4.3603735209085475</v>
      </c>
      <c r="AI30" s="183">
        <f t="shared" si="13"/>
        <v>8.0052888927712895E-2</v>
      </c>
      <c r="AJ30" s="120">
        <f t="shared" si="14"/>
        <v>0.25040820285527698</v>
      </c>
      <c r="AK30" s="119">
        <f t="shared" si="15"/>
        <v>-9.0302424999851194E-2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-0.39134317070509406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4.2240697281574393</v>
      </c>
      <c r="E32" s="2"/>
      <c r="F32" s="2"/>
      <c r="H32" s="17"/>
      <c r="I32" s="22">
        <f>SUM(I6:I30)</f>
        <v>4.2240697281574393</v>
      </c>
      <c r="J32" s="17"/>
      <c r="L32" s="22">
        <f>SUM(L6:L30)</f>
        <v>1.3913431707050941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3.7532251703346118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-0.14353208946104254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15</v>
      </c>
      <c r="J37" s="38">
        <f>J91*I$83</f>
        <v>15</v>
      </c>
      <c r="K37" s="40">
        <f>(B37/B$65)</f>
        <v>2.8212458621727353E-4</v>
      </c>
      <c r="L37" s="22">
        <f t="shared" ref="L37" si="28">(K37*H37)</f>
        <v>2.8212458621727353E-4</v>
      </c>
      <c r="M37" s="24">
        <f>J37/B$65</f>
        <v>2.8212458621727353E-4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</v>
      </c>
      <c r="AH37" s="123">
        <f>SUM(Z37,AB37,AD37,AF37)</f>
        <v>1</v>
      </c>
      <c r="AI37" s="112">
        <f>SUM(AA37,AC37,AE37,AG37)</f>
        <v>15</v>
      </c>
      <c r="AJ37" s="148">
        <f>(AA37+AC37)</f>
        <v>0</v>
      </c>
      <c r="AK37" s="147">
        <f>(AE37+AG37)</f>
        <v>15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30</v>
      </c>
      <c r="J38" s="38">
        <f t="shared" ref="J38:J64" si="32">J92*I$83</f>
        <v>30</v>
      </c>
      <c r="K38" s="40">
        <f t="shared" ref="K38:K64" si="33">(B38/B$65)</f>
        <v>5.6424917243454707E-4</v>
      </c>
      <c r="L38" s="22">
        <f t="shared" ref="L38:L64" si="34">(K38*H38)</f>
        <v>5.6424917243454707E-4</v>
      </c>
      <c r="M38" s="24">
        <f t="shared" ref="M38:M64" si="35">J38/B$65</f>
        <v>5.6424917243454707E-4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30</v>
      </c>
      <c r="AH38" s="123">
        <f t="shared" ref="AH38:AI58" si="37">SUM(Z38,AB38,AD38,AF38)</f>
        <v>1</v>
      </c>
      <c r="AI38" s="112">
        <f t="shared" si="37"/>
        <v>30</v>
      </c>
      <c r="AJ38" s="148">
        <f t="shared" ref="AJ38:AJ64" si="38">(AA38+AC38)</f>
        <v>0</v>
      </c>
      <c r="AK38" s="147">
        <f t="shared" ref="AK38:AK64" si="39">(AE38+AG38)</f>
        <v>30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4500</v>
      </c>
      <c r="J39" s="38">
        <f t="shared" si="32"/>
        <v>6215.2981341915638</v>
      </c>
      <c r="K39" s="40">
        <f t="shared" si="33"/>
        <v>0.11284983448690943</v>
      </c>
      <c r="L39" s="22">
        <f t="shared" si="34"/>
        <v>0.11284983448690943</v>
      </c>
      <c r="M39" s="24">
        <f t="shared" si="35"/>
        <v>0.11689922762171916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6215.2981341915638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6215.2981341915638</v>
      </c>
      <c r="AJ39" s="148">
        <f t="shared" si="38"/>
        <v>6215.2981341915638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1500</v>
      </c>
      <c r="J40" s="38">
        <f t="shared" si="32"/>
        <v>642.3509329042181</v>
      </c>
      <c r="K40" s="40">
        <f t="shared" si="33"/>
        <v>1.4106229310863678E-2</v>
      </c>
      <c r="L40" s="22">
        <f t="shared" si="34"/>
        <v>1.4106229310863678E-2</v>
      </c>
      <c r="M40" s="24">
        <f t="shared" si="35"/>
        <v>1.2081532743458811E-2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642.3509329042181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642.3509329042181</v>
      </c>
      <c r="AJ40" s="148">
        <f t="shared" si="38"/>
        <v>642.3509329042181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100</v>
      </c>
      <c r="J43" s="38">
        <f t="shared" si="32"/>
        <v>8.5174328431165982</v>
      </c>
      <c r="K43" s="40">
        <f t="shared" si="33"/>
        <v>3.7616611495636473E-4</v>
      </c>
      <c r="L43" s="22">
        <f t="shared" si="34"/>
        <v>3.7616611495636473E-4</v>
      </c>
      <c r="M43" s="24">
        <f t="shared" si="35"/>
        <v>1.6019848109984574E-4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2.1293582107791496</v>
      </c>
      <c r="AB43" s="156">
        <f>Poor!AB43</f>
        <v>0.25</v>
      </c>
      <c r="AC43" s="147">
        <f t="shared" si="41"/>
        <v>2.1293582107791496</v>
      </c>
      <c r="AD43" s="156">
        <f>Poor!AD43</f>
        <v>0.25</v>
      </c>
      <c r="AE43" s="147">
        <f t="shared" si="42"/>
        <v>2.1293582107791496</v>
      </c>
      <c r="AF43" s="122">
        <f t="shared" si="29"/>
        <v>0.25</v>
      </c>
      <c r="AG43" s="147">
        <f t="shared" si="36"/>
        <v>2.1293582107791496</v>
      </c>
      <c r="AH43" s="123">
        <f t="shared" si="37"/>
        <v>1</v>
      </c>
      <c r="AI43" s="112">
        <f t="shared" si="37"/>
        <v>8.5174328431165982</v>
      </c>
      <c r="AJ43" s="148">
        <f t="shared" si="38"/>
        <v>4.2587164215582991</v>
      </c>
      <c r="AK43" s="147">
        <f t="shared" si="39"/>
        <v>4.2587164215582991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40.023623131136489</v>
      </c>
      <c r="K44" s="40">
        <f t="shared" si="33"/>
        <v>6.5829070117363832E-4</v>
      </c>
      <c r="L44" s="22">
        <f t="shared" si="34"/>
        <v>6.5829070117363832E-4</v>
      </c>
      <c r="M44" s="24">
        <f t="shared" si="35"/>
        <v>7.527765409858654E-4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10.005905782784122</v>
      </c>
      <c r="AB44" s="156">
        <f>Poor!AB44</f>
        <v>0.25</v>
      </c>
      <c r="AC44" s="147">
        <f t="shared" si="41"/>
        <v>10.005905782784122</v>
      </c>
      <c r="AD44" s="156">
        <f>Poor!AD44</f>
        <v>0.25</v>
      </c>
      <c r="AE44" s="147">
        <f t="shared" si="42"/>
        <v>10.005905782784122</v>
      </c>
      <c r="AF44" s="122">
        <f t="shared" si="29"/>
        <v>0.25</v>
      </c>
      <c r="AG44" s="147">
        <f t="shared" si="36"/>
        <v>10.005905782784122</v>
      </c>
      <c r="AH44" s="123">
        <f t="shared" si="37"/>
        <v>1</v>
      </c>
      <c r="AI44" s="112">
        <f t="shared" si="37"/>
        <v>40.023623131136489</v>
      </c>
      <c r="AJ44" s="148">
        <f t="shared" si="38"/>
        <v>20.011811565568244</v>
      </c>
      <c r="AK44" s="147">
        <f t="shared" si="39"/>
        <v>20.011811565568244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57.176604473052116</v>
      </c>
      <c r="K45" s="40">
        <f t="shared" si="33"/>
        <v>9.4041528739091185E-4</v>
      </c>
      <c r="L45" s="22">
        <f t="shared" si="34"/>
        <v>9.4041528739091185E-4</v>
      </c>
      <c r="M45" s="24">
        <f t="shared" si="35"/>
        <v>1.0753950585512359E-3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14.294151118263029</v>
      </c>
      <c r="AB45" s="156">
        <f>Poor!AB45</f>
        <v>0.25</v>
      </c>
      <c r="AC45" s="147">
        <f t="shared" si="41"/>
        <v>14.294151118263029</v>
      </c>
      <c r="AD45" s="156">
        <f>Poor!AD45</f>
        <v>0.25</v>
      </c>
      <c r="AE45" s="147">
        <f t="shared" si="42"/>
        <v>14.294151118263029</v>
      </c>
      <c r="AF45" s="122">
        <f t="shared" si="29"/>
        <v>0.25</v>
      </c>
      <c r="AG45" s="147">
        <f t="shared" si="36"/>
        <v>14.294151118263029</v>
      </c>
      <c r="AH45" s="123">
        <f t="shared" si="37"/>
        <v>1</v>
      </c>
      <c r="AI45" s="112">
        <f t="shared" si="37"/>
        <v>57.176604473052116</v>
      </c>
      <c r="AJ45" s="148">
        <f t="shared" si="38"/>
        <v>28.588302236526058</v>
      </c>
      <c r="AK45" s="147">
        <f t="shared" si="39"/>
        <v>28.588302236526058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232.13701416059163</v>
      </c>
      <c r="K46" s="40">
        <f t="shared" si="33"/>
        <v>3.818086066807102E-3</v>
      </c>
      <c r="L46" s="22">
        <f t="shared" si="34"/>
        <v>3.818086066807102E-3</v>
      </c>
      <c r="M46" s="24">
        <f t="shared" si="35"/>
        <v>4.3661039377180192E-3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58.034253540147908</v>
      </c>
      <c r="AB46" s="156">
        <f>Poor!AB46</f>
        <v>0.25</v>
      </c>
      <c r="AC46" s="147">
        <f t="shared" si="41"/>
        <v>58.034253540147908</v>
      </c>
      <c r="AD46" s="156">
        <f>Poor!AD46</f>
        <v>0.25</v>
      </c>
      <c r="AE46" s="147">
        <f t="shared" si="42"/>
        <v>58.034253540147908</v>
      </c>
      <c r="AF46" s="122">
        <f t="shared" si="29"/>
        <v>0.25</v>
      </c>
      <c r="AG46" s="147">
        <f t="shared" si="36"/>
        <v>58.034253540147908</v>
      </c>
      <c r="AH46" s="123">
        <f t="shared" si="37"/>
        <v>1</v>
      </c>
      <c r="AI46" s="112">
        <f t="shared" si="37"/>
        <v>232.13701416059163</v>
      </c>
      <c r="AJ46" s="148">
        <f t="shared" si="38"/>
        <v>116.06850708029582</v>
      </c>
      <c r="AK46" s="147">
        <f t="shared" si="39"/>
        <v>116.06850708029582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1000.5905782784122</v>
      </c>
      <c r="K47" s="40">
        <f t="shared" si="33"/>
        <v>1.6457267529340958E-2</v>
      </c>
      <c r="L47" s="22">
        <f t="shared" si="34"/>
        <v>1.6457267529340958E-2</v>
      </c>
      <c r="M47" s="24">
        <f t="shared" si="35"/>
        <v>1.8819413524646632E-2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250.14764456960305</v>
      </c>
      <c r="AB47" s="156">
        <f>Poor!AB47</f>
        <v>0.25</v>
      </c>
      <c r="AC47" s="147">
        <f t="shared" si="41"/>
        <v>250.14764456960305</v>
      </c>
      <c r="AD47" s="156">
        <f>Poor!AD47</f>
        <v>0.25</v>
      </c>
      <c r="AE47" s="147">
        <f t="shared" si="42"/>
        <v>250.14764456960305</v>
      </c>
      <c r="AF47" s="122">
        <f t="shared" si="29"/>
        <v>0.25</v>
      </c>
      <c r="AG47" s="147">
        <f t="shared" si="36"/>
        <v>250.14764456960305</v>
      </c>
      <c r="AH47" s="123">
        <f t="shared" si="37"/>
        <v>1</v>
      </c>
      <c r="AI47" s="112">
        <f t="shared" si="37"/>
        <v>1000.5905782784122</v>
      </c>
      <c r="AJ47" s="148">
        <f t="shared" si="38"/>
        <v>500.29528913920609</v>
      </c>
      <c r="AK47" s="147">
        <f t="shared" si="39"/>
        <v>500.29528913920609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70</v>
      </c>
      <c r="J48" s="38">
        <f t="shared" si="32"/>
        <v>70</v>
      </c>
      <c r="K48" s="40">
        <f t="shared" si="33"/>
        <v>1.3165814023472766E-3</v>
      </c>
      <c r="L48" s="22">
        <f t="shared" si="34"/>
        <v>1.3165814023472766E-3</v>
      </c>
      <c r="M48" s="24">
        <f t="shared" si="35"/>
        <v>1.3165814023472766E-3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17.5</v>
      </c>
      <c r="AB48" s="156">
        <f>Poor!AB48</f>
        <v>0.25</v>
      </c>
      <c r="AC48" s="147">
        <f t="shared" si="41"/>
        <v>17.5</v>
      </c>
      <c r="AD48" s="156">
        <f>Poor!AD48</f>
        <v>0.25</v>
      </c>
      <c r="AE48" s="147">
        <f t="shared" si="42"/>
        <v>17.5</v>
      </c>
      <c r="AF48" s="122">
        <f t="shared" si="29"/>
        <v>0.25</v>
      </c>
      <c r="AG48" s="147">
        <f t="shared" si="36"/>
        <v>17.5</v>
      </c>
      <c r="AH48" s="123">
        <f t="shared" si="37"/>
        <v>1</v>
      </c>
      <c r="AI48" s="112">
        <f t="shared" si="37"/>
        <v>70</v>
      </c>
      <c r="AJ48" s="148">
        <f t="shared" si="38"/>
        <v>35</v>
      </c>
      <c r="AK48" s="147">
        <f t="shared" si="39"/>
        <v>35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21600</v>
      </c>
      <c r="J50" s="38">
        <f t="shared" si="32"/>
        <v>21600</v>
      </c>
      <c r="K50" s="40">
        <f t="shared" si="33"/>
        <v>0.40625940415287393</v>
      </c>
      <c r="L50" s="22">
        <f t="shared" si="34"/>
        <v>0.40625940415287393</v>
      </c>
      <c r="M50" s="24">
        <f t="shared" si="35"/>
        <v>0.40625940415287393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5400</v>
      </c>
      <c r="AB50" s="156">
        <f>Poor!AB55</f>
        <v>0.25</v>
      </c>
      <c r="AC50" s="147">
        <f t="shared" si="41"/>
        <v>5400</v>
      </c>
      <c r="AD50" s="156">
        <f>Poor!AD55</f>
        <v>0.25</v>
      </c>
      <c r="AE50" s="147">
        <f t="shared" si="42"/>
        <v>5400</v>
      </c>
      <c r="AF50" s="122">
        <f t="shared" si="29"/>
        <v>0.25</v>
      </c>
      <c r="AG50" s="147">
        <f t="shared" si="36"/>
        <v>5400</v>
      </c>
      <c r="AH50" s="123">
        <f t="shared" si="37"/>
        <v>1</v>
      </c>
      <c r="AI50" s="112">
        <f t="shared" si="37"/>
        <v>21600</v>
      </c>
      <c r="AJ50" s="148">
        <f t="shared" si="38"/>
        <v>10800</v>
      </c>
      <c r="AK50" s="147">
        <f t="shared" si="39"/>
        <v>10800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15720</v>
      </c>
      <c r="J51" s="38">
        <f t="shared" si="32"/>
        <v>15720</v>
      </c>
      <c r="K51" s="40">
        <f t="shared" si="33"/>
        <v>0.29566656635570265</v>
      </c>
      <c r="L51" s="22">
        <f t="shared" si="34"/>
        <v>0.29566656635570265</v>
      </c>
      <c r="M51" s="24">
        <f t="shared" si="35"/>
        <v>0.29566656635570265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3930</v>
      </c>
      <c r="AB51" s="156">
        <f>Poor!AB56</f>
        <v>0.25</v>
      </c>
      <c r="AC51" s="147">
        <f t="shared" si="41"/>
        <v>3930</v>
      </c>
      <c r="AD51" s="156">
        <f>Poor!AD56</f>
        <v>0.25</v>
      </c>
      <c r="AE51" s="147">
        <f t="shared" si="42"/>
        <v>3930</v>
      </c>
      <c r="AF51" s="122">
        <f t="shared" si="29"/>
        <v>0.25</v>
      </c>
      <c r="AG51" s="147">
        <f t="shared" si="36"/>
        <v>3930</v>
      </c>
      <c r="AH51" s="123">
        <f t="shared" si="37"/>
        <v>1</v>
      </c>
      <c r="AI51" s="112">
        <f t="shared" si="37"/>
        <v>15720</v>
      </c>
      <c r="AJ51" s="148">
        <f t="shared" si="38"/>
        <v>7860</v>
      </c>
      <c r="AK51" s="147">
        <f t="shared" si="39"/>
        <v>7860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7800</v>
      </c>
      <c r="J52" s="38">
        <f t="shared" si="32"/>
        <v>7800</v>
      </c>
      <c r="K52" s="40">
        <f t="shared" si="33"/>
        <v>0.14670478483298224</v>
      </c>
      <c r="L52" s="22">
        <f t="shared" si="34"/>
        <v>0.14670478483298224</v>
      </c>
      <c r="M52" s="24">
        <f t="shared" si="35"/>
        <v>0.14670478483298224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1950</v>
      </c>
      <c r="AB52" s="156">
        <f>Poor!AB57</f>
        <v>0.25</v>
      </c>
      <c r="AC52" s="147">
        <f t="shared" si="41"/>
        <v>1950</v>
      </c>
      <c r="AD52" s="156">
        <f>Poor!AD57</f>
        <v>0.25</v>
      </c>
      <c r="AE52" s="147">
        <f t="shared" si="42"/>
        <v>1950</v>
      </c>
      <c r="AF52" s="122">
        <f t="shared" si="29"/>
        <v>0.25</v>
      </c>
      <c r="AG52" s="147">
        <f t="shared" si="36"/>
        <v>1950</v>
      </c>
      <c r="AH52" s="123">
        <f t="shared" si="37"/>
        <v>1</v>
      </c>
      <c r="AI52" s="112">
        <f t="shared" si="37"/>
        <v>7800</v>
      </c>
      <c r="AJ52" s="148">
        <f t="shared" si="38"/>
        <v>3900</v>
      </c>
      <c r="AK52" s="147">
        <f t="shared" si="39"/>
        <v>3900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51335</v>
      </c>
      <c r="J65" s="39">
        <f>SUM(J37:J64)</f>
        <v>53431.09431998209</v>
      </c>
      <c r="K65" s="40">
        <f>SUM(K37:K64)</f>
        <v>1</v>
      </c>
      <c r="L65" s="22">
        <f>SUM(L37:L64)</f>
        <v>1</v>
      </c>
      <c r="M65" s="24">
        <f>SUM(M37:M64)</f>
        <v>1.0049483584107375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18489.760380317359</v>
      </c>
      <c r="AB65" s="137"/>
      <c r="AC65" s="153">
        <f>SUM(AC37:AC64)</f>
        <v>11632.111313221576</v>
      </c>
      <c r="AD65" s="137"/>
      <c r="AE65" s="153">
        <f>SUM(AE37:AE64)</f>
        <v>11632.111313221576</v>
      </c>
      <c r="AF65" s="137"/>
      <c r="AG65" s="153">
        <f>SUM(AG37:AG64)</f>
        <v>11677.111313221576</v>
      </c>
      <c r="AH65" s="137"/>
      <c r="AI65" s="153">
        <f>SUM(AI37:AI64)</f>
        <v>53431.09431998209</v>
      </c>
      <c r="AJ65" s="153">
        <f>SUM(AJ37:AJ64)</f>
        <v>30121.871693538938</v>
      </c>
      <c r="AK65" s="153">
        <f>SUM(AK37:AK64)</f>
        <v>23309.222626443152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10249.436373711666</v>
      </c>
      <c r="J70" s="51">
        <f t="shared" ref="J70:J77" si="44">J124*I$83</f>
        <v>10249.436373711666</v>
      </c>
      <c r="K70" s="40">
        <f>B70/B$76</f>
        <v>0.19277453305957842</v>
      </c>
      <c r="L70" s="22">
        <f t="shared" ref="L70:L75" si="45">(L124*G$37*F$9/F$7)/B$130</f>
        <v>0.19277453305957842</v>
      </c>
      <c r="M70" s="24">
        <f>J70/B$76</f>
        <v>0.19277453305957842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2562.3590934279164</v>
      </c>
      <c r="AB70" s="156">
        <f>Poor!AB70</f>
        <v>0.25</v>
      </c>
      <c r="AC70" s="147">
        <f>$J70*AB70</f>
        <v>2562.3590934279164</v>
      </c>
      <c r="AD70" s="156">
        <f>Poor!AD70</f>
        <v>0.25</v>
      </c>
      <c r="AE70" s="147">
        <f>$J70*AD70</f>
        <v>2562.3590934279164</v>
      </c>
      <c r="AF70" s="156">
        <f>Poor!AF70</f>
        <v>0.25</v>
      </c>
      <c r="AG70" s="147">
        <f>$J70*AF70</f>
        <v>2562.3590934279164</v>
      </c>
      <c r="AH70" s="155">
        <f>SUM(Z70,AB70,AD70,AF70)</f>
        <v>1</v>
      </c>
      <c r="AI70" s="147">
        <f>SUM(AA70,AC70,AE70,AG70)</f>
        <v>10249.436373711666</v>
      </c>
      <c r="AJ70" s="148">
        <f>(AA70+AC70)</f>
        <v>5124.7181868558328</v>
      </c>
      <c r="AK70" s="147">
        <f>(AE70+AG70)</f>
        <v>5124.7181868558328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9736.6666666666679</v>
      </c>
      <c r="J71" s="51">
        <f t="shared" si="44"/>
        <v>9736.6666666666679</v>
      </c>
      <c r="K71" s="40">
        <f t="shared" ref="K71:K72" si="47">B71/B$76</f>
        <v>0.18313020363125693</v>
      </c>
      <c r="L71" s="22">
        <f t="shared" si="45"/>
        <v>0.18313020363125693</v>
      </c>
      <c r="M71" s="24">
        <f t="shared" ref="M71:M72" si="48">J71/B$76</f>
        <v>0.18313020363125693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17340</v>
      </c>
      <c r="K72" s="40">
        <f t="shared" si="47"/>
        <v>0.32613602166716821</v>
      </c>
      <c r="L72" s="22">
        <f t="shared" si="45"/>
        <v>0.32613602166716826</v>
      </c>
      <c r="M72" s="24">
        <f t="shared" si="48"/>
        <v>0.32613602166716821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1250</v>
      </c>
      <c r="K73" s="40">
        <f>B73/B$76</f>
        <v>2.3510382184772794E-2</v>
      </c>
      <c r="L73" s="22">
        <f t="shared" si="45"/>
        <v>2.3510382184772798E-2</v>
      </c>
      <c r="M73" s="24">
        <f>J73/B$76</f>
        <v>2.3510382184772794E-2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112.5</v>
      </c>
      <c r="AB73" s="156">
        <f>Poor!AB73</f>
        <v>0.09</v>
      </c>
      <c r="AC73" s="147">
        <f>$H$73*$B$73*AB73</f>
        <v>112.5</v>
      </c>
      <c r="AD73" s="156">
        <f>Poor!AD73</f>
        <v>0.23</v>
      </c>
      <c r="AE73" s="147">
        <f>$H$73*$B$73*AD73</f>
        <v>287.5</v>
      </c>
      <c r="AF73" s="156">
        <f>Poor!AF73</f>
        <v>0.59</v>
      </c>
      <c r="AG73" s="147">
        <f>$H$73*$B$73*AF73</f>
        <v>737.5</v>
      </c>
      <c r="AH73" s="155">
        <f>SUM(Z73,AB73,AD73,AF73)</f>
        <v>1</v>
      </c>
      <c r="AI73" s="147">
        <f>SUM(AA73,AC73,AE73,AG73)</f>
        <v>1250</v>
      </c>
      <c r="AJ73" s="148">
        <f>(AA73+AC73)</f>
        <v>225</v>
      </c>
      <c r="AK73" s="147">
        <f>(AE73+AG73)</f>
        <v>1025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5188.9765753876609</v>
      </c>
      <c r="C74" s="39"/>
      <c r="D74" s="38"/>
      <c r="E74" s="32"/>
      <c r="F74" s="32"/>
      <c r="G74" s="32"/>
      <c r="H74" s="31"/>
      <c r="I74" s="39">
        <f>I128*I$83</f>
        <v>41085.56362628832</v>
      </c>
      <c r="J74" s="51">
        <f t="shared" si="44"/>
        <v>216.07954327799101</v>
      </c>
      <c r="K74" s="40">
        <f>B74/B$76</f>
        <v>9.7595857948157935E-2</v>
      </c>
      <c r="L74" s="22">
        <f t="shared" si="45"/>
        <v>9.7595857948157949E-2</v>
      </c>
      <c r="M74" s="24">
        <f>J74/B$76</f>
        <v>4.0640901158213779E-3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83.887401349061008</v>
      </c>
      <c r="AB74" s="156"/>
      <c r="AC74" s="147">
        <f>AC30*$I$84/4</f>
        <v>2341.9574269073969</v>
      </c>
      <c r="AD74" s="156"/>
      <c r="AE74" s="147">
        <f>AE30*$I$84/4</f>
        <v>375.30001852764855</v>
      </c>
      <c r="AF74" s="156"/>
      <c r="AG74" s="147">
        <f>AG30*$I$84/4</f>
        <v>-1250.110300966802</v>
      </c>
      <c r="AH74" s="155"/>
      <c r="AI74" s="147">
        <f>SUM(AA74,AC74,AE74,AG74)</f>
        <v>1551.0345458173044</v>
      </c>
      <c r="AJ74" s="148">
        <f>(AA74+AC74)</f>
        <v>2425.8448282564577</v>
      </c>
      <c r="AK74" s="147">
        <f>(AE74+AG74)</f>
        <v>-874.81028243915353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9402.9203842339994</v>
      </c>
      <c r="C75" s="39"/>
      <c r="D75" s="38"/>
      <c r="E75" s="32"/>
      <c r="F75" s="32"/>
      <c r="G75" s="32"/>
      <c r="H75" s="31"/>
      <c r="I75" s="47"/>
      <c r="J75" s="51">
        <f t="shared" si="44"/>
        <v>14638.91173632577</v>
      </c>
      <c r="K75" s="40">
        <f>B75/B$76</f>
        <v>0.1768530015090656</v>
      </c>
      <c r="L75" s="22">
        <f t="shared" si="45"/>
        <v>0.17685300150906569</v>
      </c>
      <c r="M75" s="24">
        <f>J75/B$76</f>
        <v>0.27533312775213981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15843.513885540382</v>
      </c>
      <c r="AB75" s="158"/>
      <c r="AC75" s="149">
        <f>AA75+AC65-SUM(AC70,AC74)</f>
        <v>22571.308678426645</v>
      </c>
      <c r="AD75" s="158"/>
      <c r="AE75" s="149">
        <f>AC75+AE65-SUM(AE70,AE74)</f>
        <v>31265.760879692651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41630.623400453114</v>
      </c>
      <c r="AJ75" s="151">
        <f>AJ76-SUM(AJ70,AJ74)</f>
        <v>22571.308678426645</v>
      </c>
      <c r="AK75" s="149">
        <f>AJ75+AK76-SUM(AK70,AK74)</f>
        <v>41630.623400453122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51334.999999999993</v>
      </c>
      <c r="J76" s="51">
        <f t="shared" si="44"/>
        <v>53431.09431998209</v>
      </c>
      <c r="K76" s="40">
        <f>SUM(K70:K75)</f>
        <v>0.99999999999999978</v>
      </c>
      <c r="L76" s="22">
        <f>SUM(L70:L75)</f>
        <v>1</v>
      </c>
      <c r="M76" s="24">
        <f>SUM(M70:M75)</f>
        <v>1.0049483584107375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18489.760380317359</v>
      </c>
      <c r="AB76" s="137"/>
      <c r="AC76" s="153">
        <f>AC65</f>
        <v>11632.111313221576</v>
      </c>
      <c r="AD76" s="137"/>
      <c r="AE76" s="153">
        <f>AE65</f>
        <v>11632.111313221576</v>
      </c>
      <c r="AF76" s="137"/>
      <c r="AG76" s="153">
        <f>AG65</f>
        <v>11677.111313221576</v>
      </c>
      <c r="AH76" s="137"/>
      <c r="AI76" s="153">
        <f>SUM(AA76,AC76,AE76,AG76)</f>
        <v>53431.094319982083</v>
      </c>
      <c r="AJ76" s="154">
        <f>SUM(AA76,AC76)</f>
        <v>30121.871693538935</v>
      </c>
      <c r="AK76" s="154">
        <f>SUM(AE76,AG76)</f>
        <v>23309.222626443152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9736.6666666666697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15843.513885540382</v>
      </c>
      <c r="AD78" s="112"/>
      <c r="AE78" s="112">
        <f>AC75</f>
        <v>22571.308678426645</v>
      </c>
      <c r="AF78" s="112"/>
      <c r="AG78" s="112">
        <f>AE75</f>
        <v>31265.760879692651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15927.401286889442</v>
      </c>
      <c r="AB79" s="112"/>
      <c r="AC79" s="112">
        <f>AA79-AA74+AC65-AC70</f>
        <v>24913.266105334042</v>
      </c>
      <c r="AD79" s="112"/>
      <c r="AE79" s="112">
        <f>AC79-AC74+AE65-AE70</f>
        <v>31641.060898220301</v>
      </c>
      <c r="AF79" s="112"/>
      <c r="AG79" s="112">
        <f>AE79-AE74+AG65-AG70</f>
        <v>40380.513099486314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0.69344899053842446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9.3000000000000007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11769.56299191341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11769.56299191341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4843.7806761036318</v>
      </c>
      <c r="AB83" s="112"/>
      <c r="AC83" s="165">
        <f>$I$84*AB82/4</f>
        <v>4843.7806761036318</v>
      </c>
      <c r="AD83" s="112"/>
      <c r="AE83" s="165">
        <f>$I$84*AD82/4</f>
        <v>4843.7806761036318</v>
      </c>
      <c r="AF83" s="112"/>
      <c r="AG83" s="165">
        <f>$I$84*AF82/4</f>
        <v>4843.7806761036318</v>
      </c>
      <c r="AH83" s="165">
        <f>SUM(AA83,AC83,AE83,AG83)</f>
        <v>19375.122704414527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19375.122704414527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19375.122704414527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1.2744738279837702E-3</v>
      </c>
      <c r="C91" s="75">
        <f t="shared" si="50"/>
        <v>0</v>
      </c>
      <c r="D91" s="24">
        <f t="shared" ref="D91" si="51">(B91+C91)</f>
        <v>1.2744738279837702E-3</v>
      </c>
      <c r="H91" s="24">
        <f>(E37*F37/G37*F$7/F$9)</f>
        <v>1</v>
      </c>
      <c r="I91" s="22">
        <f t="shared" ref="I91" si="52">(D91*H91)</f>
        <v>1.2744738279837702E-3</v>
      </c>
      <c r="J91" s="24">
        <f>IF(I$32&lt;=1+I$131,I91,L91+J$33*(I91-L91))</f>
        <v>1.2744738279837702E-3</v>
      </c>
      <c r="K91" s="22">
        <f t="shared" ref="K91" si="53">(B91)</f>
        <v>1.2744738279837702E-3</v>
      </c>
      <c r="L91" s="22">
        <f t="shared" ref="L91" si="54">(K91*H91)</f>
        <v>1.2744738279837702E-3</v>
      </c>
      <c r="M91" s="228">
        <f t="shared" si="49"/>
        <v>1.2744738279837702E-3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2.5489476559675405E-3</v>
      </c>
      <c r="C92" s="75">
        <f t="shared" si="50"/>
        <v>0</v>
      </c>
      <c r="D92" s="24">
        <f t="shared" ref="D92:D118" si="56">(B92+C92)</f>
        <v>2.5489476559675405E-3</v>
      </c>
      <c r="H92" s="24">
        <f t="shared" ref="H92:H118" si="57">(E38*F38/G38*F$7/F$9)</f>
        <v>1</v>
      </c>
      <c r="I92" s="22">
        <f t="shared" ref="I92:I118" si="58">(D92*H92)</f>
        <v>2.5489476559675405E-3</v>
      </c>
      <c r="J92" s="24">
        <f t="shared" ref="J92:J118" si="59">IF(I$32&lt;=1+I$131,I92,L92+J$33*(I92-L92))</f>
        <v>2.5489476559675405E-3</v>
      </c>
      <c r="K92" s="22">
        <f t="shared" ref="K92:K118" si="60">(B92)</f>
        <v>2.5489476559675405E-3</v>
      </c>
      <c r="L92" s="22">
        <f t="shared" ref="L92:L118" si="61">(K92*H92)</f>
        <v>2.5489476559675405E-3</v>
      </c>
      <c r="M92" s="228">
        <f t="shared" ref="M92:M118" si="62">(J92)</f>
        <v>2.5489476559675405E-3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0.50978953119350812</v>
      </c>
      <c r="C93" s="75">
        <f t="shared" si="50"/>
        <v>-0.12744738279837703</v>
      </c>
      <c r="D93" s="24">
        <f t="shared" si="56"/>
        <v>0.38234214839513109</v>
      </c>
      <c r="H93" s="24">
        <f t="shared" si="57"/>
        <v>1</v>
      </c>
      <c r="I93" s="22">
        <f t="shared" si="58"/>
        <v>0.38234214839513109</v>
      </c>
      <c r="J93" s="24">
        <f t="shared" si="59"/>
        <v>0.52808232034290048</v>
      </c>
      <c r="K93" s="22">
        <f t="shared" si="60"/>
        <v>0.50978953119350812</v>
      </c>
      <c r="L93" s="22">
        <f t="shared" si="61"/>
        <v>0.50978953119350812</v>
      </c>
      <c r="M93" s="228">
        <f t="shared" si="62"/>
        <v>0.52808232034290048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6.3723691399188515E-2</v>
      </c>
      <c r="C94" s="75">
        <f t="shared" si="50"/>
        <v>6.3723691399188515E-2</v>
      </c>
      <c r="D94" s="24">
        <f t="shared" si="56"/>
        <v>0.12744738279837703</v>
      </c>
      <c r="H94" s="24">
        <f t="shared" si="57"/>
        <v>1</v>
      </c>
      <c r="I94" s="22">
        <f t="shared" si="58"/>
        <v>0.12744738279837703</v>
      </c>
      <c r="J94" s="24">
        <f t="shared" si="59"/>
        <v>5.4577296824492319E-2</v>
      </c>
      <c r="K94" s="22">
        <f t="shared" si="60"/>
        <v>6.3723691399188515E-2</v>
      </c>
      <c r="L94" s="22">
        <f t="shared" si="61"/>
        <v>6.3723691399188515E-2</v>
      </c>
      <c r="M94" s="228">
        <f t="shared" si="62"/>
        <v>5.4577296824492319E-2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1.6992984373116937E-3</v>
      </c>
      <c r="C97" s="75">
        <f t="shared" si="50"/>
        <v>6.7971937492467749E-3</v>
      </c>
      <c r="D97" s="24">
        <f t="shared" si="56"/>
        <v>8.4964921865584679E-3</v>
      </c>
      <c r="H97" s="24">
        <f t="shared" si="57"/>
        <v>1</v>
      </c>
      <c r="I97" s="22">
        <f t="shared" si="58"/>
        <v>8.4964921865584679E-3</v>
      </c>
      <c r="J97" s="24">
        <f t="shared" si="59"/>
        <v>7.2368301601076664E-4</v>
      </c>
      <c r="K97" s="22">
        <f t="shared" si="60"/>
        <v>1.6992984373116937E-3</v>
      </c>
      <c r="L97" s="22">
        <f t="shared" si="61"/>
        <v>1.6992984373116937E-3</v>
      </c>
      <c r="M97" s="228">
        <f t="shared" si="62"/>
        <v>7.2368301601076664E-4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2.9737722652954639E-3</v>
      </c>
      <c r="C98" s="75">
        <f t="shared" si="50"/>
        <v>-2.9737722652954639E-3</v>
      </c>
      <c r="D98" s="24">
        <f t="shared" si="56"/>
        <v>0</v>
      </c>
      <c r="H98" s="24">
        <f t="shared" si="57"/>
        <v>1</v>
      </c>
      <c r="I98" s="22">
        <f t="shared" si="58"/>
        <v>0</v>
      </c>
      <c r="J98" s="24">
        <f t="shared" si="59"/>
        <v>3.4006040121146194E-3</v>
      </c>
      <c r="K98" s="22">
        <f t="shared" si="60"/>
        <v>2.9737722652954639E-3</v>
      </c>
      <c r="L98" s="22">
        <f t="shared" si="61"/>
        <v>2.9737722652954639E-3</v>
      </c>
      <c r="M98" s="228">
        <f t="shared" si="62"/>
        <v>3.4006040121146194E-3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4.248246093279234E-3</v>
      </c>
      <c r="C99" s="75">
        <f t="shared" si="50"/>
        <v>-4.248246093279234E-3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4.8580057315923131E-3</v>
      </c>
      <c r="K99" s="22">
        <f t="shared" si="60"/>
        <v>4.248246093279234E-3</v>
      </c>
      <c r="L99" s="22">
        <f t="shared" si="61"/>
        <v>4.248246093279234E-3</v>
      </c>
      <c r="M99" s="228">
        <f t="shared" si="62"/>
        <v>4.8580057315923131E-3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1.7247879138713691E-2</v>
      </c>
      <c r="C100" s="75">
        <f t="shared" si="50"/>
        <v>-1.7247879138713691E-2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1.9723503270264793E-2</v>
      </c>
      <c r="K100" s="22">
        <f t="shared" si="60"/>
        <v>1.7247879138713691E-2</v>
      </c>
      <c r="L100" s="22">
        <f t="shared" si="61"/>
        <v>1.7247879138713691E-2</v>
      </c>
      <c r="M100" s="228">
        <f t="shared" si="62"/>
        <v>1.9723503270264793E-2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7.43443066323866E-2</v>
      </c>
      <c r="C101" s="75">
        <f t="shared" si="50"/>
        <v>-7.43443066323866E-2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8.5015100302865493E-2</v>
      </c>
      <c r="K101" s="22">
        <f t="shared" si="60"/>
        <v>7.43443066323866E-2</v>
      </c>
      <c r="L101" s="22">
        <f t="shared" si="61"/>
        <v>7.43443066323866E-2</v>
      </c>
      <c r="M101" s="228">
        <f t="shared" si="62"/>
        <v>8.5015100302865493E-2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5.9475445305909279E-3</v>
      </c>
      <c r="C102" s="75">
        <f t="shared" si="50"/>
        <v>0</v>
      </c>
      <c r="D102" s="24">
        <f t="shared" si="56"/>
        <v>5.9475445305909279E-3</v>
      </c>
      <c r="H102" s="24">
        <f t="shared" si="57"/>
        <v>1</v>
      </c>
      <c r="I102" s="22">
        <f t="shared" si="58"/>
        <v>5.9475445305909279E-3</v>
      </c>
      <c r="J102" s="24">
        <f t="shared" si="59"/>
        <v>5.9475445305909279E-3</v>
      </c>
      <c r="K102" s="22">
        <f t="shared" si="60"/>
        <v>5.9475445305909279E-3</v>
      </c>
      <c r="L102" s="22">
        <f t="shared" si="61"/>
        <v>5.9475445305909279E-3</v>
      </c>
      <c r="M102" s="228">
        <f t="shared" si="62"/>
        <v>5.9475445305909279E-3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1.8352423122966293</v>
      </c>
      <c r="C104" s="75">
        <f t="shared" si="50"/>
        <v>0</v>
      </c>
      <c r="D104" s="24">
        <f t="shared" si="56"/>
        <v>1.8352423122966293</v>
      </c>
      <c r="H104" s="24">
        <f t="shared" si="57"/>
        <v>1</v>
      </c>
      <c r="I104" s="22">
        <f t="shared" si="58"/>
        <v>1.8352423122966293</v>
      </c>
      <c r="J104" s="24">
        <f t="shared" si="59"/>
        <v>1.8352423122966293</v>
      </c>
      <c r="K104" s="22">
        <f t="shared" si="60"/>
        <v>1.8352423122966293</v>
      </c>
      <c r="L104" s="22">
        <f t="shared" si="61"/>
        <v>1.8352423122966293</v>
      </c>
      <c r="M104" s="228">
        <f t="shared" si="62"/>
        <v>1.8352423122966293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1.3356485717269913</v>
      </c>
      <c r="C105" s="75">
        <f t="shared" si="50"/>
        <v>0</v>
      </c>
      <c r="D105" s="24">
        <f t="shared" si="56"/>
        <v>1.3356485717269913</v>
      </c>
      <c r="H105" s="24">
        <f t="shared" si="57"/>
        <v>1</v>
      </c>
      <c r="I105" s="22">
        <f t="shared" si="58"/>
        <v>1.3356485717269913</v>
      </c>
      <c r="J105" s="24">
        <f t="shared" si="59"/>
        <v>1.3356485717269913</v>
      </c>
      <c r="K105" s="22">
        <f t="shared" si="60"/>
        <v>1.3356485717269913</v>
      </c>
      <c r="L105" s="22">
        <f t="shared" si="61"/>
        <v>1.3356485717269913</v>
      </c>
      <c r="M105" s="228">
        <f t="shared" si="62"/>
        <v>1.3356485717269913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0.66272639055156057</v>
      </c>
      <c r="C106" s="75">
        <f t="shared" si="50"/>
        <v>0</v>
      </c>
      <c r="D106" s="24">
        <f t="shared" si="56"/>
        <v>0.66272639055156057</v>
      </c>
      <c r="H106" s="24">
        <f t="shared" si="57"/>
        <v>1</v>
      </c>
      <c r="I106" s="22">
        <f t="shared" si="58"/>
        <v>0.66272639055156057</v>
      </c>
      <c r="J106" s="24">
        <f t="shared" si="59"/>
        <v>0.66272639055156057</v>
      </c>
      <c r="K106" s="22">
        <f t="shared" si="60"/>
        <v>0.66272639055156057</v>
      </c>
      <c r="L106" s="22">
        <f t="shared" si="61"/>
        <v>0.66272639055156057</v>
      </c>
      <c r="M106" s="228">
        <f t="shared" si="62"/>
        <v>0.66272639055156057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1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1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1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1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1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1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1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1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4.5174149657494063</v>
      </c>
      <c r="C119" s="22">
        <f>SUM(C91:C118)</f>
        <v>-0.15574070177961674</v>
      </c>
      <c r="D119" s="24">
        <f>SUM(D91:D118)</f>
        <v>4.361674263969789</v>
      </c>
      <c r="E119" s="22"/>
      <c r="F119" s="2"/>
      <c r="G119" s="2"/>
      <c r="H119" s="31"/>
      <c r="I119" s="22">
        <f>SUM(I91:I118)</f>
        <v>4.361674263969789</v>
      </c>
      <c r="J119" s="24">
        <f>SUM(J91:J118)</f>
        <v>4.5397687540899643</v>
      </c>
      <c r="K119" s="22">
        <f>SUM(K91:K118)</f>
        <v>4.5174149657494063</v>
      </c>
      <c r="L119" s="22">
        <f>SUM(L91:L118)</f>
        <v>4.5174149657494063</v>
      </c>
      <c r="M119" s="57">
        <f t="shared" si="49"/>
        <v>4.5397687540899643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0.87084256065869325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0.87084256065869325</v>
      </c>
      <c r="J124" s="238">
        <f>IF(SUMPRODUCT($B$124:$B124,$H$124:$H124)&lt;J$119,($B124*$H124),J$119)</f>
        <v>0.87084256065869325</v>
      </c>
      <c r="K124" s="22">
        <f>(B124)</f>
        <v>0.87084256065869325</v>
      </c>
      <c r="L124" s="29">
        <f>IF(SUMPRODUCT($B$124:$B124,$H$124:$H124)&lt;L$119,($B124*$H124),L$119)</f>
        <v>0.87084256065869325</v>
      </c>
      <c r="M124" s="57">
        <f t="shared" si="63"/>
        <v>0.87084256065869325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0.82727512256457636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0.82727512256457636</v>
      </c>
      <c r="J125" s="238">
        <f>IF(SUMPRODUCT($B$124:$B125,$H$124:$H125)&lt;J$119,($B125*$H125),IF(SUMPRODUCT($B$124:$B124,$H$124:$H124)&lt;J$119,J$119-SUMPRODUCT($B$124:$B124,$H$124:$H124),0))</f>
        <v>0.82727512256457636</v>
      </c>
      <c r="K125" s="22">
        <f t="shared" ref="K125:K126" si="64">(B125)</f>
        <v>0.82727512256457636</v>
      </c>
      <c r="L125" s="29">
        <f>IF(SUMPRODUCT($B$124:$B125,$H$124:$H125)&lt;L$119,($B125*$H125),IF(SUMPRODUCT($B$124:$B124,$H$124:$H124)&lt;L$119,L$119-SUMPRODUCT($B$124:$B124,$H$124:$H124),0))</f>
        <v>0.82727512256457636</v>
      </c>
      <c r="M125" s="57">
        <f t="shared" ref="M125:M126" si="65">(J125)</f>
        <v>0.82727512256457636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1.4732917451492384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1.4732917451492384</v>
      </c>
      <c r="K126" s="22">
        <f t="shared" si="64"/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1.4732917451492384</v>
      </c>
      <c r="M126" s="57">
        <f t="shared" si="65"/>
        <v>1.4732917451492384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0.10620615233198086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0.10620615233198086</v>
      </c>
      <c r="K127" s="22">
        <f>(B127)</f>
        <v>0.10620615233198086</v>
      </c>
      <c r="L127" s="29">
        <f>IF(SUMPRODUCT($B$124:$B127,$H$124:$H127)&lt;(L$119-L$128),($B127*$H127),IF(SUMPRODUCT($B$124:$B126,$H$124:$H126)&lt;(L$119-L128),L$119-L$128-SUMPRODUCT($B$124:$B126,$H$124:$H126),0))</f>
        <v>0.10620615233198086</v>
      </c>
      <c r="M127" s="57">
        <f t="shared" si="63"/>
        <v>0.10620615233198086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3.4908317033110956</v>
      </c>
      <c r="J128" s="229">
        <f>(J30)</f>
        <v>1.835918151136573E-2</v>
      </c>
      <c r="K128" s="22">
        <f>(B128)</f>
        <v>0.44088098929016184</v>
      </c>
      <c r="L128" s="22">
        <f>IF(L124=L119,0,(L119-L124)/(B119-B124)*K128)</f>
        <v>0.44088098929016184</v>
      </c>
      <c r="M128" s="57">
        <f t="shared" si="63"/>
        <v>1.835918151136573E-2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0.79891839575475532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1.2437939918741097</v>
      </c>
      <c r="K129" s="29">
        <f>(B129)</f>
        <v>0.79891839575475532</v>
      </c>
      <c r="L129" s="60">
        <f>IF(SUM(L124:L128)&gt;L130,0,L130-SUM(L124:L128))</f>
        <v>0.79891839575475565</v>
      </c>
      <c r="M129" s="57">
        <f t="shared" si="63"/>
        <v>1.2437939918741097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4.5174149657494063</v>
      </c>
      <c r="C130" s="2"/>
      <c r="D130" s="31"/>
      <c r="E130" s="2"/>
      <c r="F130" s="2"/>
      <c r="G130" s="2"/>
      <c r="H130" s="24"/>
      <c r="I130" s="29">
        <f>(I119)</f>
        <v>4.361674263969789</v>
      </c>
      <c r="J130" s="229">
        <f>(J119)</f>
        <v>4.5397687540899643</v>
      </c>
      <c r="K130" s="22">
        <f>(B130)</f>
        <v>4.5174149657494063</v>
      </c>
      <c r="L130" s="22">
        <f>(L119)</f>
        <v>4.5174149657494063</v>
      </c>
      <c r="M130" s="57">
        <f t="shared" si="63"/>
        <v>4.5397687540899643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0.82727512256457647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0.1355626400996264</v>
      </c>
      <c r="J6" s="24">
        <f t="shared" ref="J6:J13" si="3">IF(I$32&lt;=1+I$131,I6,B6*H6+J$33*(I6-B6*H6))</f>
        <v>0.1355626400996264</v>
      </c>
      <c r="K6" s="22">
        <f t="shared" ref="K6:K31" si="4">B6</f>
        <v>0.1355626400996264</v>
      </c>
      <c r="L6" s="22">
        <f t="shared" ref="L6:L29" si="5">IF(K6="","",K6*H6)</f>
        <v>0.1355626400996264</v>
      </c>
      <c r="M6" s="177">
        <f t="shared" ref="M6:M31" si="6">J6</f>
        <v>0.1355626400996264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0.54225056039850561</v>
      </c>
      <c r="Z6" s="156">
        <f>Poor!Z6</f>
        <v>0.17</v>
      </c>
      <c r="AA6" s="121">
        <f>$M6*Z6*4</f>
        <v>9.2182595267745956E-2</v>
      </c>
      <c r="AB6" s="156">
        <f>Poor!AB6</f>
        <v>0.17</v>
      </c>
      <c r="AC6" s="121">
        <f t="shared" ref="AC6:AC29" si="7">$M6*AB6*4</f>
        <v>9.2182595267745956E-2</v>
      </c>
      <c r="AD6" s="156">
        <f>Poor!AD6</f>
        <v>0.33</v>
      </c>
      <c r="AE6" s="121">
        <f t="shared" ref="AE6:AE29" si="8">$M6*AD6*4</f>
        <v>0.17894268493150686</v>
      </c>
      <c r="AF6" s="122">
        <f>1-SUM(Z6,AB6,AD6)</f>
        <v>0.32999999999999996</v>
      </c>
      <c r="AG6" s="121">
        <f>$M6*AF6*4</f>
        <v>0.17894268493150683</v>
      </c>
      <c r="AH6" s="123">
        <f>SUM(Z6,AB6,AD6,AF6)</f>
        <v>1</v>
      </c>
      <c r="AI6" s="183">
        <f>SUM(AA6,AC6,AE6,AG6)/4</f>
        <v>0.1355626400996264</v>
      </c>
      <c r="AJ6" s="120">
        <f>(AA6+AC6)/2</f>
        <v>9.2182595267745956E-2</v>
      </c>
      <c r="AK6" s="119">
        <f>(AE6+AG6)/2</f>
        <v>0.17894268493150683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2942.3348645396259</v>
      </c>
      <c r="S7" s="223">
        <f>IF($B$81=0,0,(SUMIF($N$6:$N$28,$U7,L$6:L$28)+SUMIF($N$91:$N$118,$U7,L$91:L$118))*$I$83*Poor!$B$81/$B$81)</f>
        <v>2942.3348645396259</v>
      </c>
      <c r="T7" s="223">
        <f>IF($B$81=0,0,(SUMIF($N$6:$N$28,$U7,M$6:M$28)+SUMIF($N$91:$N$118,$U7,M$91:M$118))*$I$83*Poor!$B$81/$B$81)</f>
        <v>1978.4568719005918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6.1915628891656291E-2</v>
      </c>
      <c r="J8" s="24">
        <f t="shared" si="3"/>
        <v>6.1915628891656291E-2</v>
      </c>
      <c r="K8" s="22">
        <f t="shared" si="4"/>
        <v>6.1915628891656291E-2</v>
      </c>
      <c r="L8" s="22">
        <f t="shared" si="5"/>
        <v>6.1915628891656291E-2</v>
      </c>
      <c r="M8" s="225">
        <f t="shared" si="6"/>
        <v>6.1915628891656291E-2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19158.437499999996</v>
      </c>
      <c r="S8" s="223">
        <f>IF($B$81=0,0,(SUMIF($N$6:$N$28,$U8,L$6:L$28)+SUMIF($N$91:$N$118,$U8,L$91:L$118))*$I$83*Poor!$B$81/$B$81)</f>
        <v>19158.437499999996</v>
      </c>
      <c r="T8" s="223">
        <f>IF($B$81=0,0,(SUMIF($N$6:$N$28,$U8,M$6:M$28)+SUMIF($N$91:$N$118,$U8,M$91:M$118))*$I$83*Poor!$B$81/$B$81)</f>
        <v>20919.628509035978</v>
      </c>
      <c r="U8" s="224">
        <v>2</v>
      </c>
      <c r="V8" s="56"/>
      <c r="W8" s="115"/>
      <c r="X8" s="118">
        <f>Poor!X8</f>
        <v>1</v>
      </c>
      <c r="Y8" s="183">
        <f t="shared" si="9"/>
        <v>0.24766251556662516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0.24766251556662516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6.1915628891656291E-2</v>
      </c>
      <c r="AJ8" s="120">
        <f t="shared" si="14"/>
        <v>0.12383125778331258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0.88836870205479446</v>
      </c>
      <c r="J9" s="24">
        <f t="shared" si="3"/>
        <v>-2.887171649691056E-2</v>
      </c>
      <c r="K9" s="22">
        <f t="shared" si="4"/>
        <v>5.2048232876712328E-2</v>
      </c>
      <c r="L9" s="22">
        <f t="shared" si="5"/>
        <v>5.2048232876712328E-2</v>
      </c>
      <c r="M9" s="225">
        <f t="shared" si="6"/>
        <v>-2.887171649691056E-2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2324.2329264269219</v>
      </c>
      <c r="S9" s="223">
        <f>IF($B$81=0,0,(SUMIF($N$6:$N$28,$U9,L$6:L$28)+SUMIF($N$91:$N$118,$U9,L$91:L$118))*$I$83*Poor!$B$81/$B$81)</f>
        <v>2324.2329264269219</v>
      </c>
      <c r="T9" s="223">
        <f>IF($B$81=0,0,(SUMIF($N$6:$N$28,$U9,M$6:M$28)+SUMIF($N$91:$N$118,$U9,M$91:M$118))*$I$83*Poor!$B$81/$B$81)</f>
        <v>2324.2329264269219</v>
      </c>
      <c r="U9" s="224">
        <v>3</v>
      </c>
      <c r="V9" s="56"/>
      <c r="W9" s="115"/>
      <c r="X9" s="118">
        <f>Poor!X9</f>
        <v>1</v>
      </c>
      <c r="Y9" s="183">
        <f t="shared" si="9"/>
        <v>-0.11548686598764224</v>
      </c>
      <c r="Z9" s="125">
        <f>IF($Y9=0,0,AA9/$Y9)</f>
        <v>1.1042361667081364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-0.12752477420333033</v>
      </c>
      <c r="AB9" s="125">
        <f>IF($Y9=0,0,AC9/$Y9)</f>
        <v>-0.10423616670813647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1.2037908215688092E-2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-2.887171649691056E-2</v>
      </c>
      <c r="AJ9" s="120">
        <f t="shared" si="14"/>
        <v>-5.774343299382112E-2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1</v>
      </c>
      <c r="H10" s="24">
        <f t="shared" si="1"/>
        <v>1</v>
      </c>
      <c r="I10" s="22">
        <f t="shared" si="2"/>
        <v>1.9943349937733498E-2</v>
      </c>
      <c r="J10" s="24">
        <f t="shared" si="3"/>
        <v>1.9943349937733498E-2</v>
      </c>
      <c r="K10" s="22">
        <f t="shared" si="4"/>
        <v>1.9943349937733498E-2</v>
      </c>
      <c r="L10" s="22">
        <f t="shared" si="5"/>
        <v>1.9943349937733498E-2</v>
      </c>
      <c r="M10" s="225">
        <f t="shared" si="6"/>
        <v>1.9943349937733498E-2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81.25</v>
      </c>
      <c r="S10" s="223">
        <f>IF($B$81=0,0,(SUMIF($N$6:$N$28,$U10,L$6:L$28)+SUMIF($N$91:$N$118,$U10,L$91:L$118))*$I$83*Poor!$B$81/$B$81)</f>
        <v>81.25</v>
      </c>
      <c r="T10" s="223">
        <f>IF($B$81=0,0,(SUMIF($N$6:$N$28,$U10,M$6:M$28)+SUMIF($N$91:$N$118,$U10,M$91:M$118))*$I$83*Poor!$B$81/$B$81)</f>
        <v>81.25</v>
      </c>
      <c r="U10" s="224">
        <v>4</v>
      </c>
      <c r="V10" s="56"/>
      <c r="W10" s="115"/>
      <c r="X10" s="118">
        <f>Poor!X10</f>
        <v>1</v>
      </c>
      <c r="Y10" s="183">
        <f t="shared" si="9"/>
        <v>7.977339975093399E-2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7.977339975093399E-2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1.9943349937733498E-2</v>
      </c>
      <c r="AJ10" s="120">
        <f t="shared" si="14"/>
        <v>3.9886699875466995E-2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1</v>
      </c>
      <c r="H11" s="24">
        <f t="shared" si="1"/>
        <v>1</v>
      </c>
      <c r="I11" s="22">
        <f t="shared" si="2"/>
        <v>1.1047051681195519E-2</v>
      </c>
      <c r="J11" s="24">
        <f t="shared" si="3"/>
        <v>2.0739797638046623E-2</v>
      </c>
      <c r="K11" s="22">
        <f t="shared" si="4"/>
        <v>1.9884693026151933E-2</v>
      </c>
      <c r="L11" s="22">
        <f t="shared" si="5"/>
        <v>1.9884693026151933E-2</v>
      </c>
      <c r="M11" s="225">
        <f t="shared" si="6"/>
        <v>2.0739797638046623E-2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34375</v>
      </c>
      <c r="S11" s="223">
        <f>IF($B$81=0,0,(SUMIF($N$6:$N$28,$U11,L$6:L$28)+SUMIF($N$91:$N$118,$U11,L$91:L$118))*$I$83*Poor!$B$81/$B$81)</f>
        <v>34375</v>
      </c>
      <c r="T11" s="223">
        <f>IF($B$81=0,0,(SUMIF($N$6:$N$28,$U11,M$6:M$28)+SUMIF($N$91:$N$118,$U11,M$91:M$118))*$I$83*Poor!$B$81/$B$81)</f>
        <v>35009.968516657602</v>
      </c>
      <c r="U11" s="224">
        <v>5</v>
      </c>
      <c r="V11" s="56"/>
      <c r="W11" s="115"/>
      <c r="X11" s="118">
        <f>Poor!X11</f>
        <v>1</v>
      </c>
      <c r="Y11" s="183">
        <f t="shared" si="9"/>
        <v>8.2959190552186493E-2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8.2959190552186493E-2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2.0739797638046623E-2</v>
      </c>
      <c r="AJ11" s="120">
        <f t="shared" si="14"/>
        <v>4.1479595276093247E-2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1</v>
      </c>
      <c r="H12" s="24">
        <f t="shared" si="1"/>
        <v>1</v>
      </c>
      <c r="I12" s="22">
        <f t="shared" si="2"/>
        <v>6.0328633561643842E-2</v>
      </c>
      <c r="J12" s="24">
        <f t="shared" si="3"/>
        <v>6.0328633561643842E-2</v>
      </c>
      <c r="K12" s="22">
        <f t="shared" si="4"/>
        <v>6.0328633561643842E-2</v>
      </c>
      <c r="L12" s="22">
        <f t="shared" si="5"/>
        <v>6.0328633561643842E-2</v>
      </c>
      <c r="M12" s="225">
        <f t="shared" si="6"/>
        <v>6.0328633561643842E-2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117.69562991913411</v>
      </c>
      <c r="S12" s="223">
        <f>IF($B$81=0,0,(SUMIF($N$6:$N$28,$U12,L$6:L$28)+SUMIF($N$91:$N$118,$U12,L$91:L$118))*$I$83*Poor!$B$81/$B$81)</f>
        <v>117.69562991913411</v>
      </c>
      <c r="T12" s="223">
        <f>IF($B$81=0,0,(SUMIF($N$6:$N$28,$U12,M$6:M$28)+SUMIF($N$91:$N$118,$U12,M$91:M$118))*$I$83*Poor!$B$81/$B$81)</f>
        <v>129.0835186119852</v>
      </c>
      <c r="U12" s="224">
        <v>6</v>
      </c>
      <c r="V12" s="56"/>
      <c r="W12" s="117"/>
      <c r="X12" s="118"/>
      <c r="Y12" s="183">
        <f t="shared" si="9"/>
        <v>0.24131453424657537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0.16168073794520552</v>
      </c>
      <c r="AF12" s="122">
        <f>1-SUM(Z12,AB12,AD12)</f>
        <v>0.32999999999999996</v>
      </c>
      <c r="AG12" s="121">
        <f>$M12*AF12*4</f>
        <v>7.9633796301369866E-2</v>
      </c>
      <c r="AH12" s="123">
        <f t="shared" si="12"/>
        <v>1</v>
      </c>
      <c r="AI12" s="183">
        <f t="shared" si="13"/>
        <v>6.0328633561643849E-2</v>
      </c>
      <c r="AJ12" s="120">
        <f t="shared" si="14"/>
        <v>0</v>
      </c>
      <c r="AK12" s="119">
        <f t="shared" si="15"/>
        <v>0.1206572671232877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1</v>
      </c>
      <c r="H13" s="24">
        <f t="shared" si="1"/>
        <v>1</v>
      </c>
      <c r="I13" s="22">
        <f t="shared" si="2"/>
        <v>7.3321139476961381E-4</v>
      </c>
      <c r="J13" s="24">
        <f t="shared" si="3"/>
        <v>7.3321139476961381E-4</v>
      </c>
      <c r="K13" s="22">
        <f t="shared" si="4"/>
        <v>7.3321139476961381E-4</v>
      </c>
      <c r="L13" s="22">
        <f t="shared" si="5"/>
        <v>7.3321139476961381E-4</v>
      </c>
      <c r="M13" s="226">
        <f t="shared" si="6"/>
        <v>7.3321139476961381E-4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2.9328455790784552E-3</v>
      </c>
      <c r="Z13" s="156">
        <f>Poor!Z13</f>
        <v>1</v>
      </c>
      <c r="AA13" s="121">
        <f>$M13*Z13*4</f>
        <v>2.9328455790784552E-3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7.3321139476961381E-4</v>
      </c>
      <c r="AJ13" s="120">
        <f t="shared" si="14"/>
        <v>1.4664227895392276E-3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1</v>
      </c>
      <c r="F14" s="22"/>
      <c r="H14" s="24">
        <f t="shared" si="1"/>
        <v>1</v>
      </c>
      <c r="I14" s="22">
        <f t="shared" si="2"/>
        <v>3.5515255292652551E-3</v>
      </c>
      <c r="J14" s="24">
        <f>IF(I$32&lt;=1+I131,I14,B14*H14+J$33*(I14-B14*H14))</f>
        <v>1.7537589757361184E-3</v>
      </c>
      <c r="K14" s="22">
        <f t="shared" si="4"/>
        <v>1.9123599003735992E-3</v>
      </c>
      <c r="L14" s="22">
        <f t="shared" si="5"/>
        <v>1.9123599003735992E-3</v>
      </c>
      <c r="M14" s="226">
        <f t="shared" si="6"/>
        <v>1.7537589757361184E-3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7.0150359029444737E-3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7.0150359029444737E-3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1.7537589757361184E-3</v>
      </c>
      <c r="AJ14" s="120">
        <f t="shared" si="14"/>
        <v>3.5075179514722369E-3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1</v>
      </c>
      <c r="F15" s="22"/>
      <c r="H15" s="24">
        <f t="shared" si="1"/>
        <v>1</v>
      </c>
      <c r="I15" s="22">
        <f t="shared" si="2"/>
        <v>7.5471892901618931E-2</v>
      </c>
      <c r="J15" s="24">
        <f>IF(I$32&lt;=1+I131,I15,B15*H15+J$33*(I15-B15*H15))</f>
        <v>6.5125101033962615E-2</v>
      </c>
      <c r="K15" s="22">
        <f t="shared" si="4"/>
        <v>6.6037906288916565E-2</v>
      </c>
      <c r="L15" s="22">
        <f t="shared" si="5"/>
        <v>6.6037906288916565E-2</v>
      </c>
      <c r="M15" s="227">
        <f t="shared" si="6"/>
        <v>6.5125101033962615E-2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9749.9999999999982</v>
      </c>
      <c r="S15" s="223">
        <f>IF($B$81=0,0,(SUMIF($N$6:$N$28,$U15,L$6:L$28)+SUMIF($N$91:$N$118,$U15,L$91:L$118))*$I$83*Poor!$B$81/$B$81)</f>
        <v>9749.9999999999982</v>
      </c>
      <c r="T15" s="223">
        <f>IF($B$81=0,0,(SUMIF($N$6:$N$28,$U15,M$6:M$28)+SUMIF($N$91:$N$118,$U15,M$91:M$118))*$I$83*Poor!$B$81/$B$81)</f>
        <v>9749.9999999999982</v>
      </c>
      <c r="U15" s="224">
        <v>9</v>
      </c>
      <c r="V15" s="56"/>
      <c r="W15" s="110"/>
      <c r="X15" s="118"/>
      <c r="Y15" s="183">
        <f t="shared" si="9"/>
        <v>0.26050040413585046</v>
      </c>
      <c r="Z15" s="156">
        <f>Poor!Z15</f>
        <v>0.25</v>
      </c>
      <c r="AA15" s="121">
        <f t="shared" si="16"/>
        <v>6.5125101033962615E-2</v>
      </c>
      <c r="AB15" s="156">
        <f>Poor!AB15</f>
        <v>0.25</v>
      </c>
      <c r="AC15" s="121">
        <f t="shared" si="7"/>
        <v>6.5125101033962615E-2</v>
      </c>
      <c r="AD15" s="156">
        <f>Poor!AD15</f>
        <v>0.25</v>
      </c>
      <c r="AE15" s="121">
        <f t="shared" si="8"/>
        <v>6.5125101033962615E-2</v>
      </c>
      <c r="AF15" s="122">
        <f t="shared" si="10"/>
        <v>0.25</v>
      </c>
      <c r="AG15" s="121">
        <f t="shared" si="11"/>
        <v>6.5125101033962615E-2</v>
      </c>
      <c r="AH15" s="123">
        <f t="shared" si="12"/>
        <v>1</v>
      </c>
      <c r="AI15" s="183">
        <f t="shared" si="13"/>
        <v>6.5125101033962615E-2</v>
      </c>
      <c r="AJ15" s="120">
        <f t="shared" si="14"/>
        <v>6.5125101033962615E-2</v>
      </c>
      <c r="AK15" s="119">
        <f t="shared" si="15"/>
        <v>6.5125101033962615E-2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1</v>
      </c>
      <c r="F17" s="22"/>
      <c r="H17" s="24">
        <f t="shared" si="1"/>
        <v>1</v>
      </c>
      <c r="I17" s="22">
        <f t="shared" si="2"/>
        <v>3.8702521793275214E-3</v>
      </c>
      <c r="J17" s="24">
        <f t="shared" ref="J17:J25" si="17">IF(I$32&lt;=1+I131,I17,B17*H17+J$33*(I17-B17*H17))</f>
        <v>5.7434683119077061E-4</v>
      </c>
      <c r="K17" s="22">
        <f t="shared" si="4"/>
        <v>8.6511519302615199E-4</v>
      </c>
      <c r="L17" s="22">
        <f t="shared" si="5"/>
        <v>8.6511519302615199E-4</v>
      </c>
      <c r="M17" s="226">
        <f t="shared" si="6"/>
        <v>5.7434683119077061E-4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40005</v>
      </c>
      <c r="S17" s="223">
        <f>IF($B$81=0,0,(SUMIF($N$6:$N$28,$U17,L$6:L$28)+SUMIF($N$91:$N$118,$U17,L$91:L$118))*$I$83*Poor!$B$81/$B$81)</f>
        <v>40005</v>
      </c>
      <c r="T17" s="223">
        <f>IF($B$81=0,0,(SUMIF($N$6:$N$28,$U17,M$6:M$28)+SUMIF($N$91:$N$118,$U17,M$91:M$118))*$I$83*Poor!$B$81/$B$81)</f>
        <v>40005</v>
      </c>
      <c r="U17" s="224">
        <v>11</v>
      </c>
      <c r="V17" s="56"/>
      <c r="W17" s="110"/>
      <c r="X17" s="118"/>
      <c r="Y17" s="183">
        <f t="shared" si="9"/>
        <v>2.2973873247630824E-3</v>
      </c>
      <c r="Z17" s="156">
        <f>Poor!Z17</f>
        <v>0.29409999999999997</v>
      </c>
      <c r="AA17" s="121">
        <f t="shared" si="16"/>
        <v>6.7566161221282246E-4</v>
      </c>
      <c r="AB17" s="156">
        <f>Poor!AB17</f>
        <v>0.17649999999999999</v>
      </c>
      <c r="AC17" s="121">
        <f t="shared" si="7"/>
        <v>4.05488862820684E-4</v>
      </c>
      <c r="AD17" s="156">
        <f>Poor!AD17</f>
        <v>0.23530000000000001</v>
      </c>
      <c r="AE17" s="121">
        <f t="shared" si="8"/>
        <v>5.4057523751675329E-4</v>
      </c>
      <c r="AF17" s="122">
        <f t="shared" si="10"/>
        <v>0.29410000000000003</v>
      </c>
      <c r="AG17" s="121">
        <f t="shared" si="11"/>
        <v>6.7566161221282257E-4</v>
      </c>
      <c r="AH17" s="123">
        <f t="shared" si="12"/>
        <v>1</v>
      </c>
      <c r="AI17" s="183">
        <f t="shared" si="13"/>
        <v>5.7434683119077061E-4</v>
      </c>
      <c r="AJ17" s="120">
        <f t="shared" si="14"/>
        <v>5.4057523751675318E-4</v>
      </c>
      <c r="AK17" s="119">
        <f t="shared" si="15"/>
        <v>6.0811842486478793E-4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2.9070672478206726E-2</v>
      </c>
      <c r="J18" s="24">
        <f t="shared" si="17"/>
        <v>2.3756761369128434E-2</v>
      </c>
      <c r="K18" s="22">
        <f t="shared" ref="K18:K25" si="21">B18</f>
        <v>2.4225560398505604E-2</v>
      </c>
      <c r="L18" s="22">
        <f t="shared" ref="L18:L25" si="22">IF(K18="","",K18*H18)</f>
        <v>2.4225560398505604E-2</v>
      </c>
      <c r="M18" s="226">
        <f t="shared" ref="M18:M25" si="23">J18</f>
        <v>2.3756761369128434E-2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700.56922570913162</v>
      </c>
      <c r="S18" s="223">
        <f>IF($B$81=0,0,(SUMIF($N$6:$N$28,$U18,L$6:L$28)+SUMIF($N$91:$N$118,$U18,L$91:L$118))*$I$83*Poor!$B$81/$B$81)</f>
        <v>700.56922570913162</v>
      </c>
      <c r="T18" s="223">
        <f>IF($B$81=0,0,(SUMIF($N$6:$N$28,$U18,M$6:M$28)+SUMIF($N$91:$N$118,$U18,M$91:M$118))*$I$83*Poor!$B$81/$B$81)</f>
        <v>700.56922570913162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1</v>
      </c>
      <c r="F19" s="22"/>
      <c r="H19" s="24">
        <f t="shared" si="19"/>
        <v>1</v>
      </c>
      <c r="I19" s="22">
        <f t="shared" si="20"/>
        <v>4.0161892901618926E-3</v>
      </c>
      <c r="J19" s="24">
        <f t="shared" si="17"/>
        <v>4.0161892901618926E-3</v>
      </c>
      <c r="K19" s="22">
        <f t="shared" si="21"/>
        <v>4.0161892901618926E-3</v>
      </c>
      <c r="L19" s="22">
        <f t="shared" si="22"/>
        <v>4.0161892901618926E-3</v>
      </c>
      <c r="M19" s="226">
        <f t="shared" si="23"/>
        <v>4.0161892901618926E-3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17399.999999999996</v>
      </c>
      <c r="S20" s="223">
        <f>IF($B$81=0,0,(SUMIF($N$6:$N$28,$U20,L$6:L$28)+SUMIF($N$91:$N$118,$U20,L$91:L$118))*$I$83*Poor!$B$81/$B$81)</f>
        <v>17399.999999999996</v>
      </c>
      <c r="T20" s="223">
        <f>IF($B$81=0,0,(SUMIF($N$6:$N$28,$U20,M$6:M$28)+SUMIF($N$91:$N$118,$U20,M$91:M$118))*$I$83*Poor!$B$81/$B$81)</f>
        <v>17399.999999999996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1.0967571073002067E-2</v>
      </c>
      <c r="K21" s="22">
        <f t="shared" si="21"/>
        <v>0.01</v>
      </c>
      <c r="L21" s="22">
        <f t="shared" si="22"/>
        <v>0.01</v>
      </c>
      <c r="M21" s="226">
        <f t="shared" si="23"/>
        <v>1.0967571073002067E-2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126854.5201465948</v>
      </c>
      <c r="S23" s="179">
        <f>SUM(S7:S22)</f>
        <v>126854.5201465948</v>
      </c>
      <c r="T23" s="179">
        <f>SUM(T7:T22)</f>
        <v>128298.1895683422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19375.122704414527</v>
      </c>
      <c r="S24" s="41">
        <f>IF($B$81=0,0,(SUM(($B$70*$H$70))+((1-$D$29)*$I$83))*Poor!$B$81/$B$81)</f>
        <v>19375.122704414527</v>
      </c>
      <c r="T24" s="41">
        <f>IF($B$81=0,0,(SUM(($B$70*$H$70))+((1-$D$29)*$I$83))*Poor!$B$81/$B$81)</f>
        <v>19375.122704414527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29111.789371081195</v>
      </c>
      <c r="S25" s="41">
        <f>IF($B$81=0,0,(SUM(($B$70*$H$70),($B$71*$H$71))+((1-$D$29)*$I$83))*Poor!$B$81/$B$81)</f>
        <v>29111.789371081195</v>
      </c>
      <c r="T25" s="41">
        <f>IF($B$81=0,0,(SUM(($B$70*$H$70),($B$71*$H$71))+((1-$D$29)*$I$83))*Poor!$B$81/$B$81)</f>
        <v>29111.789371081195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46451.789371081191</v>
      </c>
      <c r="S26" s="41">
        <f>IF($B$81=0,0,(SUM(($B$70*$H$70),($B$71*$H$71),($B$72*$H$72))+((1-$D$29)*$I$83))*Poor!$B$81/$B$81)</f>
        <v>46451.789371081191</v>
      </c>
      <c r="T26" s="41">
        <f>IF($B$81=0,0,(SUM(($B$70*$H$70),($B$71*$H$71),($B$72*$H$72))+((1-$D$29)*$I$83))*Poor!$B$81/$B$81)</f>
        <v>46451.789371081191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2.907823787055331E-2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2.907823787055331E-2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0.11631295148221324</v>
      </c>
      <c r="Z27" s="156">
        <f>Poor!Z27</f>
        <v>0.25</v>
      </c>
      <c r="AA27" s="121">
        <f t="shared" si="16"/>
        <v>2.907823787055331E-2</v>
      </c>
      <c r="AB27" s="156">
        <f>Poor!AB27</f>
        <v>0.25</v>
      </c>
      <c r="AC27" s="121">
        <f t="shared" si="7"/>
        <v>2.907823787055331E-2</v>
      </c>
      <c r="AD27" s="156">
        <f>Poor!AD27</f>
        <v>0.25</v>
      </c>
      <c r="AE27" s="121">
        <f t="shared" si="8"/>
        <v>2.907823787055331E-2</v>
      </c>
      <c r="AF27" s="122">
        <f t="shared" si="10"/>
        <v>0.25</v>
      </c>
      <c r="AG27" s="121">
        <f t="shared" si="11"/>
        <v>2.907823787055331E-2</v>
      </c>
      <c r="AH27" s="123">
        <f t="shared" si="12"/>
        <v>1</v>
      </c>
      <c r="AI27" s="183">
        <f t="shared" si="13"/>
        <v>2.907823787055331E-2</v>
      </c>
      <c r="AJ27" s="120">
        <f t="shared" si="14"/>
        <v>2.907823787055331E-2</v>
      </c>
      <c r="AK27" s="119">
        <f t="shared" si="15"/>
        <v>2.907823787055331E-2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0.1483933673040036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0.1483933673040036</v>
      </c>
      <c r="N28" s="230"/>
      <c r="O28" s="2"/>
      <c r="P28" s="22"/>
      <c r="U28" s="56"/>
      <c r="V28" s="56"/>
      <c r="W28" s="110"/>
      <c r="X28" s="118"/>
      <c r="Y28" s="183">
        <f t="shared" si="9"/>
        <v>0.59357346921601439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0.2967867346080072</v>
      </c>
      <c r="AF28" s="122">
        <f t="shared" si="10"/>
        <v>0.5</v>
      </c>
      <c r="AG28" s="121">
        <f t="shared" si="11"/>
        <v>0.2967867346080072</v>
      </c>
      <c r="AH28" s="123">
        <f t="shared" si="12"/>
        <v>1</v>
      </c>
      <c r="AI28" s="183">
        <f t="shared" si="13"/>
        <v>0.1483933673040036</v>
      </c>
      <c r="AJ28" s="120">
        <f t="shared" si="14"/>
        <v>0</v>
      </c>
      <c r="AK28" s="119">
        <f t="shared" si="15"/>
        <v>0.2967867346080072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0.42483340477457987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0.42483340477457987</v>
      </c>
      <c r="N29" s="230"/>
      <c r="P29" s="22"/>
      <c r="V29" s="56"/>
      <c r="W29" s="110"/>
      <c r="X29" s="118"/>
      <c r="Y29" s="183">
        <f t="shared" si="9"/>
        <v>1.6993336190983195</v>
      </c>
      <c r="Z29" s="156">
        <f>Poor!Z29</f>
        <v>0.25</v>
      </c>
      <c r="AA29" s="121">
        <f t="shared" si="16"/>
        <v>0.42483340477457987</v>
      </c>
      <c r="AB29" s="156">
        <f>Poor!AB29</f>
        <v>0.25</v>
      </c>
      <c r="AC29" s="121">
        <f t="shared" si="7"/>
        <v>0.42483340477457987</v>
      </c>
      <c r="AD29" s="156">
        <f>Poor!AD29</f>
        <v>0.25</v>
      </c>
      <c r="AE29" s="121">
        <f t="shared" si="8"/>
        <v>0.42483340477457987</v>
      </c>
      <c r="AF29" s="122">
        <f t="shared" si="10"/>
        <v>0.25</v>
      </c>
      <c r="AG29" s="121">
        <f t="shared" si="11"/>
        <v>0.42483340477457987</v>
      </c>
      <c r="AH29" s="123">
        <f t="shared" si="12"/>
        <v>1</v>
      </c>
      <c r="AI29" s="183">
        <f t="shared" si="13"/>
        <v>0.42483340477457987</v>
      </c>
      <c r="AJ29" s="120">
        <f t="shared" si="14"/>
        <v>0.42483340477457987</v>
      </c>
      <c r="AK29" s="119">
        <f t="shared" si="15"/>
        <v>0.42483340477457987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7.2862147630467637</v>
      </c>
      <c r="E30" s="75">
        <f>Middle!E30</f>
        <v>1</v>
      </c>
      <c r="H30" s="96">
        <f>(E30*F$7/F$9)</f>
        <v>1</v>
      </c>
      <c r="I30" s="29">
        <f>IF(E30&gt;=1,I119-I124,MIN(I119-I124,B30*H30))</f>
        <v>7.2862147630467637</v>
      </c>
      <c r="J30" s="232">
        <f>IF(I$32&lt;=1,I30,1-SUM(J6:J29))</f>
        <v>-3.8374093072693904E-2</v>
      </c>
      <c r="K30" s="22">
        <f t="shared" si="4"/>
        <v>0.59263033001245335</v>
      </c>
      <c r="L30" s="22">
        <f>IF(L124=L119,0,IF(K30="",0,(L119-L124)/(B119-B124)*K30))</f>
        <v>0.59263033001245335</v>
      </c>
      <c r="M30" s="175">
        <f t="shared" si="6"/>
        <v>-3.8374093072693904E-2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-0.15349637229077562</v>
      </c>
      <c r="Z30" s="122">
        <f>IF($Y30=0,0,AA30/($Y$30))</f>
        <v>-0.27869070801625007</v>
      </c>
      <c r="AA30" s="187">
        <f>IF(AA79*4/$I$83+SUM(AA6:AA29)&lt;1,AA79*4/$I$83,1-SUM(AA6:AA29))</f>
        <v>4.2778012671642163E-2</v>
      </c>
      <c r="AB30" s="122">
        <f>IF($Y30=0,0,AC30/($Y$30))</f>
        <v>-2.0182784382749404</v>
      </c>
      <c r="AC30" s="187">
        <f>IF(AC79*4/$I$83+SUM(AC6:AC29)&lt;1,AC79*4/$I$83,1-SUM(AC6:AC29))</f>
        <v>0.30979841854789547</v>
      </c>
      <c r="AD30" s="122">
        <f>IF($Y30=0,0,AE30/($Y$30))</f>
        <v>1.4105303121756771</v>
      </c>
      <c r="AE30" s="187">
        <f>IF(AE79*4/$I$83+SUM(AE6:AE29)&lt;1,AE79*4/$I$83,1-SUM(AE6:AE29))</f>
        <v>-0.21651128592514168</v>
      </c>
      <c r="AF30" s="122">
        <f>IF($Y30=0,0,AG30/($Y$30))</f>
        <v>0.87688997887861397</v>
      </c>
      <c r="AG30" s="187">
        <f>IF(AG79*4/$I$83+SUM(AG6:AG29)&lt;1,AG79*4/$I$83,1-SUM(AG6:AG29))</f>
        <v>-0.13459943065600211</v>
      </c>
      <c r="AH30" s="123">
        <f t="shared" si="12"/>
        <v>-9.5488552368994117E-3</v>
      </c>
      <c r="AI30" s="183">
        <f t="shared" si="13"/>
        <v>3.6642865959846116E-4</v>
      </c>
      <c r="AJ30" s="120">
        <f t="shared" si="14"/>
        <v>0.17628821560976882</v>
      </c>
      <c r="AK30" s="119">
        <f t="shared" si="15"/>
        <v>-0.17555535829057189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-0.67861436696465627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8.8642550965125704</v>
      </c>
      <c r="E32" s="2"/>
      <c r="F32" s="2"/>
      <c r="H32" s="17"/>
      <c r="I32" s="22">
        <f>SUM(I6:I30)</f>
        <v>8.8642550965125704</v>
      </c>
      <c r="J32" s="17"/>
      <c r="L32" s="22">
        <f>SUM(L6:L30)</f>
        <v>1.6786143669646563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3.8450379130708305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-9.6757107300206688E-2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15</v>
      </c>
      <c r="J37" s="38">
        <f>J91*I$83</f>
        <v>15</v>
      </c>
      <c r="K37" s="40">
        <f t="shared" ref="K37:K52" si="28">(B37/B$65)</f>
        <v>1.5525418992245053E-4</v>
      </c>
      <c r="L37" s="22">
        <f t="shared" ref="L37:L52" si="29">(K37*H37)</f>
        <v>1.5525418992245053E-4</v>
      </c>
      <c r="M37" s="24">
        <f t="shared" ref="M37:M52" si="30">J37/B$65</f>
        <v>1.5525418992245053E-4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15</v>
      </c>
      <c r="AH37" s="123">
        <f>SUM(Z37,AB37,AD37,AF37)</f>
        <v>1</v>
      </c>
      <c r="AI37" s="112">
        <f>SUM(AA37,AC37,AE37,AG37)</f>
        <v>15</v>
      </c>
      <c r="AJ37" s="148">
        <f>(AA37+AC37)</f>
        <v>0</v>
      </c>
      <c r="AK37" s="147">
        <f>(AE37+AG37)</f>
        <v>15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50</v>
      </c>
      <c r="J38" s="38">
        <f t="shared" ref="J38:J64" si="33">J92*I$83</f>
        <v>50</v>
      </c>
      <c r="K38" s="40">
        <f t="shared" si="28"/>
        <v>5.1751396640816849E-4</v>
      </c>
      <c r="L38" s="22">
        <f t="shared" si="29"/>
        <v>5.1751396640816849E-4</v>
      </c>
      <c r="M38" s="24">
        <f t="shared" si="30"/>
        <v>5.1751396640816849E-4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50</v>
      </c>
      <c r="AH38" s="123">
        <f t="shared" ref="AH38:AI58" si="35">SUM(Z38,AB38,AD38,AF38)</f>
        <v>1</v>
      </c>
      <c r="AI38" s="112">
        <f t="shared" si="35"/>
        <v>50</v>
      </c>
      <c r="AJ38" s="148">
        <f t="shared" ref="AJ38:AJ64" si="36">(AA38+AC38)</f>
        <v>0</v>
      </c>
      <c r="AK38" s="147">
        <f t="shared" ref="AK38:AK64" si="37">(AE38+AG38)</f>
        <v>50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12500</v>
      </c>
      <c r="J39" s="38">
        <f t="shared" si="33"/>
        <v>20725.678304751549</v>
      </c>
      <c r="K39" s="40">
        <f t="shared" si="28"/>
        <v>0.20700558656326737</v>
      </c>
      <c r="L39" s="22">
        <f t="shared" si="29"/>
        <v>0.20700558656326737</v>
      </c>
      <c r="M39" s="24">
        <f t="shared" si="30"/>
        <v>0.21451655971983397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20725.678304751549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20725.678304751549</v>
      </c>
      <c r="AJ39" s="148">
        <f t="shared" si="36"/>
        <v>20725.678304751549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9750</v>
      </c>
      <c r="J40" s="38">
        <f t="shared" si="33"/>
        <v>7282.2965085745354</v>
      </c>
      <c r="K40" s="40">
        <f t="shared" si="28"/>
        <v>7.762709496122526E-2</v>
      </c>
      <c r="L40" s="22">
        <f t="shared" si="29"/>
        <v>7.762709496122526E-2</v>
      </c>
      <c r="M40" s="24">
        <f t="shared" si="30"/>
        <v>7.5373803014255294E-2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1.1042361667081364</v>
      </c>
      <c r="AA40" s="147">
        <f>$J40*Z40</f>
        <v>8041.3751814603902</v>
      </c>
      <c r="AB40" s="122">
        <f>AB9</f>
        <v>-0.10423616670813647</v>
      </c>
      <c r="AC40" s="147">
        <f>$J40*AB40</f>
        <v>-759.07867288585544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0.99999999999999989</v>
      </c>
      <c r="AI40" s="112">
        <f t="shared" si="35"/>
        <v>7282.2965085745345</v>
      </c>
      <c r="AJ40" s="148">
        <f t="shared" si="36"/>
        <v>7282.2965085745345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0</v>
      </c>
      <c r="J41" s="38">
        <f t="shared" si="33"/>
        <v>14926.590041078989</v>
      </c>
      <c r="K41" s="40">
        <f t="shared" si="28"/>
        <v>0.14086471408647142</v>
      </c>
      <c r="L41" s="22">
        <f t="shared" si="29"/>
        <v>0.14086471408647142</v>
      </c>
      <c r="M41" s="24">
        <f t="shared" si="30"/>
        <v>0.15449437634214908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14926.590041078989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14926.590041078989</v>
      </c>
      <c r="AJ41" s="148">
        <f t="shared" si="36"/>
        <v>14926.590041078989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420</v>
      </c>
      <c r="J42" s="38">
        <f t="shared" si="33"/>
        <v>420</v>
      </c>
      <c r="K42" s="40">
        <f t="shared" si="28"/>
        <v>4.3471173178286152E-3</v>
      </c>
      <c r="L42" s="22">
        <f t="shared" si="29"/>
        <v>4.3471173178286152E-3</v>
      </c>
      <c r="M42" s="24">
        <f t="shared" si="30"/>
        <v>4.3471173178286152E-3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105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210</v>
      </c>
      <c r="AF42" s="122">
        <f t="shared" si="31"/>
        <v>0.25</v>
      </c>
      <c r="AG42" s="147">
        <f t="shared" si="34"/>
        <v>105</v>
      </c>
      <c r="AH42" s="123">
        <f t="shared" si="35"/>
        <v>1</v>
      </c>
      <c r="AI42" s="112">
        <f t="shared" si="35"/>
        <v>420</v>
      </c>
      <c r="AJ42" s="148">
        <f t="shared" si="36"/>
        <v>105</v>
      </c>
      <c r="AK42" s="147">
        <f t="shared" si="37"/>
        <v>315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100</v>
      </c>
      <c r="J43" s="38">
        <f t="shared" si="33"/>
        <v>12.259431415983464</v>
      </c>
      <c r="K43" s="40">
        <f t="shared" si="28"/>
        <v>2.0700558656326737E-4</v>
      </c>
      <c r="L43" s="22">
        <f t="shared" si="29"/>
        <v>2.0700558656326737E-4</v>
      </c>
      <c r="M43" s="24">
        <f t="shared" si="30"/>
        <v>1.2688853955989022E-4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3.064857853995866</v>
      </c>
      <c r="AB43" s="156">
        <f>Poor!AB43</f>
        <v>0.25</v>
      </c>
      <c r="AC43" s="147">
        <f t="shared" si="39"/>
        <v>3.064857853995866</v>
      </c>
      <c r="AD43" s="156">
        <f>Poor!AD43</f>
        <v>0.25</v>
      </c>
      <c r="AE43" s="147">
        <f t="shared" si="40"/>
        <v>3.064857853995866</v>
      </c>
      <c r="AF43" s="122">
        <f t="shared" si="31"/>
        <v>0.25</v>
      </c>
      <c r="AG43" s="147">
        <f t="shared" si="34"/>
        <v>3.064857853995866</v>
      </c>
      <c r="AH43" s="123">
        <f t="shared" si="35"/>
        <v>1</v>
      </c>
      <c r="AI43" s="112">
        <f t="shared" si="35"/>
        <v>12.259431415983464</v>
      </c>
      <c r="AJ43" s="148">
        <f t="shared" si="36"/>
        <v>6.1297157079917319</v>
      </c>
      <c r="AK43" s="147">
        <f t="shared" si="37"/>
        <v>6.1297157079917319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138.19139551982602</v>
      </c>
      <c r="K44" s="40">
        <f t="shared" si="28"/>
        <v>1.3041351953485844E-3</v>
      </c>
      <c r="L44" s="22">
        <f t="shared" si="29"/>
        <v>1.3041351953485844E-3</v>
      </c>
      <c r="M44" s="24">
        <f t="shared" si="30"/>
        <v>1.4303195443789033E-3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34.547848879956504</v>
      </c>
      <c r="AB44" s="156">
        <f>Poor!AB44</f>
        <v>0.25</v>
      </c>
      <c r="AC44" s="147">
        <f t="shared" si="39"/>
        <v>34.547848879956504</v>
      </c>
      <c r="AD44" s="156">
        <f>Poor!AD44</f>
        <v>0.25</v>
      </c>
      <c r="AE44" s="147">
        <f t="shared" si="40"/>
        <v>34.547848879956504</v>
      </c>
      <c r="AF44" s="122">
        <f t="shared" si="31"/>
        <v>0.25</v>
      </c>
      <c r="AG44" s="147">
        <f t="shared" si="34"/>
        <v>34.547848879956504</v>
      </c>
      <c r="AH44" s="123">
        <f t="shared" si="35"/>
        <v>1</v>
      </c>
      <c r="AI44" s="112">
        <f t="shared" si="35"/>
        <v>138.19139551982602</v>
      </c>
      <c r="AJ44" s="148">
        <f t="shared" si="36"/>
        <v>69.095697759913008</v>
      </c>
      <c r="AK44" s="147">
        <f t="shared" si="37"/>
        <v>69.095697759913008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54.837855365010341</v>
      </c>
      <c r="K45" s="40">
        <f t="shared" si="28"/>
        <v>5.1751396640816849E-4</v>
      </c>
      <c r="L45" s="22">
        <f t="shared" si="29"/>
        <v>5.1751396640816849E-4</v>
      </c>
      <c r="M45" s="24">
        <f t="shared" si="30"/>
        <v>5.6758712078527928E-4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13.709463841252585</v>
      </c>
      <c r="AB45" s="156">
        <f>Poor!AB45</f>
        <v>0.25</v>
      </c>
      <c r="AC45" s="147">
        <f t="shared" si="39"/>
        <v>13.709463841252585</v>
      </c>
      <c r="AD45" s="156">
        <f>Poor!AD45</f>
        <v>0.25</v>
      </c>
      <c r="AE45" s="147">
        <f t="shared" si="40"/>
        <v>13.709463841252585</v>
      </c>
      <c r="AF45" s="122">
        <f t="shared" si="31"/>
        <v>0.25</v>
      </c>
      <c r="AG45" s="147">
        <f t="shared" si="34"/>
        <v>13.709463841252585</v>
      </c>
      <c r="AH45" s="123">
        <f t="shared" si="35"/>
        <v>1</v>
      </c>
      <c r="AI45" s="112">
        <f t="shared" si="35"/>
        <v>54.837855365010341</v>
      </c>
      <c r="AJ45" s="148">
        <f t="shared" si="36"/>
        <v>27.418927682505171</v>
      </c>
      <c r="AK45" s="147">
        <f t="shared" si="37"/>
        <v>27.418927682505171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253.35089178634774</v>
      </c>
      <c r="K46" s="40">
        <f t="shared" si="28"/>
        <v>2.390914524805738E-3</v>
      </c>
      <c r="L46" s="22">
        <f t="shared" si="29"/>
        <v>2.390914524805738E-3</v>
      </c>
      <c r="M46" s="24">
        <f t="shared" si="30"/>
        <v>2.6222524980279898E-3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63.337722946586936</v>
      </c>
      <c r="AB46" s="156">
        <f>Poor!AB46</f>
        <v>0.25</v>
      </c>
      <c r="AC46" s="147">
        <f t="shared" si="39"/>
        <v>63.337722946586936</v>
      </c>
      <c r="AD46" s="156">
        <f>Poor!AD46</f>
        <v>0.25</v>
      </c>
      <c r="AE46" s="147">
        <f t="shared" si="40"/>
        <v>63.337722946586936</v>
      </c>
      <c r="AF46" s="122">
        <f t="shared" si="31"/>
        <v>0.25</v>
      </c>
      <c r="AG46" s="147">
        <f t="shared" si="34"/>
        <v>63.337722946586936</v>
      </c>
      <c r="AH46" s="123">
        <f t="shared" si="35"/>
        <v>1</v>
      </c>
      <c r="AI46" s="112">
        <f t="shared" si="35"/>
        <v>253.35089178634774</v>
      </c>
      <c r="AJ46" s="148">
        <f t="shared" si="36"/>
        <v>126.67544589317387</v>
      </c>
      <c r="AK46" s="147">
        <f t="shared" si="37"/>
        <v>126.67544589317387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685.47319206262921</v>
      </c>
      <c r="K47" s="40">
        <f t="shared" si="28"/>
        <v>6.4689245801021053E-3</v>
      </c>
      <c r="L47" s="22">
        <f t="shared" si="29"/>
        <v>6.4689245801021053E-3</v>
      </c>
      <c r="M47" s="24">
        <f t="shared" si="30"/>
        <v>7.0948390098159895E-3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171.3682980156573</v>
      </c>
      <c r="AB47" s="156">
        <f>Poor!AB47</f>
        <v>0.25</v>
      </c>
      <c r="AC47" s="147">
        <f t="shared" si="39"/>
        <v>171.3682980156573</v>
      </c>
      <c r="AD47" s="156">
        <f>Poor!AD47</f>
        <v>0.25</v>
      </c>
      <c r="AE47" s="147">
        <f t="shared" si="40"/>
        <v>171.3682980156573</v>
      </c>
      <c r="AF47" s="122">
        <f t="shared" si="31"/>
        <v>0.25</v>
      </c>
      <c r="AG47" s="147">
        <f t="shared" si="34"/>
        <v>171.3682980156573</v>
      </c>
      <c r="AH47" s="123">
        <f t="shared" si="35"/>
        <v>1</v>
      </c>
      <c r="AI47" s="112">
        <f t="shared" si="35"/>
        <v>685.47319206262921</v>
      </c>
      <c r="AJ47" s="148">
        <f t="shared" si="36"/>
        <v>342.7365960313146</v>
      </c>
      <c r="AK47" s="147">
        <f t="shared" si="37"/>
        <v>342.7365960313146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245</v>
      </c>
      <c r="J48" s="38">
        <f t="shared" si="33"/>
        <v>245.00000000000003</v>
      </c>
      <c r="K48" s="40">
        <f t="shared" si="28"/>
        <v>2.5358184354000255E-3</v>
      </c>
      <c r="L48" s="22">
        <f t="shared" si="29"/>
        <v>2.5358184354000255E-3</v>
      </c>
      <c r="M48" s="24">
        <f t="shared" si="30"/>
        <v>2.5358184354000255E-3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61.250000000000007</v>
      </c>
      <c r="AB48" s="156">
        <f>Poor!AB48</f>
        <v>0.25</v>
      </c>
      <c r="AC48" s="147">
        <f t="shared" si="39"/>
        <v>61.250000000000007</v>
      </c>
      <c r="AD48" s="156">
        <f>Poor!AD48</f>
        <v>0.25</v>
      </c>
      <c r="AE48" s="147">
        <f t="shared" si="40"/>
        <v>61.250000000000007</v>
      </c>
      <c r="AF48" s="122">
        <f t="shared" si="31"/>
        <v>0.25</v>
      </c>
      <c r="AG48" s="147">
        <f t="shared" si="34"/>
        <v>61.250000000000007</v>
      </c>
      <c r="AH48" s="123">
        <f t="shared" si="35"/>
        <v>1</v>
      </c>
      <c r="AI48" s="112">
        <f t="shared" si="35"/>
        <v>245.00000000000003</v>
      </c>
      <c r="AJ48" s="148">
        <f t="shared" si="36"/>
        <v>122.50000000000001</v>
      </c>
      <c r="AK48" s="147">
        <f t="shared" si="37"/>
        <v>122.50000000000001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32004</v>
      </c>
      <c r="J50" s="38">
        <f t="shared" si="33"/>
        <v>32004</v>
      </c>
      <c r="K50" s="40">
        <f t="shared" si="28"/>
        <v>0.33125033961854045</v>
      </c>
      <c r="L50" s="22">
        <f t="shared" si="29"/>
        <v>0.33125033961854045</v>
      </c>
      <c r="M50" s="24">
        <f t="shared" si="30"/>
        <v>0.33125033961854045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8001</v>
      </c>
      <c r="AB50" s="156">
        <f>Poor!AB55</f>
        <v>0.25</v>
      </c>
      <c r="AC50" s="147">
        <f t="shared" si="39"/>
        <v>8001</v>
      </c>
      <c r="AD50" s="156">
        <f>Poor!AD55</f>
        <v>0.25</v>
      </c>
      <c r="AE50" s="147">
        <f t="shared" si="40"/>
        <v>8001</v>
      </c>
      <c r="AF50" s="122">
        <f t="shared" si="31"/>
        <v>0.25</v>
      </c>
      <c r="AG50" s="147">
        <f t="shared" si="34"/>
        <v>8001</v>
      </c>
      <c r="AH50" s="123">
        <f t="shared" si="35"/>
        <v>1</v>
      </c>
      <c r="AI50" s="112">
        <f t="shared" si="35"/>
        <v>32004</v>
      </c>
      <c r="AJ50" s="148">
        <f t="shared" si="36"/>
        <v>16002</v>
      </c>
      <c r="AK50" s="147">
        <f t="shared" si="37"/>
        <v>16002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13920</v>
      </c>
      <c r="J51" s="38">
        <f t="shared" si="33"/>
        <v>13919.999999999998</v>
      </c>
      <c r="K51" s="40">
        <f t="shared" si="28"/>
        <v>0.14407588824803411</v>
      </c>
      <c r="L51" s="22">
        <f t="shared" si="29"/>
        <v>0.14407588824803411</v>
      </c>
      <c r="M51" s="24">
        <f t="shared" si="30"/>
        <v>0.14407588824803408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3479.9999999999995</v>
      </c>
      <c r="AB51" s="156">
        <f>Poor!AB56</f>
        <v>0.25</v>
      </c>
      <c r="AC51" s="147">
        <f t="shared" si="39"/>
        <v>3479.9999999999995</v>
      </c>
      <c r="AD51" s="156">
        <f>Poor!AD56</f>
        <v>0.25</v>
      </c>
      <c r="AE51" s="147">
        <f t="shared" si="40"/>
        <v>3479.9999999999995</v>
      </c>
      <c r="AF51" s="122">
        <f t="shared" si="31"/>
        <v>0.25</v>
      </c>
      <c r="AG51" s="147">
        <f t="shared" si="34"/>
        <v>3479.9999999999995</v>
      </c>
      <c r="AH51" s="123">
        <f t="shared" si="35"/>
        <v>1</v>
      </c>
      <c r="AI51" s="112">
        <f t="shared" si="35"/>
        <v>13919.999999999998</v>
      </c>
      <c r="AJ51" s="148">
        <f t="shared" si="36"/>
        <v>6959.9999999999991</v>
      </c>
      <c r="AK51" s="147">
        <f t="shared" si="37"/>
        <v>6959.9999999999991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7800</v>
      </c>
      <c r="J52" s="38">
        <f t="shared" si="33"/>
        <v>7799.9999999999991</v>
      </c>
      <c r="K52" s="40">
        <f t="shared" si="28"/>
        <v>8.0732178759674283E-2</v>
      </c>
      <c r="L52" s="22">
        <f t="shared" si="29"/>
        <v>8.0732178759674283E-2</v>
      </c>
      <c r="M52" s="24">
        <f t="shared" si="30"/>
        <v>8.073217875967427E-2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1949.9999999999998</v>
      </c>
      <c r="AB52" s="156">
        <f>Poor!AB57</f>
        <v>0.25</v>
      </c>
      <c r="AC52" s="147">
        <f t="shared" si="39"/>
        <v>1949.9999999999998</v>
      </c>
      <c r="AD52" s="156">
        <f>Poor!AD57</f>
        <v>0.25</v>
      </c>
      <c r="AE52" s="147">
        <f t="shared" si="40"/>
        <v>1949.9999999999998</v>
      </c>
      <c r="AF52" s="122">
        <f t="shared" si="31"/>
        <v>0.25</v>
      </c>
      <c r="AG52" s="147">
        <f t="shared" si="34"/>
        <v>1949.9999999999998</v>
      </c>
      <c r="AH52" s="123">
        <f t="shared" si="35"/>
        <v>1</v>
      </c>
      <c r="AI52" s="112">
        <f t="shared" si="35"/>
        <v>7799.9999999999991</v>
      </c>
      <c r="AJ52" s="148">
        <f t="shared" si="36"/>
        <v>3899.9999999999995</v>
      </c>
      <c r="AK52" s="147">
        <f t="shared" si="37"/>
        <v>3899.9999999999995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76804</v>
      </c>
      <c r="J65" s="39">
        <f>SUM(J37:J64)</f>
        <v>98532.677620554867</v>
      </c>
      <c r="K65" s="40">
        <f>SUM(K37:K64)</f>
        <v>1</v>
      </c>
      <c r="L65" s="22">
        <f>SUM(L37:L64)</f>
        <v>1</v>
      </c>
      <c r="M65" s="24">
        <f>SUM(M37:M64)</f>
        <v>1.0198407363246145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57576.92171882838</v>
      </c>
      <c r="AB65" s="137"/>
      <c r="AC65" s="153">
        <f>SUM(AC37:AC64)</f>
        <v>13019.199518651594</v>
      </c>
      <c r="AD65" s="137"/>
      <c r="AE65" s="153">
        <f>SUM(AE37:AE64)</f>
        <v>13988.278191537449</v>
      </c>
      <c r="AF65" s="137"/>
      <c r="AG65" s="153">
        <f>SUM(AG37:AG64)</f>
        <v>13948.278191537449</v>
      </c>
      <c r="AH65" s="137"/>
      <c r="AI65" s="153">
        <f>SUM(AI37:AI64)</f>
        <v>98532.677620554867</v>
      </c>
      <c r="AJ65" s="153">
        <f>SUM(AJ37:AJ64)</f>
        <v>70596.121237479965</v>
      </c>
      <c r="AK65" s="153">
        <f>SUM(AK37:AK64)</f>
        <v>27936.556383074898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8199.5490989693317</v>
      </c>
      <c r="J70" s="51">
        <f>J124*I$83</f>
        <v>8199.5490989693317</v>
      </c>
      <c r="K70" s="40">
        <f>B70/B$76</f>
        <v>8.4867623539322853E-2</v>
      </c>
      <c r="L70" s="22">
        <f>(L124*G$37*F$9/F$7)/B$130</f>
        <v>8.4867623539322826E-2</v>
      </c>
      <c r="M70" s="24">
        <f>J70/B$76</f>
        <v>8.4867623539322853E-2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2049.8872747423329</v>
      </c>
      <c r="AB70" s="156">
        <f>Poor!AB70</f>
        <v>0.25</v>
      </c>
      <c r="AC70" s="147">
        <f>$J70*AB70</f>
        <v>2049.8872747423329</v>
      </c>
      <c r="AD70" s="156">
        <f>Poor!AD70</f>
        <v>0.25</v>
      </c>
      <c r="AE70" s="147">
        <f>$J70*AD70</f>
        <v>2049.8872747423329</v>
      </c>
      <c r="AF70" s="156">
        <f>Poor!AF70</f>
        <v>0.25</v>
      </c>
      <c r="AG70" s="147">
        <f>$J70*AF70</f>
        <v>2049.8872747423329</v>
      </c>
      <c r="AH70" s="155">
        <f>SUM(Z70,AB70,AD70,AF70)</f>
        <v>1</v>
      </c>
      <c r="AI70" s="147">
        <f>SUM(AA70,AC70,AE70,AG70)</f>
        <v>8199.5490989693317</v>
      </c>
      <c r="AJ70" s="148">
        <f>(AA70+AC70)</f>
        <v>4099.7745494846658</v>
      </c>
      <c r="AK70" s="147">
        <f>(AE70+AG70)</f>
        <v>4099.7745494846658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7789.3333333333339</v>
      </c>
      <c r="J71" s="51">
        <f t="shared" ref="J71:J72" si="49">J125*I$83</f>
        <v>7789.3333333333339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13872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1620</v>
      </c>
      <c r="K73" s="40">
        <f>B73/B$76</f>
        <v>1.6767452511624658E-2</v>
      </c>
      <c r="L73" s="22">
        <f>(L127*G$37*F$9/F$7)/B$130</f>
        <v>1.6767452511624654E-2</v>
      </c>
      <c r="M73" s="24">
        <f>J73/B$76</f>
        <v>1.6767452511624658E-2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145.79999999999998</v>
      </c>
      <c r="AB73" s="156">
        <f>Poor!AB73</f>
        <v>0.09</v>
      </c>
      <c r="AC73" s="147">
        <f>$H$73*$B$73*AB73</f>
        <v>145.79999999999998</v>
      </c>
      <c r="AD73" s="156">
        <f>Poor!AD73</f>
        <v>0.23</v>
      </c>
      <c r="AE73" s="147">
        <f>$H$73*$B$73*AD73</f>
        <v>372.6</v>
      </c>
      <c r="AF73" s="156">
        <f>Poor!AF73</f>
        <v>0.59</v>
      </c>
      <c r="AG73" s="147">
        <f>$H$73*$B$73*AF73</f>
        <v>955.8</v>
      </c>
      <c r="AH73" s="155">
        <f>SUM(Z73,AB73,AD73,AF73)</f>
        <v>1</v>
      </c>
      <c r="AI73" s="147">
        <f>SUM(AA73,AC73,AE73,AG73)</f>
        <v>1620</v>
      </c>
      <c r="AJ73" s="148">
        <f>(AA73+AC73)</f>
        <v>291.59999999999997</v>
      </c>
      <c r="AK73" s="147">
        <f>(AE73+AG73)</f>
        <v>1328.4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5580.0000000000018</v>
      </c>
      <c r="C74" s="39"/>
      <c r="D74" s="38"/>
      <c r="E74" s="32"/>
      <c r="F74" s="32"/>
      <c r="G74" s="32"/>
      <c r="H74" s="31"/>
      <c r="I74" s="39">
        <f>I128*I$83</f>
        <v>68604.450901030665</v>
      </c>
      <c r="J74" s="51">
        <f>J128*I$83</f>
        <v>-361.31704454129516</v>
      </c>
      <c r="K74" s="40">
        <f>B74/B$76</f>
        <v>5.7754558651151616E-2</v>
      </c>
      <c r="L74" s="22">
        <f>(L128*G$37*F$9/F$7)/B$130</f>
        <v>5.7754558651151609E-2</v>
      </c>
      <c r="M74" s="24">
        <f>J74/B$76</f>
        <v>-3.7397323370288505E-3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100.6957029615525</v>
      </c>
      <c r="AB74" s="156"/>
      <c r="AC74" s="147">
        <f>AC30*$I$83/4</f>
        <v>729.23840037892228</v>
      </c>
      <c r="AD74" s="156"/>
      <c r="AE74" s="147">
        <f>AE30*$I$83/4</f>
        <v>-509.64864363122609</v>
      </c>
      <c r="AF74" s="156"/>
      <c r="AG74" s="147">
        <f>AG30*$I$83/4</f>
        <v>-316.83529555629957</v>
      </c>
      <c r="AH74" s="155"/>
      <c r="AI74" s="147">
        <f>SUM(AA74,AC74,AE74,AG74)</f>
        <v>3.4501641529490712</v>
      </c>
      <c r="AJ74" s="148">
        <f>(AA74+AC74)</f>
        <v>829.93410334047473</v>
      </c>
      <c r="AK74" s="147">
        <f>(AE74+AG74)</f>
        <v>-826.48393918752572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59554.867567697365</v>
      </c>
      <c r="C75" s="39"/>
      <c r="D75" s="38"/>
      <c r="E75" s="32"/>
      <c r="F75" s="32"/>
      <c r="G75" s="32"/>
      <c r="H75" s="31"/>
      <c r="I75" s="47"/>
      <c r="J75" s="51">
        <f>J129*I$83</f>
        <v>67413.112232793501</v>
      </c>
      <c r="K75" s="40">
        <f>B75/B$76</f>
        <v>0.61640951467744509</v>
      </c>
      <c r="L75" s="22">
        <f>(L129*G$37*F$9/F$7)/B$130</f>
        <v>0.61640951467744476</v>
      </c>
      <c r="M75" s="24">
        <f>J75/B$76</f>
        <v>0.69774454199023972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55426.338741124498</v>
      </c>
      <c r="AB75" s="158"/>
      <c r="AC75" s="149">
        <f>AA75+AC65-SUM(AC70,AC74)</f>
        <v>65666.412584654841</v>
      </c>
      <c r="AD75" s="158"/>
      <c r="AE75" s="149">
        <f>AC75+AE65-SUM(AE70,AE74)</f>
        <v>78114.452145081188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90329.678357432596</v>
      </c>
      <c r="AJ75" s="151">
        <f>AJ76-SUM(AJ70,AJ74)</f>
        <v>65666.412584654841</v>
      </c>
      <c r="AK75" s="149">
        <f>AJ75+AK76-SUM(AK70,AK74)</f>
        <v>90329.678357432596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76804</v>
      </c>
      <c r="J76" s="51">
        <f>J130*I$83</f>
        <v>98532.677620554867</v>
      </c>
      <c r="K76" s="40">
        <f>SUM(K70:K75)</f>
        <v>0.7757991493795442</v>
      </c>
      <c r="L76" s="22">
        <f>SUM(L70:L75)</f>
        <v>0.77579914937954386</v>
      </c>
      <c r="M76" s="24">
        <f>SUM(M70:M75)</f>
        <v>0.79563988570415844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57576.92171882838</v>
      </c>
      <c r="AB76" s="137"/>
      <c r="AC76" s="153">
        <f>AC65</f>
        <v>13019.199518651594</v>
      </c>
      <c r="AD76" s="137"/>
      <c r="AE76" s="153">
        <f>AE65</f>
        <v>13988.278191537449</v>
      </c>
      <c r="AF76" s="137"/>
      <c r="AG76" s="153">
        <f>AG65</f>
        <v>13948.278191537449</v>
      </c>
      <c r="AH76" s="137"/>
      <c r="AI76" s="153">
        <f>SUM(AA76,AC76,AE76,AG76)</f>
        <v>98532.677620554881</v>
      </c>
      <c r="AJ76" s="154">
        <f>SUM(AA76,AC76)</f>
        <v>70596.12123747998</v>
      </c>
      <c r="AK76" s="154">
        <f>SUM(AE76,AG76)</f>
        <v>27936.556383074898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7789.3333333333276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55426.338741124498</v>
      </c>
      <c r="AD78" s="112"/>
      <c r="AE78" s="112">
        <f>AC75</f>
        <v>65666.412584654841</v>
      </c>
      <c r="AF78" s="112"/>
      <c r="AG78" s="112">
        <f>AE75</f>
        <v>78114.452145081188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55527.03444408605</v>
      </c>
      <c r="AB79" s="112"/>
      <c r="AC79" s="112">
        <f>AA79-AA74+AC65-AC70</f>
        <v>66395.650985033761</v>
      </c>
      <c r="AD79" s="112"/>
      <c r="AE79" s="112">
        <f>AC79-AC74+AE65-AE70</f>
        <v>77604.803501449962</v>
      </c>
      <c r="AF79" s="112"/>
      <c r="AG79" s="112">
        <f>AE79-AE74+AG65-AG70</f>
        <v>90012.843061876309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0.69344899053842446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9.3000000000000007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9415.6503935307283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9415.6503935307283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2353.9125983826821</v>
      </c>
      <c r="AB83" s="112"/>
      <c r="AC83" s="165">
        <f>$I$83*AB82/4</f>
        <v>2353.9125983826821</v>
      </c>
      <c r="AD83" s="112"/>
      <c r="AE83" s="165">
        <f>$I$83*AD82/4</f>
        <v>2353.9125983826821</v>
      </c>
      <c r="AF83" s="112"/>
      <c r="AG83" s="165">
        <f>$I$83*AF82/4</f>
        <v>2353.9125983826821</v>
      </c>
      <c r="AH83" s="165">
        <f>SUM(AA83,AC83,AE83,AG83)</f>
        <v>9415.6503935307283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15500.098163531622</v>
      </c>
      <c r="C84" s="46"/>
      <c r="D84" s="236"/>
      <c r="E84" s="64"/>
      <c r="F84" s="64"/>
      <c r="G84" s="64"/>
      <c r="H84" s="237">
        <f>IF(B84=0,0,I84/B84)</f>
        <v>1</v>
      </c>
      <c r="I84" s="235">
        <f>(B70*H70)+((1-(D29*H29))*I83)</f>
        <v>15500.098163531622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1.5930922849797127E-3</v>
      </c>
      <c r="C91" s="75">
        <f>(C37/$B$83)</f>
        <v>0</v>
      </c>
      <c r="D91" s="24">
        <f t="shared" ref="D91" si="51">(B91+C91)</f>
        <v>1.5930922849797127E-3</v>
      </c>
      <c r="H91" s="24">
        <f>(E37*F37/G37*F$7/F$9)</f>
        <v>1</v>
      </c>
      <c r="I91" s="22">
        <f t="shared" ref="I91" si="52">(D91*H91)</f>
        <v>1.5930922849797127E-3</v>
      </c>
      <c r="J91" s="24">
        <f>IF(I$32&lt;=1+I$131,I91,L91+J$33*(I91-L91))</f>
        <v>1.5930922849797127E-3</v>
      </c>
      <c r="K91" s="22">
        <f t="shared" ref="K91" si="53">(B91)</f>
        <v>1.5930922849797127E-3</v>
      </c>
      <c r="L91" s="22">
        <f t="shared" ref="L91" si="54">(K91*H91)</f>
        <v>1.5930922849797127E-3</v>
      </c>
      <c r="M91" s="228">
        <f t="shared" si="50"/>
        <v>1.5930922849797127E-3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5.3103076165990429E-3</v>
      </c>
      <c r="C92" s="75">
        <f t="shared" si="56"/>
        <v>0</v>
      </c>
      <c r="D92" s="24">
        <f t="shared" ref="D92:D118" si="57">(B92+C92)</f>
        <v>5.3103076165990429E-3</v>
      </c>
      <c r="H92" s="24">
        <f t="shared" ref="H92:H118" si="58">(E38*F38/G38*F$7/F$9)</f>
        <v>1</v>
      </c>
      <c r="I92" s="22">
        <f t="shared" ref="I92:I118" si="59">(D92*H92)</f>
        <v>5.3103076165990429E-3</v>
      </c>
      <c r="J92" s="24">
        <f t="shared" ref="J92:J118" si="60">IF(I$32&lt;=1+I$131,I92,L92+J$33*(I92-L92))</f>
        <v>5.3103076165990429E-3</v>
      </c>
      <c r="K92" s="22">
        <f t="shared" ref="K92:K118" si="61">(B92)</f>
        <v>5.3103076165990429E-3</v>
      </c>
      <c r="L92" s="22">
        <f t="shared" ref="L92:L118" si="62">(K92*H92)</f>
        <v>5.3103076165990429E-3</v>
      </c>
      <c r="M92" s="228">
        <f t="shared" ref="M92:M118" si="63">(J92)</f>
        <v>5.3103076165990429E-3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2.124123046639617</v>
      </c>
      <c r="C93" s="75">
        <f t="shared" si="64"/>
        <v>-0.79654614248985645</v>
      </c>
      <c r="D93" s="24">
        <f t="shared" si="57"/>
        <v>1.3275769041497605</v>
      </c>
      <c r="H93" s="24">
        <f t="shared" si="58"/>
        <v>1</v>
      </c>
      <c r="I93" s="22">
        <f t="shared" si="59"/>
        <v>1.3275769041497605</v>
      </c>
      <c r="J93" s="24">
        <f t="shared" si="60"/>
        <v>2.2011945472180736</v>
      </c>
      <c r="K93" s="22">
        <f t="shared" si="61"/>
        <v>2.124123046639617</v>
      </c>
      <c r="L93" s="22">
        <f t="shared" si="62"/>
        <v>2.124123046639617</v>
      </c>
      <c r="M93" s="228">
        <f t="shared" si="63"/>
        <v>2.2011945472180736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0.79654614248985645</v>
      </c>
      <c r="C94" s="75">
        <f t="shared" si="65"/>
        <v>0.23896384274695692</v>
      </c>
      <c r="D94" s="24">
        <f t="shared" si="57"/>
        <v>1.0355099852368133</v>
      </c>
      <c r="H94" s="24">
        <f t="shared" si="58"/>
        <v>1</v>
      </c>
      <c r="I94" s="22">
        <f t="shared" si="59"/>
        <v>1.0355099852368133</v>
      </c>
      <c r="J94" s="24">
        <f t="shared" si="60"/>
        <v>0.77342469231631938</v>
      </c>
      <c r="K94" s="22">
        <f t="shared" si="61"/>
        <v>0.79654614248985645</v>
      </c>
      <c r="L94" s="22">
        <f t="shared" si="62"/>
        <v>0.79654614248985645</v>
      </c>
      <c r="M94" s="228">
        <f t="shared" si="63"/>
        <v>0.77342469231631938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1.4454391817001764</v>
      </c>
      <c r="C95" s="75">
        <f t="shared" si="66"/>
        <v>-1.4454391817001764</v>
      </c>
      <c r="D95" s="24">
        <f t="shared" si="57"/>
        <v>0</v>
      </c>
      <c r="H95" s="24">
        <f t="shared" si="58"/>
        <v>1</v>
      </c>
      <c r="I95" s="22">
        <f t="shared" si="59"/>
        <v>0</v>
      </c>
      <c r="J95" s="24">
        <f t="shared" si="60"/>
        <v>1.5852956956998634</v>
      </c>
      <c r="K95" s="22">
        <f t="shared" si="61"/>
        <v>1.4454391817001764</v>
      </c>
      <c r="L95" s="22">
        <f t="shared" si="62"/>
        <v>1.4454391817001764</v>
      </c>
      <c r="M95" s="228">
        <f t="shared" si="63"/>
        <v>1.5852956956998634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4.4606583979431957E-2</v>
      </c>
      <c r="C96" s="75">
        <f t="shared" si="67"/>
        <v>0</v>
      </c>
      <c r="D96" s="24">
        <f t="shared" si="57"/>
        <v>4.4606583979431957E-2</v>
      </c>
      <c r="H96" s="24">
        <f t="shared" si="58"/>
        <v>1</v>
      </c>
      <c r="I96" s="22">
        <f t="shared" si="59"/>
        <v>4.4606583979431957E-2</v>
      </c>
      <c r="J96" s="24">
        <f t="shared" si="60"/>
        <v>4.4606583979431957E-2</v>
      </c>
      <c r="K96" s="22">
        <f t="shared" si="61"/>
        <v>4.4606583979431957E-2</v>
      </c>
      <c r="L96" s="22">
        <f t="shared" si="62"/>
        <v>4.4606583979431957E-2</v>
      </c>
      <c r="M96" s="228">
        <f t="shared" si="63"/>
        <v>4.4606583979431957E-2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2.124123046639617E-3</v>
      </c>
      <c r="C97" s="75">
        <f t="shared" si="68"/>
        <v>8.4964921865584679E-3</v>
      </c>
      <c r="D97" s="24">
        <f t="shared" si="57"/>
        <v>1.0620615233198086E-2</v>
      </c>
      <c r="H97" s="24">
        <f t="shared" si="58"/>
        <v>1</v>
      </c>
      <c r="I97" s="22">
        <f t="shared" si="59"/>
        <v>1.0620615233198086E-2</v>
      </c>
      <c r="J97" s="24">
        <f t="shared" si="60"/>
        <v>1.3020270404694115E-3</v>
      </c>
      <c r="K97" s="22">
        <f t="shared" si="61"/>
        <v>2.124123046639617E-3</v>
      </c>
      <c r="L97" s="22">
        <f t="shared" si="62"/>
        <v>2.124123046639617E-3</v>
      </c>
      <c r="M97" s="228">
        <f t="shared" si="63"/>
        <v>1.3020270404694115E-3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1.3381975193829587E-2</v>
      </c>
      <c r="C98" s="75">
        <f t="shared" si="69"/>
        <v>-1.3381975193829587E-2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1.467677640354766E-2</v>
      </c>
      <c r="K98" s="22">
        <f t="shared" si="61"/>
        <v>1.3381975193829587E-2</v>
      </c>
      <c r="L98" s="22">
        <f t="shared" si="62"/>
        <v>1.3381975193829587E-2</v>
      </c>
      <c r="M98" s="228">
        <f t="shared" si="63"/>
        <v>1.467677640354766E-2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5.3103076165990429E-3</v>
      </c>
      <c r="C99" s="75">
        <f t="shared" si="70"/>
        <v>-5.3103076165990429E-3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5.8241176204554216E-3</v>
      </c>
      <c r="K99" s="22">
        <f t="shared" si="61"/>
        <v>5.3103076165990429E-3</v>
      </c>
      <c r="L99" s="22">
        <f t="shared" si="62"/>
        <v>5.3103076165990429E-3</v>
      </c>
      <c r="M99" s="228">
        <f t="shared" si="63"/>
        <v>5.8241176204554216E-3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2.4533621188687578E-2</v>
      </c>
      <c r="C100" s="75">
        <f t="shared" si="71"/>
        <v>-2.4533621188687578E-2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2.6907423406504045E-2</v>
      </c>
      <c r="K100" s="22">
        <f t="shared" si="61"/>
        <v>2.4533621188687578E-2</v>
      </c>
      <c r="L100" s="22">
        <f t="shared" si="62"/>
        <v>2.4533621188687578E-2</v>
      </c>
      <c r="M100" s="228">
        <f t="shared" si="63"/>
        <v>2.6907423406504045E-2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6.6378845207488033E-2</v>
      </c>
      <c r="C101" s="75">
        <f t="shared" si="72"/>
        <v>-6.6378845207488033E-2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7.2801470255692766E-2</v>
      </c>
      <c r="K101" s="22">
        <f t="shared" si="61"/>
        <v>6.6378845207488033E-2</v>
      </c>
      <c r="L101" s="22">
        <f t="shared" si="62"/>
        <v>6.6378845207488033E-2</v>
      </c>
      <c r="M101" s="228">
        <f t="shared" si="63"/>
        <v>7.2801470255692766E-2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2.6020507321335311E-2</v>
      </c>
      <c r="C102" s="75">
        <f t="shared" si="73"/>
        <v>0</v>
      </c>
      <c r="D102" s="24">
        <f t="shared" si="57"/>
        <v>2.6020507321335311E-2</v>
      </c>
      <c r="H102" s="24">
        <f t="shared" si="58"/>
        <v>1</v>
      </c>
      <c r="I102" s="22">
        <f t="shared" si="59"/>
        <v>2.6020507321335311E-2</v>
      </c>
      <c r="J102" s="24">
        <f t="shared" si="60"/>
        <v>2.6020507321335311E-2</v>
      </c>
      <c r="K102" s="22">
        <f t="shared" si="61"/>
        <v>2.6020507321335311E-2</v>
      </c>
      <c r="L102" s="22">
        <f t="shared" si="62"/>
        <v>2.6020507321335311E-2</v>
      </c>
      <c r="M102" s="228">
        <f t="shared" si="63"/>
        <v>2.6020507321335311E-2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1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3.3990216992327151</v>
      </c>
      <c r="C104" s="75">
        <f t="shared" si="75"/>
        <v>0</v>
      </c>
      <c r="D104" s="24">
        <f t="shared" si="57"/>
        <v>3.3990216992327151</v>
      </c>
      <c r="H104" s="24">
        <f t="shared" si="58"/>
        <v>1</v>
      </c>
      <c r="I104" s="22">
        <f t="shared" si="59"/>
        <v>3.3990216992327151</v>
      </c>
      <c r="J104" s="24">
        <f t="shared" si="60"/>
        <v>3.3990216992327151</v>
      </c>
      <c r="K104" s="22">
        <f t="shared" si="61"/>
        <v>3.3990216992327151</v>
      </c>
      <c r="L104" s="22">
        <f t="shared" si="62"/>
        <v>3.3990216992327151</v>
      </c>
      <c r="M104" s="228">
        <f t="shared" si="63"/>
        <v>3.3990216992327151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1.4783896404611734</v>
      </c>
      <c r="C105" s="75">
        <f t="shared" si="76"/>
        <v>0</v>
      </c>
      <c r="D105" s="24">
        <f t="shared" si="57"/>
        <v>1.4783896404611734</v>
      </c>
      <c r="H105" s="24">
        <f t="shared" si="58"/>
        <v>1</v>
      </c>
      <c r="I105" s="22">
        <f t="shared" si="59"/>
        <v>1.4783896404611734</v>
      </c>
      <c r="J105" s="24">
        <f t="shared" si="60"/>
        <v>1.4783896404611734</v>
      </c>
      <c r="K105" s="22">
        <f t="shared" si="61"/>
        <v>1.4783896404611734</v>
      </c>
      <c r="L105" s="22">
        <f t="shared" si="62"/>
        <v>1.4783896404611734</v>
      </c>
      <c r="M105" s="228">
        <f t="shared" si="63"/>
        <v>1.4783896404611734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0.82840798818945061</v>
      </c>
      <c r="C106" s="75">
        <f t="shared" si="77"/>
        <v>0</v>
      </c>
      <c r="D106" s="24">
        <f t="shared" si="57"/>
        <v>0.82840798818945061</v>
      </c>
      <c r="H106" s="24">
        <f t="shared" si="58"/>
        <v>1</v>
      </c>
      <c r="I106" s="22">
        <f t="shared" si="59"/>
        <v>0.82840798818945061</v>
      </c>
      <c r="J106" s="24">
        <f t="shared" si="60"/>
        <v>0.82840798818945061</v>
      </c>
      <c r="K106" s="22">
        <f t="shared" si="61"/>
        <v>0.82840798818945061</v>
      </c>
      <c r="L106" s="22">
        <f t="shared" si="62"/>
        <v>0.82840798818945061</v>
      </c>
      <c r="M106" s="228">
        <f t="shared" si="63"/>
        <v>0.82840798818945061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10.261187062168581</v>
      </c>
      <c r="C119" s="22">
        <f>SUM(C91:C118)</f>
        <v>-2.1041297384631217</v>
      </c>
      <c r="D119" s="24">
        <f>SUM(D91:D118)</f>
        <v>8.1570573237054571</v>
      </c>
      <c r="E119" s="22"/>
      <c r="F119" s="2"/>
      <c r="G119" s="2"/>
      <c r="H119" s="31"/>
      <c r="I119" s="22">
        <f>SUM(I91:I118)</f>
        <v>8.1570573237054571</v>
      </c>
      <c r="J119" s="24">
        <f>SUM(J91:J118)</f>
        <v>10.464776569046611</v>
      </c>
      <c r="K119" s="22">
        <f>SUM(K91:K118)</f>
        <v>10.261187062168581</v>
      </c>
      <c r="L119" s="22">
        <f>SUM(L91:L118)</f>
        <v>10.261187062168581</v>
      </c>
      <c r="M119" s="57">
        <f t="shared" si="50"/>
        <v>10.464776569046611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0.87084256065869314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0.87084256065869314</v>
      </c>
      <c r="J124" s="238">
        <f>IF(SUMPRODUCT($B$124:$B124,$H$124:$H124)&lt;J$119,($B124*$H124),J$119)</f>
        <v>0.87084256065869314</v>
      </c>
      <c r="K124" s="22">
        <f>(B124)</f>
        <v>0.87084256065869314</v>
      </c>
      <c r="L124" s="29">
        <f>IF(SUMPRODUCT($B$124:$B124,$H$124:$H124)&lt;L$119,($B124*$H124),L$119)</f>
        <v>0.87084256065869314</v>
      </c>
      <c r="M124" s="57">
        <f t="shared" si="90"/>
        <v>0.87084256065869314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0.82727512256457625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0.82727512256457625</v>
      </c>
      <c r="J125" s="238">
        <f>IF(SUMPRODUCT($B$124:$B125,$H$124:$H125)&lt;J$119,($B125*$H125),IF(SUMPRODUCT($B$124:$B124,$H$124:$H124)&lt;J$119,J$119-SUMPRODUCT($B$124:$B124,$H$124:$H124),0))</f>
        <v>0.82727512256457625</v>
      </c>
      <c r="K125" s="22">
        <f t="shared" ref="K125:K126" si="91">(B125)</f>
        <v>0.82727512256457625</v>
      </c>
      <c r="L125" s="29">
        <f>IF(SUMPRODUCT($B$124:$B125,$H$124:$H125)&lt;L$119,($B125*$H125),IF(SUMPRODUCT($B$124:$B124,$H$124:$H124)&lt;L$119,L$119-SUMPRODUCT($B$124:$B124,$H$124:$H124),0))</f>
        <v>0.82727512256457625</v>
      </c>
      <c r="M125" s="57">
        <f t="shared" ref="M125:M126" si="92">(J125)</f>
        <v>0.82727512256457625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1.4732917451492384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1.4732917451492384</v>
      </c>
      <c r="K126" s="22">
        <f t="shared" si="91"/>
        <v>1.4732917451492384</v>
      </c>
      <c r="L126" s="29">
        <f>IF(SUMPRODUCT($B$124:$B126,$H$124:$H126)&lt;(L$119-L$128),($B126*$H126),IF(SUMPRODUCT($B$124:$B125,$H$124:$H125)&lt;(L$119-L$128),L$119-L$128-SUMPRODUCT($B$124:$B125,$H$124:$H125),0))</f>
        <v>1.4732917451492384</v>
      </c>
      <c r="M126" s="57">
        <f t="shared" si="92"/>
        <v>1.4732917451492384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0.17205396677780899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0.17205396677780899</v>
      </c>
      <c r="K127" s="22">
        <f>(B127)</f>
        <v>0.17205396677780899</v>
      </c>
      <c r="L127" s="29">
        <f>IF(SUMPRODUCT($B$124:$B127,$H$124:$H127)&lt;(L$119-L$128),($B127*$H127),IF(SUMPRODUCT($B$124:$B126,$H$124:$H126)&lt;(L$119-L128),L$119-L$128-SUMPRODUCT($B$124:$B126,$H$124:$H126),0))</f>
        <v>0.17205396677780899</v>
      </c>
      <c r="M127" s="57">
        <f t="shared" si="90"/>
        <v>0.17205396677780899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7.2862147630467637</v>
      </c>
      <c r="J128" s="229">
        <f>(J30)</f>
        <v>-3.8374093072693904E-2</v>
      </c>
      <c r="K128" s="22">
        <f>(B128)</f>
        <v>0.59263033001245335</v>
      </c>
      <c r="L128" s="22">
        <f>IF(L124=L119,0,(L119-L124)/(B119-B124)*K128)</f>
        <v>0.59263033001245335</v>
      </c>
      <c r="M128" s="57">
        <f t="shared" si="90"/>
        <v>-3.8374093072693904E-2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6.3250933370058124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7.1596872669689882</v>
      </c>
      <c r="K129" s="29">
        <f>(B129)</f>
        <v>6.3250933370058124</v>
      </c>
      <c r="L129" s="60">
        <f>IF(SUM(L124:L128)&gt;L130,0,L130-SUM(L124:L128))</f>
        <v>6.3250933370058107</v>
      </c>
      <c r="M129" s="57">
        <f t="shared" si="90"/>
        <v>7.1596872669689882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10.261187062168581</v>
      </c>
      <c r="C130" s="2"/>
      <c r="D130" s="31"/>
      <c r="E130" s="2"/>
      <c r="F130" s="2"/>
      <c r="G130" s="2"/>
      <c r="H130" s="24"/>
      <c r="I130" s="29">
        <f>(I119)</f>
        <v>8.1570573237054571</v>
      </c>
      <c r="J130" s="229">
        <f>(J119)</f>
        <v>10.464776569046611</v>
      </c>
      <c r="K130" s="22">
        <f>(B130)</f>
        <v>10.261187062168581</v>
      </c>
      <c r="L130" s="22">
        <f>(L119)</f>
        <v>10.261187062168581</v>
      </c>
      <c r="M130" s="57">
        <f t="shared" si="90"/>
        <v>10.464776569046611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0.82727512256457558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U86" sqref="U8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2228.3915795024927</v>
      </c>
      <c r="C72" s="109">
        <f>Poor!R7</f>
        <v>1733.6800798928889</v>
      </c>
      <c r="D72" s="109">
        <f>Middle!R7</f>
        <v>2327.082122169511</v>
      </c>
      <c r="E72" s="109">
        <f>Rich!R7</f>
        <v>2942.3348645396259</v>
      </c>
      <c r="F72" s="109">
        <f>V.Poor!T7</f>
        <v>2228.3915795024927</v>
      </c>
      <c r="G72" s="109">
        <f>Poor!T7</f>
        <v>1733.2051417312873</v>
      </c>
      <c r="H72" s="109">
        <f>Middle!T7</f>
        <v>2312.9247533203579</v>
      </c>
      <c r="I72" s="109">
        <f>Rich!T7</f>
        <v>1978.4568719005918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35</v>
      </c>
      <c r="D73" s="109">
        <f>Middle!R8</f>
        <v>1253</v>
      </c>
      <c r="E73" s="109">
        <f>Rich!R8</f>
        <v>19158.437499999996</v>
      </c>
      <c r="F73" s="109">
        <f>V.Poor!T8</f>
        <v>0</v>
      </c>
      <c r="G73" s="109">
        <f>Poor!T8</f>
        <v>38.877345025502208</v>
      </c>
      <c r="H73" s="109">
        <f>Middle!T8</f>
        <v>1408.4452528863092</v>
      </c>
      <c r="I73" s="109">
        <f>Rich!T8</f>
        <v>20919.628509035978</v>
      </c>
    </row>
    <row r="74" spans="1:9">
      <c r="A74" t="str">
        <f>V.Poor!Q9</f>
        <v>Animal products consumed</v>
      </c>
      <c r="B74" s="109">
        <f>V.Poor!R9</f>
        <v>680.7010887495876</v>
      </c>
      <c r="C74" s="109">
        <f>Poor!R9</f>
        <v>1980.0470141867372</v>
      </c>
      <c r="D74" s="109">
        <f>Middle!R9</f>
        <v>2439.3860112174207</v>
      </c>
      <c r="E74" s="109">
        <f>Rich!R9</f>
        <v>2324.2329264269219</v>
      </c>
      <c r="F74" s="109">
        <f>V.Poor!T9</f>
        <v>680.7010887495876</v>
      </c>
      <c r="G74" s="109">
        <f>Poor!T9</f>
        <v>1980.0470141867372</v>
      </c>
      <c r="H74" s="109">
        <f>Middle!T9</f>
        <v>2439.3860112174207</v>
      </c>
      <c r="I74" s="109">
        <f>Rich!T9</f>
        <v>2324.2329264269219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10</v>
      </c>
      <c r="D75" s="109">
        <f>Middle!R10</f>
        <v>45</v>
      </c>
      <c r="E75" s="109">
        <f>Rich!R10</f>
        <v>81.25</v>
      </c>
      <c r="F75" s="109">
        <f>V.Poor!T10</f>
        <v>0</v>
      </c>
      <c r="G75" s="109">
        <f>Poor!T10</f>
        <v>10</v>
      </c>
      <c r="H75" s="109">
        <f>Middle!T10</f>
        <v>45</v>
      </c>
      <c r="I75" s="109">
        <f>Rich!T10</f>
        <v>81.25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2000</v>
      </c>
      <c r="D76" s="109">
        <f>Middle!R11</f>
        <v>6750</v>
      </c>
      <c r="E76" s="109">
        <f>Rich!R11</f>
        <v>34375</v>
      </c>
      <c r="F76" s="109">
        <f>V.Poor!T11</f>
        <v>0</v>
      </c>
      <c r="G76" s="109">
        <f>Poor!T11</f>
        <v>2000</v>
      </c>
      <c r="H76" s="109">
        <f>Middle!T11</f>
        <v>6857.649067095781</v>
      </c>
      <c r="I76" s="109">
        <f>Rich!T11</f>
        <v>35009.968516657602</v>
      </c>
    </row>
    <row r="77" spans="1:9">
      <c r="A77" t="str">
        <f>V.Poor!Q12</f>
        <v>Wild foods consumed and sold</v>
      </c>
      <c r="B77" s="109">
        <f>V.Poor!R12</f>
        <v>117.69562991913411</v>
      </c>
      <c r="C77" s="109">
        <f>Poor!R12</f>
        <v>410.28403450009603</v>
      </c>
      <c r="D77" s="109">
        <f>Middle!R12</f>
        <v>347.19477976643196</v>
      </c>
      <c r="E77" s="109">
        <f>Rich!R12</f>
        <v>117.69562991913411</v>
      </c>
      <c r="F77" s="109">
        <f>V.Poor!T12</f>
        <v>41.775820662850997</v>
      </c>
      <c r="G77" s="109">
        <f>Poor!T12</f>
        <v>307.45749636106018</v>
      </c>
      <c r="H77" s="109">
        <f>Middle!T12</f>
        <v>397.02837195627444</v>
      </c>
      <c r="I77" s="109">
        <f>Rich!T12</f>
        <v>129.0835186119852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7800</v>
      </c>
      <c r="C80" s="109">
        <f>Poor!R15</f>
        <v>7800</v>
      </c>
      <c r="D80" s="109">
        <f>Middle!R15</f>
        <v>7800</v>
      </c>
      <c r="E80" s="109">
        <f>Rich!R15</f>
        <v>9749.9999999999982</v>
      </c>
      <c r="F80" s="109">
        <f>V.Poor!T15</f>
        <v>7800</v>
      </c>
      <c r="G80" s="109">
        <f>Poor!T15</f>
        <v>7800</v>
      </c>
      <c r="H80" s="109">
        <f>Middle!T15</f>
        <v>7800</v>
      </c>
      <c r="I80" s="109">
        <f>Rich!T15</f>
        <v>9749.9999999999982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3600</v>
      </c>
      <c r="C82" s="109">
        <f>Poor!R17</f>
        <v>9600</v>
      </c>
      <c r="D82" s="109">
        <f>Middle!R17</f>
        <v>21600</v>
      </c>
      <c r="E82" s="109">
        <f>Rich!R17</f>
        <v>40005</v>
      </c>
      <c r="F82" s="109">
        <f>V.Poor!T17</f>
        <v>3600</v>
      </c>
      <c r="G82" s="109">
        <f>Poor!T17</f>
        <v>9600</v>
      </c>
      <c r="H82" s="109">
        <f>Middle!T17</f>
        <v>21600</v>
      </c>
      <c r="I82" s="109">
        <f>Rich!T17</f>
        <v>40005</v>
      </c>
    </row>
    <row r="83" spans="1:9">
      <c r="A83" t="str">
        <f>V.Poor!Q18</f>
        <v>Food transfer - official</v>
      </c>
      <c r="B83" s="109">
        <f>V.Poor!R18</f>
        <v>1120.9107611346103</v>
      </c>
      <c r="C83" s="109">
        <f>Poor!R18</f>
        <v>1120.9107611346103</v>
      </c>
      <c r="D83" s="109">
        <f>Middle!R18</f>
        <v>1120.9107611346103</v>
      </c>
      <c r="E83" s="109">
        <f>Rich!R18</f>
        <v>700.56922570913162</v>
      </c>
      <c r="F83" s="109">
        <f>V.Poor!T18</f>
        <v>1120.9107611346103</v>
      </c>
      <c r="G83" s="109">
        <f>Poor!T18</f>
        <v>1120.9107611346103</v>
      </c>
      <c r="H83" s="109">
        <f>Middle!T18</f>
        <v>1120.9107611346103</v>
      </c>
      <c r="I83" s="109">
        <f>Rich!T18</f>
        <v>700.56922570913162</v>
      </c>
    </row>
    <row r="84" spans="1:9">
      <c r="A84" t="str">
        <f>V.Poor!Q19</f>
        <v>Food transfer - gifts</v>
      </c>
      <c r="B84" s="109">
        <f>V.Poor!R19</f>
        <v>66.264251913375503</v>
      </c>
      <c r="C84" s="109">
        <f>Poor!R19</f>
        <v>66.264251913375503</v>
      </c>
      <c r="D84" s="109">
        <f>Middle!R19</f>
        <v>0</v>
      </c>
      <c r="E84" s="109">
        <f>Rich!R19</f>
        <v>0</v>
      </c>
      <c r="F84" s="109">
        <f>V.Poor!T19</f>
        <v>66.264251913375503</v>
      </c>
      <c r="G84" s="109">
        <f>Poor!T19</f>
        <v>66.264251913375503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15720</v>
      </c>
      <c r="C85" s="109">
        <f>Poor!R20</f>
        <v>15720</v>
      </c>
      <c r="D85" s="109">
        <f>Middle!R20</f>
        <v>15720</v>
      </c>
      <c r="E85" s="109">
        <f>Rich!R20</f>
        <v>17399.999999999996</v>
      </c>
      <c r="F85" s="109">
        <f>V.Poor!T20</f>
        <v>15720</v>
      </c>
      <c r="G85" s="109">
        <f>Poor!T20</f>
        <v>15720</v>
      </c>
      <c r="H85" s="109">
        <f>Middle!T20</f>
        <v>15720</v>
      </c>
      <c r="I85" s="109">
        <f>Rich!T20</f>
        <v>17399.999999999996</v>
      </c>
    </row>
    <row r="86" spans="1:9">
      <c r="A86" t="str">
        <f>V.Poor!Q21</f>
        <v>Cash transfer - gifts</v>
      </c>
      <c r="B86" s="109">
        <f>V.Poor!R21</f>
        <v>6000</v>
      </c>
      <c r="C86" s="109">
        <f>Poor!R21</f>
        <v>7800</v>
      </c>
      <c r="D86" s="109">
        <f>Middle!R21</f>
        <v>0</v>
      </c>
      <c r="E86" s="109">
        <f>Rich!R21</f>
        <v>0</v>
      </c>
      <c r="F86" s="109">
        <f>V.Poor!T21</f>
        <v>6000</v>
      </c>
      <c r="G86" s="109">
        <f>Poor!T21</f>
        <v>7800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37333.963311219195</v>
      </c>
      <c r="C88" s="109">
        <f>Poor!R23</f>
        <v>48276.18614162771</v>
      </c>
      <c r="D88" s="109">
        <f>Middle!R23</f>
        <v>59402.573674287974</v>
      </c>
      <c r="E88" s="109">
        <f>Rich!R23</f>
        <v>126854.5201465948</v>
      </c>
      <c r="F88" s="109">
        <f>V.Poor!T23</f>
        <v>37258.043501962915</v>
      </c>
      <c r="G88" s="109">
        <f>Poor!T23</f>
        <v>48176.762010352577</v>
      </c>
      <c r="H88" s="109">
        <f>Middle!T23</f>
        <v>59701.344217610756</v>
      </c>
      <c r="I88" s="109">
        <f>Rich!T23</f>
        <v>128298.1895683422</v>
      </c>
    </row>
    <row r="89" spans="1:9">
      <c r="A89" t="str">
        <f>V.Poor!Q24</f>
        <v>Food Poverty line</v>
      </c>
      <c r="B89" s="109">
        <f>V.Poor!R24</f>
        <v>19375.122704414527</v>
      </c>
      <c r="C89" s="109">
        <f>Poor!R24</f>
        <v>19375.122704414527</v>
      </c>
      <c r="D89" s="109">
        <f>Middle!R24</f>
        <v>19375.122704414527</v>
      </c>
      <c r="E89" s="109">
        <f>Rich!R24</f>
        <v>19375.122704414527</v>
      </c>
      <c r="F89" s="109">
        <f>V.Poor!T24</f>
        <v>19375.122704414527</v>
      </c>
      <c r="G89" s="109">
        <f>Poor!T24</f>
        <v>19375.122704414527</v>
      </c>
      <c r="H89" s="109">
        <f>Middle!T24</f>
        <v>19375.122704414527</v>
      </c>
      <c r="I89" s="109">
        <f>Rich!T24</f>
        <v>19375.122704414527</v>
      </c>
    </row>
    <row r="90" spans="1:9">
      <c r="A90" s="108" t="str">
        <f>V.Poor!Q25</f>
        <v>Lower Bound Poverty line</v>
      </c>
      <c r="B90" s="109">
        <f>V.Poor!R25</f>
        <v>29111.789371081199</v>
      </c>
      <c r="C90" s="109">
        <f>Poor!R25</f>
        <v>29111.789371081199</v>
      </c>
      <c r="D90" s="109">
        <f>Middle!R25</f>
        <v>29111.789371081199</v>
      </c>
      <c r="E90" s="109">
        <f>Rich!R25</f>
        <v>29111.789371081195</v>
      </c>
      <c r="F90" s="109">
        <f>V.Poor!T25</f>
        <v>29111.789371081199</v>
      </c>
      <c r="G90" s="109">
        <f>Poor!T25</f>
        <v>29111.789371081199</v>
      </c>
      <c r="H90" s="109">
        <f>Middle!T25</f>
        <v>29111.789371081199</v>
      </c>
      <c r="I90" s="109">
        <f>Rich!T25</f>
        <v>29111.789371081195</v>
      </c>
    </row>
    <row r="91" spans="1:9">
      <c r="A91" s="108" t="str">
        <f>V.Poor!Q26</f>
        <v>Upper Bound Poverty line</v>
      </c>
      <c r="B91" s="109">
        <f>V.Poor!R26</f>
        <v>46451.789371081199</v>
      </c>
      <c r="C91" s="109">
        <f>Poor!R26</f>
        <v>46451.789371081199</v>
      </c>
      <c r="D91" s="109">
        <f>Middle!R26</f>
        <v>46451.789371081199</v>
      </c>
      <c r="E91" s="109">
        <f>Rich!R26</f>
        <v>46451.789371081191</v>
      </c>
      <c r="F91" s="109">
        <f>V.Poor!T26</f>
        <v>46451.789371081199</v>
      </c>
      <c r="G91" s="109">
        <f>Poor!T26</f>
        <v>46451.789371081199</v>
      </c>
      <c r="H91" s="109">
        <f>Middle!T26</f>
        <v>46451.789371081199</v>
      </c>
      <c r="I91" s="109">
        <f>Rich!T26</f>
        <v>46451.789371081191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19375.122704414527</v>
      </c>
      <c r="G93" s="109">
        <f>Poor!T24</f>
        <v>19375.122704414527</v>
      </c>
      <c r="H93" s="109">
        <f>Middle!T24</f>
        <v>19375.122704414527</v>
      </c>
      <c r="I93" s="109">
        <f>Rich!T24</f>
        <v>19375.122704414527</v>
      </c>
    </row>
    <row r="94" spans="1:9">
      <c r="A94" t="str">
        <f>V.Poor!Q25</f>
        <v>Lower Bound Poverty line</v>
      </c>
      <c r="F94" s="109">
        <f>V.Poor!T25</f>
        <v>29111.789371081199</v>
      </c>
      <c r="G94" s="109">
        <f>Poor!T25</f>
        <v>29111.789371081199</v>
      </c>
      <c r="H94" s="109">
        <f>Middle!T25</f>
        <v>29111.789371081199</v>
      </c>
      <c r="I94" s="109">
        <f>Rich!T25</f>
        <v>29111.789371081195</v>
      </c>
    </row>
    <row r="95" spans="1:9">
      <c r="A95" t="str">
        <f>V.Poor!Q26</f>
        <v>Upper Bound Poverty line</v>
      </c>
      <c r="F95" s="109">
        <f>V.Poor!T26</f>
        <v>46451.789371081199</v>
      </c>
      <c r="G95" s="109">
        <f>Poor!T26</f>
        <v>46451.789371081199</v>
      </c>
      <c r="H95" s="109">
        <f>Middle!T26</f>
        <v>46451.789371081199</v>
      </c>
      <c r="I95" s="109">
        <f>Rich!T26</f>
        <v>46451.789371081191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9117.8260598620036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9193.7458691182837</v>
      </c>
      <c r="G100" s="240">
        <f t="shared" si="0"/>
        <v>0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2228.3915795024927</v>
      </c>
      <c r="C3" s="203">
        <f>Income!C72</f>
        <v>1733.6800798928889</v>
      </c>
      <c r="D3" s="203">
        <f>Income!D72</f>
        <v>2327.082122169511</v>
      </c>
      <c r="E3" s="203">
        <f>Income!E72</f>
        <v>2942.3348645396259</v>
      </c>
      <c r="F3" s="204">
        <f>IF(F$2&lt;=($B$2+$C$2+$D$2),IF(F$2&lt;=($B$2+$C$2),IF(F$2&lt;=$B$2,$B3,$C3),$D3),$E3)</f>
        <v>2228.3915795024927</v>
      </c>
      <c r="G3" s="204">
        <f t="shared" ref="G3:AW7" si="0">IF(G$2&lt;=($B$2+$C$2+$D$2),IF(G$2&lt;=($B$2+$C$2),IF(G$2&lt;=$B$2,$B3,$C3),$D3),$E3)</f>
        <v>2228.3915795024927</v>
      </c>
      <c r="H3" s="204">
        <f t="shared" si="0"/>
        <v>2228.3915795024927</v>
      </c>
      <c r="I3" s="204">
        <f t="shared" si="0"/>
        <v>2228.3915795024927</v>
      </c>
      <c r="J3" s="204">
        <f t="shared" si="0"/>
        <v>2228.3915795024927</v>
      </c>
      <c r="K3" s="204">
        <f t="shared" si="0"/>
        <v>2228.3915795024927</v>
      </c>
      <c r="L3" s="204">
        <f t="shared" si="0"/>
        <v>2228.3915795024927</v>
      </c>
      <c r="M3" s="204">
        <f t="shared" si="0"/>
        <v>2228.3915795024927</v>
      </c>
      <c r="N3" s="204">
        <f t="shared" si="0"/>
        <v>2228.3915795024927</v>
      </c>
      <c r="O3" s="204">
        <f t="shared" si="0"/>
        <v>2228.3915795024927</v>
      </c>
      <c r="P3" s="204">
        <f t="shared" si="0"/>
        <v>2228.3915795024927</v>
      </c>
      <c r="Q3" s="204">
        <f t="shared" si="0"/>
        <v>2228.3915795024927</v>
      </c>
      <c r="R3" s="204">
        <f t="shared" si="0"/>
        <v>2228.3915795024927</v>
      </c>
      <c r="S3" s="204">
        <f t="shared" si="0"/>
        <v>2228.3915795024927</v>
      </c>
      <c r="T3" s="204">
        <f t="shared" si="0"/>
        <v>2228.3915795024927</v>
      </c>
      <c r="U3" s="204">
        <f t="shared" si="0"/>
        <v>2228.3915795024927</v>
      </c>
      <c r="V3" s="204">
        <f t="shared" si="0"/>
        <v>2228.3915795024927</v>
      </c>
      <c r="W3" s="204">
        <f t="shared" si="0"/>
        <v>2228.3915795024927</v>
      </c>
      <c r="X3" s="204">
        <f t="shared" si="0"/>
        <v>2228.3915795024927</v>
      </c>
      <c r="Y3" s="204">
        <f t="shared" si="0"/>
        <v>2228.3915795024927</v>
      </c>
      <c r="Z3" s="204">
        <f t="shared" si="0"/>
        <v>2228.3915795024927</v>
      </c>
      <c r="AA3" s="204">
        <f t="shared" si="0"/>
        <v>2228.3915795024927</v>
      </c>
      <c r="AB3" s="204">
        <f t="shared" si="0"/>
        <v>2228.3915795024927</v>
      </c>
      <c r="AC3" s="204">
        <f t="shared" si="0"/>
        <v>2228.3915795024927</v>
      </c>
      <c r="AD3" s="204">
        <f t="shared" si="0"/>
        <v>2228.3915795024927</v>
      </c>
      <c r="AE3" s="204">
        <f t="shared" si="0"/>
        <v>2228.3915795024927</v>
      </c>
      <c r="AF3" s="204">
        <f t="shared" si="0"/>
        <v>2228.3915795024927</v>
      </c>
      <c r="AG3" s="204">
        <f t="shared" si="0"/>
        <v>2228.3915795024927</v>
      </c>
      <c r="AH3" s="204">
        <f t="shared" si="0"/>
        <v>2228.3915795024927</v>
      </c>
      <c r="AI3" s="204">
        <f t="shared" si="0"/>
        <v>2228.3915795024927</v>
      </c>
      <c r="AJ3" s="204">
        <f t="shared" si="0"/>
        <v>2228.3915795024927</v>
      </c>
      <c r="AK3" s="204">
        <f t="shared" si="0"/>
        <v>2228.3915795024927</v>
      </c>
      <c r="AL3" s="204">
        <f t="shared" si="0"/>
        <v>2228.3915795024927</v>
      </c>
      <c r="AM3" s="204">
        <f t="shared" si="0"/>
        <v>2228.3915795024927</v>
      </c>
      <c r="AN3" s="204">
        <f t="shared" si="0"/>
        <v>2228.3915795024927</v>
      </c>
      <c r="AO3" s="204">
        <f t="shared" si="0"/>
        <v>2228.3915795024927</v>
      </c>
      <c r="AP3" s="204">
        <f t="shared" si="0"/>
        <v>1733.6800798928889</v>
      </c>
      <c r="AQ3" s="204">
        <f t="shared" si="0"/>
        <v>1733.6800798928889</v>
      </c>
      <c r="AR3" s="204">
        <f t="shared" si="0"/>
        <v>1733.6800798928889</v>
      </c>
      <c r="AS3" s="204">
        <f t="shared" si="0"/>
        <v>1733.6800798928889</v>
      </c>
      <c r="AT3" s="204">
        <f t="shared" si="0"/>
        <v>1733.6800798928889</v>
      </c>
      <c r="AU3" s="204">
        <f t="shared" si="0"/>
        <v>1733.6800798928889</v>
      </c>
      <c r="AV3" s="204">
        <f t="shared" si="0"/>
        <v>1733.6800798928889</v>
      </c>
      <c r="AW3" s="204">
        <f t="shared" si="0"/>
        <v>1733.6800798928889</v>
      </c>
      <c r="AX3" s="204">
        <f t="shared" ref="AX3:BZ10" si="1">IF(AX$2&lt;=($B$2+$C$2+$D$2),IF(AX$2&lt;=($B$2+$C$2),IF(AX$2&lt;=$B$2,$B3,$C3),$D3),$E3)</f>
        <v>1733.6800798928889</v>
      </c>
      <c r="AY3" s="204">
        <f t="shared" si="1"/>
        <v>1733.6800798928889</v>
      </c>
      <c r="AZ3" s="204">
        <f t="shared" si="1"/>
        <v>1733.6800798928889</v>
      </c>
      <c r="BA3" s="204">
        <f t="shared" si="1"/>
        <v>1733.6800798928889</v>
      </c>
      <c r="BB3" s="204">
        <f t="shared" si="1"/>
        <v>1733.6800798928889</v>
      </c>
      <c r="BC3" s="204">
        <f t="shared" si="1"/>
        <v>1733.6800798928889</v>
      </c>
      <c r="BD3" s="204">
        <f t="shared" si="1"/>
        <v>1733.6800798928889</v>
      </c>
      <c r="BE3" s="204">
        <f t="shared" si="1"/>
        <v>1733.6800798928889</v>
      </c>
      <c r="BF3" s="204">
        <f t="shared" si="1"/>
        <v>1733.6800798928889</v>
      </c>
      <c r="BG3" s="204">
        <f t="shared" si="1"/>
        <v>1733.6800798928889</v>
      </c>
      <c r="BH3" s="204">
        <f t="shared" si="1"/>
        <v>1733.6800798928889</v>
      </c>
      <c r="BI3" s="204">
        <f t="shared" si="1"/>
        <v>1733.6800798928889</v>
      </c>
      <c r="BJ3" s="204">
        <f t="shared" si="1"/>
        <v>1733.6800798928889</v>
      </c>
      <c r="BK3" s="204">
        <f t="shared" si="1"/>
        <v>1733.6800798928889</v>
      </c>
      <c r="BL3" s="204">
        <f t="shared" si="1"/>
        <v>1733.6800798928889</v>
      </c>
      <c r="BM3" s="204">
        <f t="shared" si="1"/>
        <v>2327.082122169511</v>
      </c>
      <c r="BN3" s="204">
        <f t="shared" si="1"/>
        <v>2327.082122169511</v>
      </c>
      <c r="BO3" s="204">
        <f t="shared" si="1"/>
        <v>2327.082122169511</v>
      </c>
      <c r="BP3" s="204">
        <f t="shared" si="1"/>
        <v>2327.082122169511</v>
      </c>
      <c r="BQ3" s="204">
        <f t="shared" si="1"/>
        <v>2327.082122169511</v>
      </c>
      <c r="BR3" s="204">
        <f t="shared" si="1"/>
        <v>2327.082122169511</v>
      </c>
      <c r="BS3" s="204">
        <f t="shared" si="1"/>
        <v>2327.082122169511</v>
      </c>
      <c r="BT3" s="204">
        <f t="shared" si="1"/>
        <v>2327.082122169511</v>
      </c>
      <c r="BU3" s="204">
        <f t="shared" si="1"/>
        <v>2327.082122169511</v>
      </c>
      <c r="BV3" s="204">
        <f t="shared" si="1"/>
        <v>2327.082122169511</v>
      </c>
      <c r="BW3" s="204">
        <f t="shared" si="1"/>
        <v>2327.082122169511</v>
      </c>
      <c r="BX3" s="204">
        <f t="shared" si="1"/>
        <v>2327.082122169511</v>
      </c>
      <c r="BY3" s="204">
        <f t="shared" si="1"/>
        <v>2327.082122169511</v>
      </c>
      <c r="BZ3" s="204">
        <f t="shared" si="1"/>
        <v>2327.082122169511</v>
      </c>
      <c r="CA3" s="204">
        <f t="shared" ref="CA3:CR15" si="2">IF(CA$2&lt;=($B$2+$C$2+$D$2),IF(CA$2&lt;=($B$2+$C$2),IF(CA$2&lt;=$B$2,$B3,$C3),$D3),$E3)</f>
        <v>2327.082122169511</v>
      </c>
      <c r="CB3" s="204">
        <f t="shared" si="2"/>
        <v>2327.082122169511</v>
      </c>
      <c r="CC3" s="204">
        <f t="shared" si="2"/>
        <v>2327.082122169511</v>
      </c>
      <c r="CD3" s="204">
        <f t="shared" si="2"/>
        <v>2327.082122169511</v>
      </c>
      <c r="CE3" s="204">
        <f t="shared" si="2"/>
        <v>2327.082122169511</v>
      </c>
      <c r="CF3" s="204">
        <f t="shared" si="2"/>
        <v>2327.082122169511</v>
      </c>
      <c r="CG3" s="204">
        <f t="shared" si="2"/>
        <v>2327.082122169511</v>
      </c>
      <c r="CH3" s="204">
        <f t="shared" si="2"/>
        <v>2327.082122169511</v>
      </c>
      <c r="CI3" s="204">
        <f t="shared" si="2"/>
        <v>2327.082122169511</v>
      </c>
      <c r="CJ3" s="204">
        <f t="shared" si="2"/>
        <v>2327.082122169511</v>
      </c>
      <c r="CK3" s="204">
        <f t="shared" si="2"/>
        <v>2327.082122169511</v>
      </c>
      <c r="CL3" s="204">
        <f t="shared" si="2"/>
        <v>2327.082122169511</v>
      </c>
      <c r="CM3" s="204">
        <f t="shared" si="2"/>
        <v>2327.082122169511</v>
      </c>
      <c r="CN3" s="204">
        <f t="shared" si="2"/>
        <v>2942.3348645396259</v>
      </c>
      <c r="CO3" s="204">
        <f t="shared" si="2"/>
        <v>2942.3348645396259</v>
      </c>
      <c r="CP3" s="204">
        <f t="shared" si="2"/>
        <v>2942.3348645396259</v>
      </c>
      <c r="CQ3" s="204">
        <f t="shared" si="2"/>
        <v>2942.3348645396259</v>
      </c>
      <c r="CR3" s="204">
        <f t="shared" si="2"/>
        <v>2942.3348645396259</v>
      </c>
      <c r="CS3" s="204">
        <f t="shared" ref="CS3:DA15" si="3">IF(CS$2&lt;=($B$2+$C$2+$D$2),IF(CS$2&lt;=($B$2+$C$2),IF(CS$2&lt;=$B$2,$B3,$C3),$D3),$E3)</f>
        <v>2942.3348645396259</v>
      </c>
      <c r="CT3" s="204">
        <f t="shared" si="3"/>
        <v>2942.3348645396259</v>
      </c>
      <c r="CU3" s="204">
        <f t="shared" si="3"/>
        <v>2942.3348645396259</v>
      </c>
      <c r="CV3" s="204">
        <f t="shared" si="3"/>
        <v>2942.3348645396259</v>
      </c>
      <c r="CW3" s="204">
        <f t="shared" si="3"/>
        <v>2942.3348645396259</v>
      </c>
      <c r="CX3" s="204">
        <f t="shared" si="3"/>
        <v>2942.3348645396259</v>
      </c>
      <c r="CY3" s="204">
        <f t="shared" si="3"/>
        <v>2942.3348645396259</v>
      </c>
      <c r="CZ3" s="204">
        <f t="shared" si="3"/>
        <v>2942.3348645396259</v>
      </c>
      <c r="DA3" s="204">
        <f t="shared" si="3"/>
        <v>2942.3348645396259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35</v>
      </c>
      <c r="D4" s="203">
        <f>Income!D73</f>
        <v>1253</v>
      </c>
      <c r="E4" s="203">
        <f>Income!E73</f>
        <v>19158.437499999996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35</v>
      </c>
      <c r="AQ4" s="204">
        <f t="shared" si="0"/>
        <v>35</v>
      </c>
      <c r="AR4" s="204">
        <f t="shared" si="0"/>
        <v>35</v>
      </c>
      <c r="AS4" s="204">
        <f t="shared" si="0"/>
        <v>35</v>
      </c>
      <c r="AT4" s="204">
        <f t="shared" si="0"/>
        <v>35</v>
      </c>
      <c r="AU4" s="204">
        <f t="shared" si="0"/>
        <v>35</v>
      </c>
      <c r="AV4" s="204">
        <f t="shared" si="0"/>
        <v>35</v>
      </c>
      <c r="AW4" s="204">
        <f t="shared" si="0"/>
        <v>35</v>
      </c>
      <c r="AX4" s="204">
        <f t="shared" si="1"/>
        <v>35</v>
      </c>
      <c r="AY4" s="204">
        <f t="shared" si="1"/>
        <v>35</v>
      </c>
      <c r="AZ4" s="204">
        <f t="shared" si="1"/>
        <v>35</v>
      </c>
      <c r="BA4" s="204">
        <f t="shared" si="1"/>
        <v>35</v>
      </c>
      <c r="BB4" s="204">
        <f t="shared" si="1"/>
        <v>35</v>
      </c>
      <c r="BC4" s="204">
        <f t="shared" si="1"/>
        <v>35</v>
      </c>
      <c r="BD4" s="204">
        <f t="shared" si="1"/>
        <v>35</v>
      </c>
      <c r="BE4" s="204">
        <f t="shared" si="1"/>
        <v>35</v>
      </c>
      <c r="BF4" s="204">
        <f t="shared" si="1"/>
        <v>35</v>
      </c>
      <c r="BG4" s="204">
        <f t="shared" si="1"/>
        <v>35</v>
      </c>
      <c r="BH4" s="204">
        <f t="shared" si="1"/>
        <v>35</v>
      </c>
      <c r="BI4" s="204">
        <f t="shared" si="1"/>
        <v>35</v>
      </c>
      <c r="BJ4" s="204">
        <f t="shared" si="1"/>
        <v>35</v>
      </c>
      <c r="BK4" s="204">
        <f t="shared" si="1"/>
        <v>35</v>
      </c>
      <c r="BL4" s="204">
        <f t="shared" si="1"/>
        <v>35</v>
      </c>
      <c r="BM4" s="204">
        <f t="shared" si="1"/>
        <v>1253</v>
      </c>
      <c r="BN4" s="204">
        <f t="shared" si="1"/>
        <v>1253</v>
      </c>
      <c r="BO4" s="204">
        <f t="shared" si="1"/>
        <v>1253</v>
      </c>
      <c r="BP4" s="204">
        <f t="shared" si="1"/>
        <v>1253</v>
      </c>
      <c r="BQ4" s="204">
        <f t="shared" si="1"/>
        <v>1253</v>
      </c>
      <c r="BR4" s="204">
        <f t="shared" si="1"/>
        <v>1253</v>
      </c>
      <c r="BS4" s="204">
        <f t="shared" si="1"/>
        <v>1253</v>
      </c>
      <c r="BT4" s="204">
        <f t="shared" si="1"/>
        <v>1253</v>
      </c>
      <c r="BU4" s="204">
        <f t="shared" si="1"/>
        <v>1253</v>
      </c>
      <c r="BV4" s="204">
        <f t="shared" si="1"/>
        <v>1253</v>
      </c>
      <c r="BW4" s="204">
        <f t="shared" si="1"/>
        <v>1253</v>
      </c>
      <c r="BX4" s="204">
        <f t="shared" si="1"/>
        <v>1253</v>
      </c>
      <c r="BY4" s="204">
        <f t="shared" si="1"/>
        <v>1253</v>
      </c>
      <c r="BZ4" s="204">
        <f t="shared" si="1"/>
        <v>1253</v>
      </c>
      <c r="CA4" s="204">
        <f t="shared" si="2"/>
        <v>1253</v>
      </c>
      <c r="CB4" s="204">
        <f t="shared" si="2"/>
        <v>1253</v>
      </c>
      <c r="CC4" s="204">
        <f t="shared" si="2"/>
        <v>1253</v>
      </c>
      <c r="CD4" s="204">
        <f t="shared" si="2"/>
        <v>1253</v>
      </c>
      <c r="CE4" s="204">
        <f t="shared" si="2"/>
        <v>1253</v>
      </c>
      <c r="CF4" s="204">
        <f t="shared" si="2"/>
        <v>1253</v>
      </c>
      <c r="CG4" s="204">
        <f t="shared" si="2"/>
        <v>1253</v>
      </c>
      <c r="CH4" s="204">
        <f t="shared" si="2"/>
        <v>1253</v>
      </c>
      <c r="CI4" s="204">
        <f t="shared" si="2"/>
        <v>1253</v>
      </c>
      <c r="CJ4" s="204">
        <f t="shared" si="2"/>
        <v>1253</v>
      </c>
      <c r="CK4" s="204">
        <f t="shared" si="2"/>
        <v>1253</v>
      </c>
      <c r="CL4" s="204">
        <f t="shared" si="2"/>
        <v>1253</v>
      </c>
      <c r="CM4" s="204">
        <f t="shared" si="2"/>
        <v>1253</v>
      </c>
      <c r="CN4" s="204">
        <f t="shared" si="2"/>
        <v>19158.437499999996</v>
      </c>
      <c r="CO4" s="204">
        <f t="shared" si="2"/>
        <v>19158.437499999996</v>
      </c>
      <c r="CP4" s="204">
        <f t="shared" si="2"/>
        <v>19158.437499999996</v>
      </c>
      <c r="CQ4" s="204">
        <f t="shared" si="2"/>
        <v>19158.437499999996</v>
      </c>
      <c r="CR4" s="204">
        <f t="shared" si="2"/>
        <v>19158.437499999996</v>
      </c>
      <c r="CS4" s="204">
        <f t="shared" si="3"/>
        <v>19158.437499999996</v>
      </c>
      <c r="CT4" s="204">
        <f t="shared" si="3"/>
        <v>19158.437499999996</v>
      </c>
      <c r="CU4" s="204">
        <f t="shared" si="3"/>
        <v>19158.437499999996</v>
      </c>
      <c r="CV4" s="204">
        <f t="shared" si="3"/>
        <v>19158.437499999996</v>
      </c>
      <c r="CW4" s="204">
        <f t="shared" si="3"/>
        <v>19158.437499999996</v>
      </c>
      <c r="CX4" s="204">
        <f t="shared" si="3"/>
        <v>19158.437499999996</v>
      </c>
      <c r="CY4" s="204">
        <f t="shared" si="3"/>
        <v>19158.437499999996</v>
      </c>
      <c r="CZ4" s="204">
        <f t="shared" si="3"/>
        <v>19158.437499999996</v>
      </c>
      <c r="DA4" s="204">
        <f t="shared" si="3"/>
        <v>19158.437499999996</v>
      </c>
      <c r="DB4" s="204"/>
    </row>
    <row r="5" spans="1:106">
      <c r="A5" s="201" t="str">
        <f>Income!A74</f>
        <v>Animal products consumed</v>
      </c>
      <c r="B5" s="203">
        <f>Income!B74</f>
        <v>680.7010887495876</v>
      </c>
      <c r="C5" s="203">
        <f>Income!C74</f>
        <v>1980.0470141867372</v>
      </c>
      <c r="D5" s="203">
        <f>Income!D74</f>
        <v>2439.3860112174207</v>
      </c>
      <c r="E5" s="203">
        <f>Income!E74</f>
        <v>2324.2329264269219</v>
      </c>
      <c r="F5" s="204">
        <f t="shared" si="4"/>
        <v>680.7010887495876</v>
      </c>
      <c r="G5" s="204">
        <f t="shared" si="0"/>
        <v>680.7010887495876</v>
      </c>
      <c r="H5" s="204">
        <f t="shared" si="0"/>
        <v>680.7010887495876</v>
      </c>
      <c r="I5" s="204">
        <f t="shared" si="0"/>
        <v>680.7010887495876</v>
      </c>
      <c r="J5" s="204">
        <f t="shared" si="0"/>
        <v>680.7010887495876</v>
      </c>
      <c r="K5" s="204">
        <f t="shared" si="0"/>
        <v>680.7010887495876</v>
      </c>
      <c r="L5" s="204">
        <f t="shared" si="0"/>
        <v>680.7010887495876</v>
      </c>
      <c r="M5" s="204">
        <f t="shared" si="0"/>
        <v>680.7010887495876</v>
      </c>
      <c r="N5" s="204">
        <f t="shared" si="0"/>
        <v>680.7010887495876</v>
      </c>
      <c r="O5" s="204">
        <f t="shared" si="0"/>
        <v>680.7010887495876</v>
      </c>
      <c r="P5" s="204">
        <f t="shared" si="0"/>
        <v>680.7010887495876</v>
      </c>
      <c r="Q5" s="204">
        <f t="shared" si="0"/>
        <v>680.7010887495876</v>
      </c>
      <c r="R5" s="204">
        <f t="shared" si="0"/>
        <v>680.7010887495876</v>
      </c>
      <c r="S5" s="204">
        <f t="shared" si="0"/>
        <v>680.7010887495876</v>
      </c>
      <c r="T5" s="204">
        <f t="shared" si="0"/>
        <v>680.7010887495876</v>
      </c>
      <c r="U5" s="204">
        <f t="shared" si="0"/>
        <v>680.7010887495876</v>
      </c>
      <c r="V5" s="204">
        <f t="shared" si="0"/>
        <v>680.7010887495876</v>
      </c>
      <c r="W5" s="204">
        <f t="shared" si="0"/>
        <v>680.7010887495876</v>
      </c>
      <c r="X5" s="204">
        <f t="shared" si="0"/>
        <v>680.7010887495876</v>
      </c>
      <c r="Y5" s="204">
        <f t="shared" si="0"/>
        <v>680.7010887495876</v>
      </c>
      <c r="Z5" s="204">
        <f t="shared" si="0"/>
        <v>680.7010887495876</v>
      </c>
      <c r="AA5" s="204">
        <f t="shared" si="0"/>
        <v>680.7010887495876</v>
      </c>
      <c r="AB5" s="204">
        <f t="shared" si="0"/>
        <v>680.7010887495876</v>
      </c>
      <c r="AC5" s="204">
        <f t="shared" si="0"/>
        <v>680.7010887495876</v>
      </c>
      <c r="AD5" s="204">
        <f t="shared" si="0"/>
        <v>680.7010887495876</v>
      </c>
      <c r="AE5" s="204">
        <f t="shared" si="0"/>
        <v>680.7010887495876</v>
      </c>
      <c r="AF5" s="204">
        <f t="shared" si="0"/>
        <v>680.7010887495876</v>
      </c>
      <c r="AG5" s="204">
        <f t="shared" si="0"/>
        <v>680.7010887495876</v>
      </c>
      <c r="AH5" s="204">
        <f t="shared" si="0"/>
        <v>680.7010887495876</v>
      </c>
      <c r="AI5" s="204">
        <f t="shared" si="0"/>
        <v>680.7010887495876</v>
      </c>
      <c r="AJ5" s="204">
        <f t="shared" si="0"/>
        <v>680.7010887495876</v>
      </c>
      <c r="AK5" s="204">
        <f t="shared" si="0"/>
        <v>680.7010887495876</v>
      </c>
      <c r="AL5" s="204">
        <f t="shared" si="0"/>
        <v>680.7010887495876</v>
      </c>
      <c r="AM5" s="204">
        <f t="shared" si="0"/>
        <v>680.7010887495876</v>
      </c>
      <c r="AN5" s="204">
        <f t="shared" si="0"/>
        <v>680.7010887495876</v>
      </c>
      <c r="AO5" s="204">
        <f t="shared" si="0"/>
        <v>680.7010887495876</v>
      </c>
      <c r="AP5" s="204">
        <f t="shared" si="0"/>
        <v>1980.0470141867372</v>
      </c>
      <c r="AQ5" s="204">
        <f t="shared" si="0"/>
        <v>1980.0470141867372</v>
      </c>
      <c r="AR5" s="204">
        <f t="shared" si="0"/>
        <v>1980.0470141867372</v>
      </c>
      <c r="AS5" s="204">
        <f t="shared" si="0"/>
        <v>1980.0470141867372</v>
      </c>
      <c r="AT5" s="204">
        <f t="shared" si="0"/>
        <v>1980.0470141867372</v>
      </c>
      <c r="AU5" s="204">
        <f t="shared" si="0"/>
        <v>1980.0470141867372</v>
      </c>
      <c r="AV5" s="204">
        <f t="shared" si="0"/>
        <v>1980.0470141867372</v>
      </c>
      <c r="AW5" s="204">
        <f t="shared" si="0"/>
        <v>1980.0470141867372</v>
      </c>
      <c r="AX5" s="204">
        <f t="shared" si="1"/>
        <v>1980.0470141867372</v>
      </c>
      <c r="AY5" s="204">
        <f t="shared" si="1"/>
        <v>1980.0470141867372</v>
      </c>
      <c r="AZ5" s="204">
        <f t="shared" si="1"/>
        <v>1980.0470141867372</v>
      </c>
      <c r="BA5" s="204">
        <f t="shared" si="1"/>
        <v>1980.0470141867372</v>
      </c>
      <c r="BB5" s="204">
        <f t="shared" si="1"/>
        <v>1980.0470141867372</v>
      </c>
      <c r="BC5" s="204">
        <f t="shared" si="1"/>
        <v>1980.0470141867372</v>
      </c>
      <c r="BD5" s="204">
        <f t="shared" si="1"/>
        <v>1980.0470141867372</v>
      </c>
      <c r="BE5" s="204">
        <f t="shared" si="1"/>
        <v>1980.0470141867372</v>
      </c>
      <c r="BF5" s="204">
        <f t="shared" si="1"/>
        <v>1980.0470141867372</v>
      </c>
      <c r="BG5" s="204">
        <f t="shared" si="1"/>
        <v>1980.0470141867372</v>
      </c>
      <c r="BH5" s="204">
        <f t="shared" si="1"/>
        <v>1980.0470141867372</v>
      </c>
      <c r="BI5" s="204">
        <f t="shared" si="1"/>
        <v>1980.0470141867372</v>
      </c>
      <c r="BJ5" s="204">
        <f t="shared" si="1"/>
        <v>1980.0470141867372</v>
      </c>
      <c r="BK5" s="204">
        <f t="shared" si="1"/>
        <v>1980.0470141867372</v>
      </c>
      <c r="BL5" s="204">
        <f t="shared" si="1"/>
        <v>1980.0470141867372</v>
      </c>
      <c r="BM5" s="204">
        <f t="shared" si="1"/>
        <v>2439.3860112174207</v>
      </c>
      <c r="BN5" s="204">
        <f t="shared" si="1"/>
        <v>2439.3860112174207</v>
      </c>
      <c r="BO5" s="204">
        <f t="shared" si="1"/>
        <v>2439.3860112174207</v>
      </c>
      <c r="BP5" s="204">
        <f t="shared" si="1"/>
        <v>2439.3860112174207</v>
      </c>
      <c r="BQ5" s="204">
        <f t="shared" si="1"/>
        <v>2439.3860112174207</v>
      </c>
      <c r="BR5" s="204">
        <f t="shared" si="1"/>
        <v>2439.3860112174207</v>
      </c>
      <c r="BS5" s="204">
        <f t="shared" si="1"/>
        <v>2439.3860112174207</v>
      </c>
      <c r="BT5" s="204">
        <f t="shared" si="1"/>
        <v>2439.3860112174207</v>
      </c>
      <c r="BU5" s="204">
        <f t="shared" si="1"/>
        <v>2439.3860112174207</v>
      </c>
      <c r="BV5" s="204">
        <f t="shared" si="1"/>
        <v>2439.3860112174207</v>
      </c>
      <c r="BW5" s="204">
        <f t="shared" si="1"/>
        <v>2439.3860112174207</v>
      </c>
      <c r="BX5" s="204">
        <f t="shared" si="1"/>
        <v>2439.3860112174207</v>
      </c>
      <c r="BY5" s="204">
        <f t="shared" si="1"/>
        <v>2439.3860112174207</v>
      </c>
      <c r="BZ5" s="204">
        <f t="shared" si="1"/>
        <v>2439.3860112174207</v>
      </c>
      <c r="CA5" s="204">
        <f t="shared" si="2"/>
        <v>2439.3860112174207</v>
      </c>
      <c r="CB5" s="204">
        <f t="shared" si="2"/>
        <v>2439.3860112174207</v>
      </c>
      <c r="CC5" s="204">
        <f t="shared" si="2"/>
        <v>2439.3860112174207</v>
      </c>
      <c r="CD5" s="204">
        <f t="shared" si="2"/>
        <v>2439.3860112174207</v>
      </c>
      <c r="CE5" s="204">
        <f t="shared" si="2"/>
        <v>2439.3860112174207</v>
      </c>
      <c r="CF5" s="204">
        <f t="shared" si="2"/>
        <v>2439.3860112174207</v>
      </c>
      <c r="CG5" s="204">
        <f t="shared" si="2"/>
        <v>2439.3860112174207</v>
      </c>
      <c r="CH5" s="204">
        <f t="shared" si="2"/>
        <v>2439.3860112174207</v>
      </c>
      <c r="CI5" s="204">
        <f t="shared" si="2"/>
        <v>2439.3860112174207</v>
      </c>
      <c r="CJ5" s="204">
        <f t="shared" si="2"/>
        <v>2439.3860112174207</v>
      </c>
      <c r="CK5" s="204">
        <f t="shared" si="2"/>
        <v>2439.3860112174207</v>
      </c>
      <c r="CL5" s="204">
        <f t="shared" si="2"/>
        <v>2439.3860112174207</v>
      </c>
      <c r="CM5" s="204">
        <f t="shared" si="2"/>
        <v>2439.3860112174207</v>
      </c>
      <c r="CN5" s="204">
        <f t="shared" si="2"/>
        <v>2324.2329264269219</v>
      </c>
      <c r="CO5" s="204">
        <f t="shared" si="2"/>
        <v>2324.2329264269219</v>
      </c>
      <c r="CP5" s="204">
        <f t="shared" si="2"/>
        <v>2324.2329264269219</v>
      </c>
      <c r="CQ5" s="204">
        <f t="shared" si="2"/>
        <v>2324.2329264269219</v>
      </c>
      <c r="CR5" s="204">
        <f t="shared" si="2"/>
        <v>2324.2329264269219</v>
      </c>
      <c r="CS5" s="204">
        <f t="shared" si="3"/>
        <v>2324.2329264269219</v>
      </c>
      <c r="CT5" s="204">
        <f t="shared" si="3"/>
        <v>2324.2329264269219</v>
      </c>
      <c r="CU5" s="204">
        <f t="shared" si="3"/>
        <v>2324.2329264269219</v>
      </c>
      <c r="CV5" s="204">
        <f t="shared" si="3"/>
        <v>2324.2329264269219</v>
      </c>
      <c r="CW5" s="204">
        <f t="shared" si="3"/>
        <v>2324.2329264269219</v>
      </c>
      <c r="CX5" s="204">
        <f t="shared" si="3"/>
        <v>2324.2329264269219</v>
      </c>
      <c r="CY5" s="204">
        <f t="shared" si="3"/>
        <v>2324.2329264269219</v>
      </c>
      <c r="CZ5" s="204">
        <f t="shared" si="3"/>
        <v>2324.2329264269219</v>
      </c>
      <c r="DA5" s="204">
        <f t="shared" si="3"/>
        <v>2324.2329264269219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10</v>
      </c>
      <c r="D6" s="203">
        <f>Income!D75</f>
        <v>45</v>
      </c>
      <c r="E6" s="203">
        <f>Income!E75</f>
        <v>81.25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10</v>
      </c>
      <c r="AQ6" s="204">
        <f t="shared" si="0"/>
        <v>10</v>
      </c>
      <c r="AR6" s="204">
        <f t="shared" si="0"/>
        <v>10</v>
      </c>
      <c r="AS6" s="204">
        <f t="shared" si="0"/>
        <v>10</v>
      </c>
      <c r="AT6" s="204">
        <f t="shared" si="0"/>
        <v>10</v>
      </c>
      <c r="AU6" s="204">
        <f t="shared" si="0"/>
        <v>10</v>
      </c>
      <c r="AV6" s="204">
        <f t="shared" si="0"/>
        <v>10</v>
      </c>
      <c r="AW6" s="204">
        <f t="shared" si="0"/>
        <v>10</v>
      </c>
      <c r="AX6" s="204">
        <f t="shared" si="1"/>
        <v>10</v>
      </c>
      <c r="AY6" s="204">
        <f t="shared" si="1"/>
        <v>10</v>
      </c>
      <c r="AZ6" s="204">
        <f t="shared" si="1"/>
        <v>10</v>
      </c>
      <c r="BA6" s="204">
        <f t="shared" si="1"/>
        <v>10</v>
      </c>
      <c r="BB6" s="204">
        <f t="shared" si="1"/>
        <v>10</v>
      </c>
      <c r="BC6" s="204">
        <f t="shared" si="1"/>
        <v>10</v>
      </c>
      <c r="BD6" s="204">
        <f t="shared" si="1"/>
        <v>10</v>
      </c>
      <c r="BE6" s="204">
        <f t="shared" si="1"/>
        <v>10</v>
      </c>
      <c r="BF6" s="204">
        <f t="shared" si="1"/>
        <v>10</v>
      </c>
      <c r="BG6" s="204">
        <f t="shared" si="1"/>
        <v>10</v>
      </c>
      <c r="BH6" s="204">
        <f t="shared" si="1"/>
        <v>10</v>
      </c>
      <c r="BI6" s="204">
        <f t="shared" si="1"/>
        <v>10</v>
      </c>
      <c r="BJ6" s="204">
        <f t="shared" si="1"/>
        <v>10</v>
      </c>
      <c r="BK6" s="204">
        <f t="shared" si="1"/>
        <v>10</v>
      </c>
      <c r="BL6" s="204">
        <f t="shared" si="1"/>
        <v>10</v>
      </c>
      <c r="BM6" s="204">
        <f t="shared" si="1"/>
        <v>45</v>
      </c>
      <c r="BN6" s="204">
        <f t="shared" si="1"/>
        <v>45</v>
      </c>
      <c r="BO6" s="204">
        <f t="shared" si="1"/>
        <v>45</v>
      </c>
      <c r="BP6" s="204">
        <f t="shared" si="1"/>
        <v>45</v>
      </c>
      <c r="BQ6" s="204">
        <f t="shared" si="1"/>
        <v>45</v>
      </c>
      <c r="BR6" s="204">
        <f t="shared" si="1"/>
        <v>45</v>
      </c>
      <c r="BS6" s="204">
        <f t="shared" si="1"/>
        <v>45</v>
      </c>
      <c r="BT6" s="204">
        <f t="shared" si="1"/>
        <v>45</v>
      </c>
      <c r="BU6" s="204">
        <f t="shared" si="1"/>
        <v>45</v>
      </c>
      <c r="BV6" s="204">
        <f t="shared" si="1"/>
        <v>45</v>
      </c>
      <c r="BW6" s="204">
        <f t="shared" si="1"/>
        <v>45</v>
      </c>
      <c r="BX6" s="204">
        <f t="shared" si="1"/>
        <v>45</v>
      </c>
      <c r="BY6" s="204">
        <f t="shared" si="1"/>
        <v>45</v>
      </c>
      <c r="BZ6" s="204">
        <f t="shared" si="1"/>
        <v>45</v>
      </c>
      <c r="CA6" s="204">
        <f t="shared" si="2"/>
        <v>45</v>
      </c>
      <c r="CB6" s="204">
        <f t="shared" si="2"/>
        <v>45</v>
      </c>
      <c r="CC6" s="204">
        <f t="shared" si="2"/>
        <v>45</v>
      </c>
      <c r="CD6" s="204">
        <f t="shared" si="2"/>
        <v>45</v>
      </c>
      <c r="CE6" s="204">
        <f t="shared" si="2"/>
        <v>45</v>
      </c>
      <c r="CF6" s="204">
        <f t="shared" si="2"/>
        <v>45</v>
      </c>
      <c r="CG6" s="204">
        <f t="shared" si="2"/>
        <v>45</v>
      </c>
      <c r="CH6" s="204">
        <f t="shared" si="2"/>
        <v>45</v>
      </c>
      <c r="CI6" s="204">
        <f t="shared" si="2"/>
        <v>45</v>
      </c>
      <c r="CJ6" s="204">
        <f t="shared" si="2"/>
        <v>45</v>
      </c>
      <c r="CK6" s="204">
        <f t="shared" si="2"/>
        <v>45</v>
      </c>
      <c r="CL6" s="204">
        <f t="shared" si="2"/>
        <v>45</v>
      </c>
      <c r="CM6" s="204">
        <f t="shared" si="2"/>
        <v>45</v>
      </c>
      <c r="CN6" s="204">
        <f t="shared" si="2"/>
        <v>81.25</v>
      </c>
      <c r="CO6" s="204">
        <f t="shared" si="2"/>
        <v>81.25</v>
      </c>
      <c r="CP6" s="204">
        <f t="shared" si="2"/>
        <v>81.25</v>
      </c>
      <c r="CQ6" s="204">
        <f t="shared" si="2"/>
        <v>81.25</v>
      </c>
      <c r="CR6" s="204">
        <f t="shared" si="2"/>
        <v>81.25</v>
      </c>
      <c r="CS6" s="204">
        <f t="shared" si="3"/>
        <v>81.25</v>
      </c>
      <c r="CT6" s="204">
        <f t="shared" si="3"/>
        <v>81.25</v>
      </c>
      <c r="CU6" s="204">
        <f t="shared" si="3"/>
        <v>81.25</v>
      </c>
      <c r="CV6" s="204">
        <f t="shared" si="3"/>
        <v>81.25</v>
      </c>
      <c r="CW6" s="204">
        <f t="shared" si="3"/>
        <v>81.25</v>
      </c>
      <c r="CX6" s="204">
        <f t="shared" si="3"/>
        <v>81.25</v>
      </c>
      <c r="CY6" s="204">
        <f t="shared" si="3"/>
        <v>81.25</v>
      </c>
      <c r="CZ6" s="204">
        <f t="shared" si="3"/>
        <v>81.25</v>
      </c>
      <c r="DA6" s="204">
        <f t="shared" si="3"/>
        <v>81.25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2000</v>
      </c>
      <c r="D7" s="203">
        <f>Income!D76</f>
        <v>6750</v>
      </c>
      <c r="E7" s="203">
        <f>Income!E76</f>
        <v>34375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2000</v>
      </c>
      <c r="AQ7" s="204">
        <f t="shared" si="0"/>
        <v>2000</v>
      </c>
      <c r="AR7" s="204">
        <f t="shared" si="0"/>
        <v>2000</v>
      </c>
      <c r="AS7" s="204">
        <f t="shared" si="0"/>
        <v>2000</v>
      </c>
      <c r="AT7" s="204">
        <f t="shared" si="0"/>
        <v>2000</v>
      </c>
      <c r="AU7" s="204">
        <f t="shared" ref="AU7:BJ8" si="5">IF(AU$2&lt;=($B$2+$C$2+$D$2),IF(AU$2&lt;=($B$2+$C$2),IF(AU$2&lt;=$B$2,$B7,$C7),$D7),$E7)</f>
        <v>2000</v>
      </c>
      <c r="AV7" s="204">
        <f t="shared" si="5"/>
        <v>2000</v>
      </c>
      <c r="AW7" s="204">
        <f t="shared" si="5"/>
        <v>2000</v>
      </c>
      <c r="AX7" s="204">
        <f t="shared" si="5"/>
        <v>2000</v>
      </c>
      <c r="AY7" s="204">
        <f t="shared" si="5"/>
        <v>2000</v>
      </c>
      <c r="AZ7" s="204">
        <f t="shared" si="5"/>
        <v>2000</v>
      </c>
      <c r="BA7" s="204">
        <f t="shared" si="5"/>
        <v>2000</v>
      </c>
      <c r="BB7" s="204">
        <f t="shared" si="5"/>
        <v>2000</v>
      </c>
      <c r="BC7" s="204">
        <f t="shared" si="5"/>
        <v>2000</v>
      </c>
      <c r="BD7" s="204">
        <f t="shared" si="5"/>
        <v>2000</v>
      </c>
      <c r="BE7" s="204">
        <f t="shared" si="5"/>
        <v>2000</v>
      </c>
      <c r="BF7" s="204">
        <f t="shared" si="5"/>
        <v>2000</v>
      </c>
      <c r="BG7" s="204">
        <f t="shared" si="5"/>
        <v>2000</v>
      </c>
      <c r="BH7" s="204">
        <f t="shared" si="5"/>
        <v>2000</v>
      </c>
      <c r="BI7" s="204">
        <f t="shared" si="5"/>
        <v>2000</v>
      </c>
      <c r="BJ7" s="204">
        <f t="shared" si="5"/>
        <v>2000</v>
      </c>
      <c r="BK7" s="204">
        <f t="shared" si="1"/>
        <v>2000</v>
      </c>
      <c r="BL7" s="204">
        <f t="shared" si="1"/>
        <v>2000</v>
      </c>
      <c r="BM7" s="204">
        <f t="shared" si="1"/>
        <v>6750</v>
      </c>
      <c r="BN7" s="204">
        <f t="shared" si="1"/>
        <v>6750</v>
      </c>
      <c r="BO7" s="204">
        <f t="shared" si="1"/>
        <v>6750</v>
      </c>
      <c r="BP7" s="204">
        <f t="shared" si="1"/>
        <v>6750</v>
      </c>
      <c r="BQ7" s="204">
        <f t="shared" si="1"/>
        <v>6750</v>
      </c>
      <c r="BR7" s="204">
        <f t="shared" si="1"/>
        <v>6750</v>
      </c>
      <c r="BS7" s="204">
        <f t="shared" si="1"/>
        <v>6750</v>
      </c>
      <c r="BT7" s="204">
        <f t="shared" si="1"/>
        <v>6750</v>
      </c>
      <c r="BU7" s="204">
        <f t="shared" si="1"/>
        <v>6750</v>
      </c>
      <c r="BV7" s="204">
        <f t="shared" si="1"/>
        <v>6750</v>
      </c>
      <c r="BW7" s="204">
        <f t="shared" si="1"/>
        <v>6750</v>
      </c>
      <c r="BX7" s="204">
        <f t="shared" si="1"/>
        <v>6750</v>
      </c>
      <c r="BY7" s="204">
        <f t="shared" si="1"/>
        <v>6750</v>
      </c>
      <c r="BZ7" s="204">
        <f t="shared" si="1"/>
        <v>6750</v>
      </c>
      <c r="CA7" s="204">
        <f t="shared" si="2"/>
        <v>6750</v>
      </c>
      <c r="CB7" s="204">
        <f t="shared" si="2"/>
        <v>6750</v>
      </c>
      <c r="CC7" s="204">
        <f t="shared" si="2"/>
        <v>6750</v>
      </c>
      <c r="CD7" s="204">
        <f t="shared" si="2"/>
        <v>6750</v>
      </c>
      <c r="CE7" s="204">
        <f t="shared" si="2"/>
        <v>6750</v>
      </c>
      <c r="CF7" s="204">
        <f t="shared" si="2"/>
        <v>6750</v>
      </c>
      <c r="CG7" s="204">
        <f t="shared" si="2"/>
        <v>6750</v>
      </c>
      <c r="CH7" s="204">
        <f t="shared" si="2"/>
        <v>6750</v>
      </c>
      <c r="CI7" s="204">
        <f t="shared" si="2"/>
        <v>6750</v>
      </c>
      <c r="CJ7" s="204">
        <f t="shared" si="2"/>
        <v>6750</v>
      </c>
      <c r="CK7" s="204">
        <f t="shared" si="2"/>
        <v>6750</v>
      </c>
      <c r="CL7" s="204">
        <f t="shared" si="2"/>
        <v>6750</v>
      </c>
      <c r="CM7" s="204">
        <f t="shared" si="2"/>
        <v>6750</v>
      </c>
      <c r="CN7" s="204">
        <f t="shared" si="2"/>
        <v>34375</v>
      </c>
      <c r="CO7" s="204">
        <f t="shared" si="2"/>
        <v>34375</v>
      </c>
      <c r="CP7" s="204">
        <f t="shared" si="2"/>
        <v>34375</v>
      </c>
      <c r="CQ7" s="204">
        <f t="shared" si="2"/>
        <v>34375</v>
      </c>
      <c r="CR7" s="204">
        <f t="shared" si="2"/>
        <v>34375</v>
      </c>
      <c r="CS7" s="204">
        <f t="shared" si="3"/>
        <v>34375</v>
      </c>
      <c r="CT7" s="204">
        <f t="shared" si="3"/>
        <v>34375</v>
      </c>
      <c r="CU7" s="204">
        <f t="shared" si="3"/>
        <v>34375</v>
      </c>
      <c r="CV7" s="204">
        <f t="shared" si="3"/>
        <v>34375</v>
      </c>
      <c r="CW7" s="204">
        <f t="shared" si="3"/>
        <v>34375</v>
      </c>
      <c r="CX7" s="204">
        <f t="shared" si="3"/>
        <v>34375</v>
      </c>
      <c r="CY7" s="204">
        <f t="shared" si="3"/>
        <v>34375</v>
      </c>
      <c r="CZ7" s="204">
        <f t="shared" si="3"/>
        <v>34375</v>
      </c>
      <c r="DA7" s="204">
        <f t="shared" si="3"/>
        <v>34375</v>
      </c>
      <c r="DB7" s="204"/>
    </row>
    <row r="8" spans="1:106">
      <c r="A8" s="201" t="str">
        <f>Income!A77</f>
        <v>Wild foods consumed and sold</v>
      </c>
      <c r="B8" s="203">
        <f>Income!B77</f>
        <v>117.69562991913411</v>
      </c>
      <c r="C8" s="203">
        <f>Income!C77</f>
        <v>410.28403450009603</v>
      </c>
      <c r="D8" s="203">
        <f>Income!D77</f>
        <v>347.19477976643196</v>
      </c>
      <c r="E8" s="203">
        <f>Income!E77</f>
        <v>117.69562991913411</v>
      </c>
      <c r="F8" s="204">
        <f t="shared" si="4"/>
        <v>117.69562991913411</v>
      </c>
      <c r="G8" s="204">
        <f t="shared" si="4"/>
        <v>117.69562991913411</v>
      </c>
      <c r="H8" s="204">
        <f t="shared" si="4"/>
        <v>117.69562991913411</v>
      </c>
      <c r="I8" s="204">
        <f t="shared" si="4"/>
        <v>117.69562991913411</v>
      </c>
      <c r="J8" s="204">
        <f t="shared" si="4"/>
        <v>117.69562991913411</v>
      </c>
      <c r="K8" s="204">
        <f t="shared" si="4"/>
        <v>117.69562991913411</v>
      </c>
      <c r="L8" s="204">
        <f t="shared" si="4"/>
        <v>117.69562991913411</v>
      </c>
      <c r="M8" s="204">
        <f t="shared" si="4"/>
        <v>117.69562991913411</v>
      </c>
      <c r="N8" s="204">
        <f t="shared" si="4"/>
        <v>117.69562991913411</v>
      </c>
      <c r="O8" s="204">
        <f t="shared" si="4"/>
        <v>117.69562991913411</v>
      </c>
      <c r="P8" s="204">
        <f t="shared" si="4"/>
        <v>117.69562991913411</v>
      </c>
      <c r="Q8" s="204">
        <f t="shared" si="4"/>
        <v>117.69562991913411</v>
      </c>
      <c r="R8" s="204">
        <f t="shared" si="4"/>
        <v>117.69562991913411</v>
      </c>
      <c r="S8" s="204">
        <f t="shared" si="4"/>
        <v>117.69562991913411</v>
      </c>
      <c r="T8" s="204">
        <f t="shared" si="4"/>
        <v>117.69562991913411</v>
      </c>
      <c r="U8" s="204">
        <f t="shared" si="4"/>
        <v>117.69562991913411</v>
      </c>
      <c r="V8" s="204">
        <f t="shared" ref="V8:AK18" si="6">IF(V$2&lt;=($B$2+$C$2+$D$2),IF(V$2&lt;=($B$2+$C$2),IF(V$2&lt;=$B$2,$B8,$C8),$D8),$E8)</f>
        <v>117.69562991913411</v>
      </c>
      <c r="W8" s="204">
        <f t="shared" si="6"/>
        <v>117.69562991913411</v>
      </c>
      <c r="X8" s="204">
        <f t="shared" si="6"/>
        <v>117.69562991913411</v>
      </c>
      <c r="Y8" s="204">
        <f t="shared" si="6"/>
        <v>117.69562991913411</v>
      </c>
      <c r="Z8" s="204">
        <f t="shared" si="6"/>
        <v>117.69562991913411</v>
      </c>
      <c r="AA8" s="204">
        <f t="shared" si="6"/>
        <v>117.69562991913411</v>
      </c>
      <c r="AB8" s="204">
        <f t="shared" si="6"/>
        <v>117.69562991913411</v>
      </c>
      <c r="AC8" s="204">
        <f t="shared" si="6"/>
        <v>117.69562991913411</v>
      </c>
      <c r="AD8" s="204">
        <f t="shared" si="6"/>
        <v>117.69562991913411</v>
      </c>
      <c r="AE8" s="204">
        <f t="shared" si="6"/>
        <v>117.69562991913411</v>
      </c>
      <c r="AF8" s="204">
        <f t="shared" si="6"/>
        <v>117.69562991913411</v>
      </c>
      <c r="AG8" s="204">
        <f t="shared" si="6"/>
        <v>117.69562991913411</v>
      </c>
      <c r="AH8" s="204">
        <f t="shared" si="6"/>
        <v>117.69562991913411</v>
      </c>
      <c r="AI8" s="204">
        <f t="shared" si="6"/>
        <v>117.69562991913411</v>
      </c>
      <c r="AJ8" s="204">
        <f t="shared" si="6"/>
        <v>117.69562991913411</v>
      </c>
      <c r="AK8" s="204">
        <f t="shared" si="6"/>
        <v>117.69562991913411</v>
      </c>
      <c r="AL8" s="204">
        <f t="shared" ref="AL8:BA18" si="7">IF(AL$2&lt;=($B$2+$C$2+$D$2),IF(AL$2&lt;=($B$2+$C$2),IF(AL$2&lt;=$B$2,$B8,$C8),$D8),$E8)</f>
        <v>117.69562991913411</v>
      </c>
      <c r="AM8" s="204">
        <f t="shared" si="7"/>
        <v>117.69562991913411</v>
      </c>
      <c r="AN8" s="204">
        <f t="shared" si="7"/>
        <v>117.69562991913411</v>
      </c>
      <c r="AO8" s="204">
        <f t="shared" si="7"/>
        <v>117.69562991913411</v>
      </c>
      <c r="AP8" s="204">
        <f t="shared" si="7"/>
        <v>410.28403450009603</v>
      </c>
      <c r="AQ8" s="204">
        <f t="shared" si="7"/>
        <v>410.28403450009603</v>
      </c>
      <c r="AR8" s="204">
        <f t="shared" si="7"/>
        <v>410.28403450009603</v>
      </c>
      <c r="AS8" s="204">
        <f t="shared" si="7"/>
        <v>410.28403450009603</v>
      </c>
      <c r="AT8" s="204">
        <f t="shared" si="7"/>
        <v>410.28403450009603</v>
      </c>
      <c r="AU8" s="204">
        <f t="shared" si="7"/>
        <v>410.28403450009603</v>
      </c>
      <c r="AV8" s="204">
        <f t="shared" si="7"/>
        <v>410.28403450009603</v>
      </c>
      <c r="AW8" s="204">
        <f t="shared" si="7"/>
        <v>410.28403450009603</v>
      </c>
      <c r="AX8" s="204">
        <f t="shared" si="7"/>
        <v>410.28403450009603</v>
      </c>
      <c r="AY8" s="204">
        <f t="shared" si="7"/>
        <v>410.28403450009603</v>
      </c>
      <c r="AZ8" s="204">
        <f t="shared" si="7"/>
        <v>410.28403450009603</v>
      </c>
      <c r="BA8" s="204">
        <f t="shared" si="7"/>
        <v>410.28403450009603</v>
      </c>
      <c r="BB8" s="204">
        <f t="shared" si="5"/>
        <v>410.28403450009603</v>
      </c>
      <c r="BC8" s="204">
        <f t="shared" si="5"/>
        <v>410.28403450009603</v>
      </c>
      <c r="BD8" s="204">
        <f t="shared" si="5"/>
        <v>410.28403450009603</v>
      </c>
      <c r="BE8" s="204">
        <f t="shared" si="5"/>
        <v>410.28403450009603</v>
      </c>
      <c r="BF8" s="204">
        <f t="shared" si="5"/>
        <v>410.28403450009603</v>
      </c>
      <c r="BG8" s="204">
        <f t="shared" si="5"/>
        <v>410.28403450009603</v>
      </c>
      <c r="BH8" s="204">
        <f t="shared" si="5"/>
        <v>410.28403450009603</v>
      </c>
      <c r="BI8" s="204">
        <f t="shared" si="5"/>
        <v>410.28403450009603</v>
      </c>
      <c r="BJ8" s="204">
        <f t="shared" si="5"/>
        <v>410.28403450009603</v>
      </c>
      <c r="BK8" s="204">
        <f t="shared" si="1"/>
        <v>410.28403450009603</v>
      </c>
      <c r="BL8" s="204">
        <f t="shared" si="1"/>
        <v>410.28403450009603</v>
      </c>
      <c r="BM8" s="204">
        <f t="shared" si="1"/>
        <v>347.19477976643196</v>
      </c>
      <c r="BN8" s="204">
        <f t="shared" si="1"/>
        <v>347.19477976643196</v>
      </c>
      <c r="BO8" s="204">
        <f t="shared" si="1"/>
        <v>347.19477976643196</v>
      </c>
      <c r="BP8" s="204">
        <f t="shared" si="1"/>
        <v>347.19477976643196</v>
      </c>
      <c r="BQ8" s="204">
        <f t="shared" si="1"/>
        <v>347.19477976643196</v>
      </c>
      <c r="BR8" s="204">
        <f t="shared" si="1"/>
        <v>347.19477976643196</v>
      </c>
      <c r="BS8" s="204">
        <f t="shared" si="1"/>
        <v>347.19477976643196</v>
      </c>
      <c r="BT8" s="204">
        <f t="shared" si="1"/>
        <v>347.19477976643196</v>
      </c>
      <c r="BU8" s="204">
        <f t="shared" si="1"/>
        <v>347.19477976643196</v>
      </c>
      <c r="BV8" s="204">
        <f t="shared" si="1"/>
        <v>347.19477976643196</v>
      </c>
      <c r="BW8" s="204">
        <f t="shared" si="1"/>
        <v>347.19477976643196</v>
      </c>
      <c r="BX8" s="204">
        <f t="shared" si="1"/>
        <v>347.19477976643196</v>
      </c>
      <c r="BY8" s="204">
        <f t="shared" si="1"/>
        <v>347.19477976643196</v>
      </c>
      <c r="BZ8" s="204">
        <f t="shared" si="1"/>
        <v>347.19477976643196</v>
      </c>
      <c r="CA8" s="204">
        <f t="shared" si="2"/>
        <v>347.19477976643196</v>
      </c>
      <c r="CB8" s="204">
        <f t="shared" si="2"/>
        <v>347.19477976643196</v>
      </c>
      <c r="CC8" s="204">
        <f t="shared" si="2"/>
        <v>347.19477976643196</v>
      </c>
      <c r="CD8" s="204">
        <f t="shared" si="2"/>
        <v>347.19477976643196</v>
      </c>
      <c r="CE8" s="204">
        <f t="shared" si="2"/>
        <v>347.19477976643196</v>
      </c>
      <c r="CF8" s="204">
        <f t="shared" si="2"/>
        <v>347.19477976643196</v>
      </c>
      <c r="CG8" s="204">
        <f t="shared" si="2"/>
        <v>347.19477976643196</v>
      </c>
      <c r="CH8" s="204">
        <f t="shared" si="2"/>
        <v>347.19477976643196</v>
      </c>
      <c r="CI8" s="204">
        <f t="shared" si="2"/>
        <v>347.19477976643196</v>
      </c>
      <c r="CJ8" s="204">
        <f t="shared" si="2"/>
        <v>347.19477976643196</v>
      </c>
      <c r="CK8" s="204">
        <f t="shared" si="2"/>
        <v>347.19477976643196</v>
      </c>
      <c r="CL8" s="204">
        <f t="shared" si="2"/>
        <v>347.19477976643196</v>
      </c>
      <c r="CM8" s="204">
        <f t="shared" si="2"/>
        <v>347.19477976643196</v>
      </c>
      <c r="CN8" s="204">
        <f t="shared" si="2"/>
        <v>117.69562991913411</v>
      </c>
      <c r="CO8" s="204">
        <f t="shared" si="2"/>
        <v>117.69562991913411</v>
      </c>
      <c r="CP8" s="204">
        <f t="shared" si="2"/>
        <v>117.69562991913411</v>
      </c>
      <c r="CQ8" s="204">
        <f t="shared" si="2"/>
        <v>117.69562991913411</v>
      </c>
      <c r="CR8" s="204">
        <f t="shared" si="2"/>
        <v>117.69562991913411</v>
      </c>
      <c r="CS8" s="204">
        <f t="shared" si="3"/>
        <v>117.69562991913411</v>
      </c>
      <c r="CT8" s="204">
        <f t="shared" si="3"/>
        <v>117.69562991913411</v>
      </c>
      <c r="CU8" s="204">
        <f t="shared" si="3"/>
        <v>117.69562991913411</v>
      </c>
      <c r="CV8" s="204">
        <f t="shared" si="3"/>
        <v>117.69562991913411</v>
      </c>
      <c r="CW8" s="204">
        <f t="shared" si="3"/>
        <v>117.69562991913411</v>
      </c>
      <c r="CX8" s="204">
        <f t="shared" si="3"/>
        <v>117.69562991913411</v>
      </c>
      <c r="CY8" s="204">
        <f t="shared" si="3"/>
        <v>117.69562991913411</v>
      </c>
      <c r="CZ8" s="204">
        <f t="shared" si="3"/>
        <v>117.69562991913411</v>
      </c>
      <c r="DA8" s="204">
        <f t="shared" si="3"/>
        <v>117.69562991913411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3600</v>
      </c>
      <c r="C12" s="203">
        <f>Income!C82</f>
        <v>9600</v>
      </c>
      <c r="D12" s="203">
        <f>Income!D82</f>
        <v>21600</v>
      </c>
      <c r="E12" s="203">
        <f>Income!E82</f>
        <v>40005</v>
      </c>
      <c r="F12" s="204">
        <f t="shared" si="4"/>
        <v>3600</v>
      </c>
      <c r="G12" s="204">
        <f t="shared" si="4"/>
        <v>3600</v>
      </c>
      <c r="H12" s="204">
        <f t="shared" si="4"/>
        <v>3600</v>
      </c>
      <c r="I12" s="204">
        <f t="shared" si="4"/>
        <v>3600</v>
      </c>
      <c r="J12" s="204">
        <f t="shared" si="4"/>
        <v>3600</v>
      </c>
      <c r="K12" s="204">
        <f t="shared" si="4"/>
        <v>3600</v>
      </c>
      <c r="L12" s="204">
        <f t="shared" si="4"/>
        <v>3600</v>
      </c>
      <c r="M12" s="204">
        <f t="shared" si="4"/>
        <v>3600</v>
      </c>
      <c r="N12" s="204">
        <f t="shared" si="4"/>
        <v>3600</v>
      </c>
      <c r="O12" s="204">
        <f t="shared" si="4"/>
        <v>3600</v>
      </c>
      <c r="P12" s="204">
        <f t="shared" si="4"/>
        <v>3600</v>
      </c>
      <c r="Q12" s="204">
        <f t="shared" si="4"/>
        <v>3600</v>
      </c>
      <c r="R12" s="204">
        <f t="shared" si="4"/>
        <v>3600</v>
      </c>
      <c r="S12" s="204">
        <f t="shared" si="4"/>
        <v>3600</v>
      </c>
      <c r="T12" s="204">
        <f t="shared" si="4"/>
        <v>3600</v>
      </c>
      <c r="U12" s="204">
        <f t="shared" si="4"/>
        <v>3600</v>
      </c>
      <c r="V12" s="204">
        <f t="shared" si="6"/>
        <v>3600</v>
      </c>
      <c r="W12" s="204">
        <f t="shared" si="6"/>
        <v>3600</v>
      </c>
      <c r="X12" s="204">
        <f t="shared" si="6"/>
        <v>3600</v>
      </c>
      <c r="Y12" s="204">
        <f t="shared" si="6"/>
        <v>3600</v>
      </c>
      <c r="Z12" s="204">
        <f t="shared" si="6"/>
        <v>3600</v>
      </c>
      <c r="AA12" s="204">
        <f t="shared" si="6"/>
        <v>3600</v>
      </c>
      <c r="AB12" s="204">
        <f t="shared" si="6"/>
        <v>3600</v>
      </c>
      <c r="AC12" s="204">
        <f t="shared" si="6"/>
        <v>3600</v>
      </c>
      <c r="AD12" s="204">
        <f t="shared" si="6"/>
        <v>3600</v>
      </c>
      <c r="AE12" s="204">
        <f t="shared" si="6"/>
        <v>3600</v>
      </c>
      <c r="AF12" s="204">
        <f t="shared" si="6"/>
        <v>3600</v>
      </c>
      <c r="AG12" s="204">
        <f t="shared" si="6"/>
        <v>3600</v>
      </c>
      <c r="AH12" s="204">
        <f t="shared" si="6"/>
        <v>3600</v>
      </c>
      <c r="AI12" s="204">
        <f t="shared" si="6"/>
        <v>3600</v>
      </c>
      <c r="AJ12" s="204">
        <f t="shared" si="6"/>
        <v>3600</v>
      </c>
      <c r="AK12" s="204">
        <f t="shared" si="6"/>
        <v>3600</v>
      </c>
      <c r="AL12" s="204">
        <f t="shared" si="7"/>
        <v>3600</v>
      </c>
      <c r="AM12" s="204">
        <f t="shared" si="7"/>
        <v>3600</v>
      </c>
      <c r="AN12" s="204">
        <f t="shared" si="7"/>
        <v>3600</v>
      </c>
      <c r="AO12" s="204">
        <f t="shared" si="7"/>
        <v>3600</v>
      </c>
      <c r="AP12" s="204">
        <f t="shared" si="7"/>
        <v>9600</v>
      </c>
      <c r="AQ12" s="204">
        <f t="shared" si="7"/>
        <v>9600</v>
      </c>
      <c r="AR12" s="204">
        <f t="shared" si="7"/>
        <v>9600</v>
      </c>
      <c r="AS12" s="204">
        <f t="shared" si="7"/>
        <v>9600</v>
      </c>
      <c r="AT12" s="204">
        <f t="shared" si="7"/>
        <v>9600</v>
      </c>
      <c r="AU12" s="204">
        <f t="shared" si="7"/>
        <v>9600</v>
      </c>
      <c r="AV12" s="204">
        <f t="shared" si="7"/>
        <v>9600</v>
      </c>
      <c r="AW12" s="204">
        <f t="shared" si="7"/>
        <v>9600</v>
      </c>
      <c r="AX12" s="204">
        <f t="shared" si="8"/>
        <v>9600</v>
      </c>
      <c r="AY12" s="204">
        <f t="shared" si="8"/>
        <v>9600</v>
      </c>
      <c r="AZ12" s="204">
        <f t="shared" si="8"/>
        <v>9600</v>
      </c>
      <c r="BA12" s="204">
        <f t="shared" si="8"/>
        <v>9600</v>
      </c>
      <c r="BB12" s="204">
        <f t="shared" si="8"/>
        <v>9600</v>
      </c>
      <c r="BC12" s="204">
        <f t="shared" si="8"/>
        <v>9600</v>
      </c>
      <c r="BD12" s="204">
        <f t="shared" si="8"/>
        <v>9600</v>
      </c>
      <c r="BE12" s="204">
        <f t="shared" si="8"/>
        <v>9600</v>
      </c>
      <c r="BF12" s="204">
        <f t="shared" si="8"/>
        <v>9600</v>
      </c>
      <c r="BG12" s="204">
        <f t="shared" si="8"/>
        <v>9600</v>
      </c>
      <c r="BH12" s="204">
        <f t="shared" si="8"/>
        <v>9600</v>
      </c>
      <c r="BI12" s="204">
        <f t="shared" si="8"/>
        <v>9600</v>
      </c>
      <c r="BJ12" s="204">
        <f t="shared" si="8"/>
        <v>9600</v>
      </c>
      <c r="BK12" s="204">
        <f t="shared" si="8"/>
        <v>9600</v>
      </c>
      <c r="BL12" s="204">
        <f t="shared" si="8"/>
        <v>9600</v>
      </c>
      <c r="BM12" s="204">
        <f t="shared" si="8"/>
        <v>21600</v>
      </c>
      <c r="BN12" s="204">
        <f t="shared" si="8"/>
        <v>21600</v>
      </c>
      <c r="BO12" s="204">
        <f t="shared" si="8"/>
        <v>21600</v>
      </c>
      <c r="BP12" s="204">
        <f t="shared" si="8"/>
        <v>21600</v>
      </c>
      <c r="BQ12" s="204">
        <f t="shared" si="8"/>
        <v>21600</v>
      </c>
      <c r="BR12" s="204">
        <f t="shared" si="8"/>
        <v>21600</v>
      </c>
      <c r="BS12" s="204">
        <f t="shared" si="8"/>
        <v>21600</v>
      </c>
      <c r="BT12" s="204">
        <f t="shared" si="8"/>
        <v>21600</v>
      </c>
      <c r="BU12" s="204">
        <f t="shared" si="8"/>
        <v>21600</v>
      </c>
      <c r="BV12" s="204">
        <f t="shared" si="8"/>
        <v>21600</v>
      </c>
      <c r="BW12" s="204">
        <f t="shared" si="8"/>
        <v>21600</v>
      </c>
      <c r="BX12" s="204">
        <f t="shared" si="8"/>
        <v>21600</v>
      </c>
      <c r="BY12" s="204">
        <f t="shared" si="8"/>
        <v>21600</v>
      </c>
      <c r="BZ12" s="204">
        <f t="shared" si="8"/>
        <v>21600</v>
      </c>
      <c r="CA12" s="204">
        <f t="shared" si="2"/>
        <v>21600</v>
      </c>
      <c r="CB12" s="204">
        <f t="shared" si="2"/>
        <v>21600</v>
      </c>
      <c r="CC12" s="204">
        <f t="shared" si="2"/>
        <v>21600</v>
      </c>
      <c r="CD12" s="204">
        <f t="shared" si="2"/>
        <v>21600</v>
      </c>
      <c r="CE12" s="204">
        <f t="shared" si="2"/>
        <v>21600</v>
      </c>
      <c r="CF12" s="204">
        <f t="shared" si="2"/>
        <v>21600</v>
      </c>
      <c r="CG12" s="204">
        <f t="shared" si="2"/>
        <v>21600</v>
      </c>
      <c r="CH12" s="204">
        <f t="shared" si="2"/>
        <v>21600</v>
      </c>
      <c r="CI12" s="204">
        <f t="shared" si="2"/>
        <v>21600</v>
      </c>
      <c r="CJ12" s="204">
        <f t="shared" si="2"/>
        <v>21600</v>
      </c>
      <c r="CK12" s="204">
        <f t="shared" si="2"/>
        <v>21600</v>
      </c>
      <c r="CL12" s="204">
        <f t="shared" si="2"/>
        <v>21600</v>
      </c>
      <c r="CM12" s="204">
        <f t="shared" si="2"/>
        <v>21600</v>
      </c>
      <c r="CN12" s="204">
        <f t="shared" si="2"/>
        <v>40005</v>
      </c>
      <c r="CO12" s="204">
        <f t="shared" si="2"/>
        <v>40005</v>
      </c>
      <c r="CP12" s="204">
        <f t="shared" si="2"/>
        <v>40005</v>
      </c>
      <c r="CQ12" s="204">
        <f t="shared" si="2"/>
        <v>40005</v>
      </c>
      <c r="CR12" s="204">
        <f t="shared" si="2"/>
        <v>40005</v>
      </c>
      <c r="CS12" s="204">
        <f t="shared" si="3"/>
        <v>40005</v>
      </c>
      <c r="CT12" s="204">
        <f t="shared" si="3"/>
        <v>40005</v>
      </c>
      <c r="CU12" s="204">
        <f t="shared" si="3"/>
        <v>40005</v>
      </c>
      <c r="CV12" s="204">
        <f t="shared" si="3"/>
        <v>40005</v>
      </c>
      <c r="CW12" s="204">
        <f t="shared" si="3"/>
        <v>40005</v>
      </c>
      <c r="CX12" s="204">
        <f t="shared" si="3"/>
        <v>40005</v>
      </c>
      <c r="CY12" s="204">
        <f t="shared" si="3"/>
        <v>40005</v>
      </c>
      <c r="CZ12" s="204">
        <f t="shared" si="3"/>
        <v>40005</v>
      </c>
      <c r="DA12" s="204">
        <f t="shared" si="3"/>
        <v>40005</v>
      </c>
      <c r="DB12" s="204"/>
    </row>
    <row r="13" spans="1:106">
      <c r="A13" s="201" t="str">
        <f>Income!A83</f>
        <v>Food transfer - official</v>
      </c>
      <c r="B13" s="203">
        <f>Income!B83</f>
        <v>1120.9107611346103</v>
      </c>
      <c r="C13" s="203">
        <f>Income!C83</f>
        <v>1120.9107611346103</v>
      </c>
      <c r="D13" s="203">
        <f>Income!D83</f>
        <v>1120.9107611346103</v>
      </c>
      <c r="E13" s="203">
        <f>Income!E83</f>
        <v>700.56922570913162</v>
      </c>
      <c r="F13" s="204">
        <f t="shared" si="4"/>
        <v>1120.9107611346103</v>
      </c>
      <c r="G13" s="204">
        <f t="shared" si="4"/>
        <v>1120.9107611346103</v>
      </c>
      <c r="H13" s="204">
        <f t="shared" si="4"/>
        <v>1120.9107611346103</v>
      </c>
      <c r="I13" s="204">
        <f t="shared" si="4"/>
        <v>1120.9107611346103</v>
      </c>
      <c r="J13" s="204">
        <f t="shared" si="4"/>
        <v>1120.9107611346103</v>
      </c>
      <c r="K13" s="204">
        <f t="shared" si="4"/>
        <v>1120.9107611346103</v>
      </c>
      <c r="L13" s="204">
        <f t="shared" si="4"/>
        <v>1120.9107611346103</v>
      </c>
      <c r="M13" s="204">
        <f t="shared" si="4"/>
        <v>1120.9107611346103</v>
      </c>
      <c r="N13" s="204">
        <f t="shared" si="4"/>
        <v>1120.9107611346103</v>
      </c>
      <c r="O13" s="204">
        <f t="shared" si="4"/>
        <v>1120.9107611346103</v>
      </c>
      <c r="P13" s="204">
        <f t="shared" si="4"/>
        <v>1120.9107611346103</v>
      </c>
      <c r="Q13" s="204">
        <f t="shared" si="4"/>
        <v>1120.9107611346103</v>
      </c>
      <c r="R13" s="204">
        <f t="shared" si="4"/>
        <v>1120.9107611346103</v>
      </c>
      <c r="S13" s="204">
        <f t="shared" si="4"/>
        <v>1120.9107611346103</v>
      </c>
      <c r="T13" s="204">
        <f t="shared" si="4"/>
        <v>1120.9107611346103</v>
      </c>
      <c r="U13" s="204">
        <f t="shared" si="4"/>
        <v>1120.9107611346103</v>
      </c>
      <c r="V13" s="204">
        <f t="shared" si="6"/>
        <v>1120.9107611346103</v>
      </c>
      <c r="W13" s="204">
        <f t="shared" si="6"/>
        <v>1120.9107611346103</v>
      </c>
      <c r="X13" s="204">
        <f t="shared" si="6"/>
        <v>1120.9107611346103</v>
      </c>
      <c r="Y13" s="204">
        <f t="shared" si="6"/>
        <v>1120.9107611346103</v>
      </c>
      <c r="Z13" s="204">
        <f t="shared" si="6"/>
        <v>1120.9107611346103</v>
      </c>
      <c r="AA13" s="204">
        <f t="shared" si="6"/>
        <v>1120.9107611346103</v>
      </c>
      <c r="AB13" s="204">
        <f t="shared" si="6"/>
        <v>1120.9107611346103</v>
      </c>
      <c r="AC13" s="204">
        <f t="shared" si="6"/>
        <v>1120.9107611346103</v>
      </c>
      <c r="AD13" s="204">
        <f t="shared" si="6"/>
        <v>1120.9107611346103</v>
      </c>
      <c r="AE13" s="204">
        <f t="shared" si="6"/>
        <v>1120.9107611346103</v>
      </c>
      <c r="AF13" s="204">
        <f t="shared" si="6"/>
        <v>1120.9107611346103</v>
      </c>
      <c r="AG13" s="204">
        <f t="shared" si="6"/>
        <v>1120.9107611346103</v>
      </c>
      <c r="AH13" s="204">
        <f t="shared" si="6"/>
        <v>1120.9107611346103</v>
      </c>
      <c r="AI13" s="204">
        <f t="shared" si="6"/>
        <v>1120.9107611346103</v>
      </c>
      <c r="AJ13" s="204">
        <f t="shared" si="6"/>
        <v>1120.9107611346103</v>
      </c>
      <c r="AK13" s="204">
        <f t="shared" si="6"/>
        <v>1120.9107611346103</v>
      </c>
      <c r="AL13" s="204">
        <f t="shared" si="7"/>
        <v>1120.9107611346103</v>
      </c>
      <c r="AM13" s="204">
        <f t="shared" si="7"/>
        <v>1120.9107611346103</v>
      </c>
      <c r="AN13" s="204">
        <f t="shared" si="7"/>
        <v>1120.9107611346103</v>
      </c>
      <c r="AO13" s="204">
        <f t="shared" si="7"/>
        <v>1120.9107611346103</v>
      </c>
      <c r="AP13" s="204">
        <f t="shared" si="7"/>
        <v>1120.9107611346103</v>
      </c>
      <c r="AQ13" s="204">
        <f t="shared" si="7"/>
        <v>1120.9107611346103</v>
      </c>
      <c r="AR13" s="204">
        <f t="shared" si="7"/>
        <v>1120.9107611346103</v>
      </c>
      <c r="AS13" s="204">
        <f t="shared" si="7"/>
        <v>1120.9107611346103</v>
      </c>
      <c r="AT13" s="204">
        <f t="shared" si="7"/>
        <v>1120.9107611346103</v>
      </c>
      <c r="AU13" s="204">
        <f t="shared" si="7"/>
        <v>1120.9107611346103</v>
      </c>
      <c r="AV13" s="204">
        <f t="shared" si="7"/>
        <v>1120.9107611346103</v>
      </c>
      <c r="AW13" s="204">
        <f t="shared" si="7"/>
        <v>1120.9107611346103</v>
      </c>
      <c r="AX13" s="204">
        <f t="shared" si="8"/>
        <v>1120.9107611346103</v>
      </c>
      <c r="AY13" s="204">
        <f t="shared" si="8"/>
        <v>1120.9107611346103</v>
      </c>
      <c r="AZ13" s="204">
        <f t="shared" si="8"/>
        <v>1120.9107611346103</v>
      </c>
      <c r="BA13" s="204">
        <f t="shared" si="8"/>
        <v>1120.9107611346103</v>
      </c>
      <c r="BB13" s="204">
        <f t="shared" si="8"/>
        <v>1120.9107611346103</v>
      </c>
      <c r="BC13" s="204">
        <f t="shared" si="8"/>
        <v>1120.9107611346103</v>
      </c>
      <c r="BD13" s="204">
        <f t="shared" si="8"/>
        <v>1120.9107611346103</v>
      </c>
      <c r="BE13" s="204">
        <f t="shared" si="8"/>
        <v>1120.9107611346103</v>
      </c>
      <c r="BF13" s="204">
        <f t="shared" si="8"/>
        <v>1120.9107611346103</v>
      </c>
      <c r="BG13" s="204">
        <f t="shared" si="8"/>
        <v>1120.9107611346103</v>
      </c>
      <c r="BH13" s="204">
        <f t="shared" si="8"/>
        <v>1120.9107611346103</v>
      </c>
      <c r="BI13" s="204">
        <f t="shared" si="8"/>
        <v>1120.9107611346103</v>
      </c>
      <c r="BJ13" s="204">
        <f t="shared" si="8"/>
        <v>1120.9107611346103</v>
      </c>
      <c r="BK13" s="204">
        <f t="shared" si="8"/>
        <v>1120.9107611346103</v>
      </c>
      <c r="BL13" s="204">
        <f t="shared" si="8"/>
        <v>1120.9107611346103</v>
      </c>
      <c r="BM13" s="204">
        <f t="shared" si="8"/>
        <v>1120.9107611346103</v>
      </c>
      <c r="BN13" s="204">
        <f t="shared" si="8"/>
        <v>1120.9107611346103</v>
      </c>
      <c r="BO13" s="204">
        <f t="shared" si="8"/>
        <v>1120.9107611346103</v>
      </c>
      <c r="BP13" s="204">
        <f t="shared" si="8"/>
        <v>1120.9107611346103</v>
      </c>
      <c r="BQ13" s="204">
        <f t="shared" si="8"/>
        <v>1120.9107611346103</v>
      </c>
      <c r="BR13" s="204">
        <f t="shared" si="8"/>
        <v>1120.9107611346103</v>
      </c>
      <c r="BS13" s="204">
        <f t="shared" si="8"/>
        <v>1120.9107611346103</v>
      </c>
      <c r="BT13" s="204">
        <f t="shared" si="8"/>
        <v>1120.9107611346103</v>
      </c>
      <c r="BU13" s="204">
        <f t="shared" si="8"/>
        <v>1120.9107611346103</v>
      </c>
      <c r="BV13" s="204">
        <f t="shared" si="8"/>
        <v>1120.9107611346103</v>
      </c>
      <c r="BW13" s="204">
        <f t="shared" si="8"/>
        <v>1120.9107611346103</v>
      </c>
      <c r="BX13" s="204">
        <f t="shared" si="8"/>
        <v>1120.9107611346103</v>
      </c>
      <c r="BY13" s="204">
        <f t="shared" si="8"/>
        <v>1120.9107611346103</v>
      </c>
      <c r="BZ13" s="204">
        <f t="shared" si="8"/>
        <v>1120.9107611346103</v>
      </c>
      <c r="CA13" s="204">
        <f t="shared" si="2"/>
        <v>1120.9107611346103</v>
      </c>
      <c r="CB13" s="204">
        <f t="shared" si="2"/>
        <v>1120.9107611346103</v>
      </c>
      <c r="CC13" s="204">
        <f t="shared" si="2"/>
        <v>1120.9107611346103</v>
      </c>
      <c r="CD13" s="204">
        <f t="shared" si="2"/>
        <v>1120.9107611346103</v>
      </c>
      <c r="CE13" s="204">
        <f t="shared" si="2"/>
        <v>1120.9107611346103</v>
      </c>
      <c r="CF13" s="204">
        <f t="shared" si="2"/>
        <v>1120.9107611346103</v>
      </c>
      <c r="CG13" s="204">
        <f t="shared" si="2"/>
        <v>1120.9107611346103</v>
      </c>
      <c r="CH13" s="204">
        <f t="shared" si="2"/>
        <v>1120.9107611346103</v>
      </c>
      <c r="CI13" s="204">
        <f t="shared" si="2"/>
        <v>1120.9107611346103</v>
      </c>
      <c r="CJ13" s="204">
        <f t="shared" si="2"/>
        <v>1120.9107611346103</v>
      </c>
      <c r="CK13" s="204">
        <f t="shared" si="2"/>
        <v>1120.9107611346103</v>
      </c>
      <c r="CL13" s="204">
        <f t="shared" si="2"/>
        <v>1120.9107611346103</v>
      </c>
      <c r="CM13" s="204">
        <f t="shared" si="2"/>
        <v>1120.9107611346103</v>
      </c>
      <c r="CN13" s="204">
        <f t="shared" si="2"/>
        <v>700.56922570913162</v>
      </c>
      <c r="CO13" s="204">
        <f t="shared" si="2"/>
        <v>700.56922570913162</v>
      </c>
      <c r="CP13" s="204">
        <f t="shared" si="2"/>
        <v>700.56922570913162</v>
      </c>
      <c r="CQ13" s="204">
        <f t="shared" si="2"/>
        <v>700.56922570913162</v>
      </c>
      <c r="CR13" s="204">
        <f t="shared" si="2"/>
        <v>700.56922570913162</v>
      </c>
      <c r="CS13" s="204">
        <f t="shared" si="3"/>
        <v>700.56922570913162</v>
      </c>
      <c r="CT13" s="204">
        <f t="shared" si="3"/>
        <v>700.56922570913162</v>
      </c>
      <c r="CU13" s="204">
        <f t="shared" si="3"/>
        <v>700.56922570913162</v>
      </c>
      <c r="CV13" s="204">
        <f t="shared" si="3"/>
        <v>700.56922570913162</v>
      </c>
      <c r="CW13" s="204">
        <f t="shared" si="3"/>
        <v>700.56922570913162</v>
      </c>
      <c r="CX13" s="204">
        <f t="shared" si="3"/>
        <v>700.56922570913162</v>
      </c>
      <c r="CY13" s="204">
        <f t="shared" si="3"/>
        <v>700.56922570913162</v>
      </c>
      <c r="CZ13" s="204">
        <f t="shared" si="3"/>
        <v>700.56922570913162</v>
      </c>
      <c r="DA13" s="204">
        <f t="shared" si="3"/>
        <v>700.56922570913162</v>
      </c>
      <c r="DB13" s="204"/>
    </row>
    <row r="14" spans="1:106">
      <c r="A14" s="201" t="str">
        <f>Income!A85</f>
        <v>Cash transfer - official</v>
      </c>
      <c r="B14" s="203">
        <f>Income!B85</f>
        <v>15720</v>
      </c>
      <c r="C14" s="203">
        <f>Income!C85</f>
        <v>15720</v>
      </c>
      <c r="D14" s="203">
        <f>Income!D85</f>
        <v>15720</v>
      </c>
      <c r="E14" s="203">
        <f>Income!E85</f>
        <v>17399.999999999996</v>
      </c>
      <c r="F14" s="204">
        <f t="shared" si="4"/>
        <v>15720</v>
      </c>
      <c r="G14" s="204">
        <f t="shared" si="4"/>
        <v>15720</v>
      </c>
      <c r="H14" s="204">
        <f t="shared" si="4"/>
        <v>15720</v>
      </c>
      <c r="I14" s="204">
        <f t="shared" si="4"/>
        <v>15720</v>
      </c>
      <c r="J14" s="204">
        <f t="shared" si="4"/>
        <v>15720</v>
      </c>
      <c r="K14" s="204">
        <f t="shared" si="4"/>
        <v>15720</v>
      </c>
      <c r="L14" s="204">
        <f t="shared" si="4"/>
        <v>15720</v>
      </c>
      <c r="M14" s="204">
        <f t="shared" si="4"/>
        <v>15720</v>
      </c>
      <c r="N14" s="204">
        <f t="shared" si="4"/>
        <v>15720</v>
      </c>
      <c r="O14" s="204">
        <f t="shared" si="4"/>
        <v>15720</v>
      </c>
      <c r="P14" s="204">
        <f t="shared" si="4"/>
        <v>15720</v>
      </c>
      <c r="Q14" s="204">
        <f t="shared" si="4"/>
        <v>15720</v>
      </c>
      <c r="R14" s="204">
        <f t="shared" si="4"/>
        <v>15720</v>
      </c>
      <c r="S14" s="204">
        <f t="shared" si="4"/>
        <v>15720</v>
      </c>
      <c r="T14" s="204">
        <f t="shared" si="4"/>
        <v>15720</v>
      </c>
      <c r="U14" s="204">
        <f t="shared" si="4"/>
        <v>15720</v>
      </c>
      <c r="V14" s="204">
        <f t="shared" si="6"/>
        <v>15720</v>
      </c>
      <c r="W14" s="204">
        <f t="shared" si="6"/>
        <v>15720</v>
      </c>
      <c r="X14" s="204">
        <f t="shared" si="6"/>
        <v>15720</v>
      </c>
      <c r="Y14" s="204">
        <f t="shared" si="6"/>
        <v>15720</v>
      </c>
      <c r="Z14" s="204">
        <f t="shared" si="6"/>
        <v>15720</v>
      </c>
      <c r="AA14" s="204">
        <f t="shared" si="6"/>
        <v>15720</v>
      </c>
      <c r="AB14" s="204">
        <f t="shared" si="6"/>
        <v>15720</v>
      </c>
      <c r="AC14" s="204">
        <f t="shared" si="6"/>
        <v>15720</v>
      </c>
      <c r="AD14" s="204">
        <f t="shared" si="6"/>
        <v>15720</v>
      </c>
      <c r="AE14" s="204">
        <f t="shared" si="6"/>
        <v>15720</v>
      </c>
      <c r="AF14" s="204">
        <f t="shared" si="6"/>
        <v>15720</v>
      </c>
      <c r="AG14" s="204">
        <f t="shared" si="6"/>
        <v>15720</v>
      </c>
      <c r="AH14" s="204">
        <f t="shared" si="6"/>
        <v>15720</v>
      </c>
      <c r="AI14" s="204">
        <f t="shared" si="6"/>
        <v>15720</v>
      </c>
      <c r="AJ14" s="204">
        <f t="shared" si="6"/>
        <v>15720</v>
      </c>
      <c r="AK14" s="204">
        <f t="shared" si="6"/>
        <v>15720</v>
      </c>
      <c r="AL14" s="204">
        <f t="shared" si="7"/>
        <v>15720</v>
      </c>
      <c r="AM14" s="204">
        <f t="shared" si="7"/>
        <v>15720</v>
      </c>
      <c r="AN14" s="204">
        <f t="shared" si="7"/>
        <v>15720</v>
      </c>
      <c r="AO14" s="204">
        <f t="shared" si="7"/>
        <v>15720</v>
      </c>
      <c r="AP14" s="204">
        <f t="shared" si="7"/>
        <v>15720</v>
      </c>
      <c r="AQ14" s="204">
        <f t="shared" si="7"/>
        <v>15720</v>
      </c>
      <c r="AR14" s="204">
        <f t="shared" si="7"/>
        <v>15720</v>
      </c>
      <c r="AS14" s="204">
        <f t="shared" si="7"/>
        <v>15720</v>
      </c>
      <c r="AT14" s="204">
        <f t="shared" si="7"/>
        <v>15720</v>
      </c>
      <c r="AU14" s="204">
        <f t="shared" si="7"/>
        <v>15720</v>
      </c>
      <c r="AV14" s="204">
        <f t="shared" si="7"/>
        <v>15720</v>
      </c>
      <c r="AW14" s="204">
        <f t="shared" si="7"/>
        <v>15720</v>
      </c>
      <c r="AX14" s="204">
        <f t="shared" si="7"/>
        <v>15720</v>
      </c>
      <c r="AY14" s="204">
        <f t="shared" si="7"/>
        <v>15720</v>
      </c>
      <c r="AZ14" s="204">
        <f t="shared" si="7"/>
        <v>15720</v>
      </c>
      <c r="BA14" s="204">
        <f t="shared" si="7"/>
        <v>15720</v>
      </c>
      <c r="BB14" s="204">
        <f t="shared" si="8"/>
        <v>15720</v>
      </c>
      <c r="BC14" s="204">
        <f t="shared" si="8"/>
        <v>15720</v>
      </c>
      <c r="BD14" s="204">
        <f t="shared" si="8"/>
        <v>15720</v>
      </c>
      <c r="BE14" s="204">
        <f t="shared" si="8"/>
        <v>15720</v>
      </c>
      <c r="BF14" s="204">
        <f t="shared" si="8"/>
        <v>15720</v>
      </c>
      <c r="BG14" s="204">
        <f t="shared" si="8"/>
        <v>15720</v>
      </c>
      <c r="BH14" s="204">
        <f t="shared" si="8"/>
        <v>15720</v>
      </c>
      <c r="BI14" s="204">
        <f t="shared" si="8"/>
        <v>15720</v>
      </c>
      <c r="BJ14" s="204">
        <f t="shared" si="8"/>
        <v>15720</v>
      </c>
      <c r="BK14" s="204">
        <f t="shared" si="8"/>
        <v>15720</v>
      </c>
      <c r="BL14" s="204">
        <f t="shared" si="8"/>
        <v>15720</v>
      </c>
      <c r="BM14" s="204">
        <f t="shared" si="8"/>
        <v>15720</v>
      </c>
      <c r="BN14" s="204">
        <f t="shared" si="8"/>
        <v>15720</v>
      </c>
      <c r="BO14" s="204">
        <f t="shared" si="8"/>
        <v>15720</v>
      </c>
      <c r="BP14" s="204">
        <f t="shared" si="8"/>
        <v>15720</v>
      </c>
      <c r="BQ14" s="204">
        <f t="shared" si="8"/>
        <v>15720</v>
      </c>
      <c r="BR14" s="204">
        <f t="shared" si="8"/>
        <v>15720</v>
      </c>
      <c r="BS14" s="204">
        <f t="shared" si="8"/>
        <v>15720</v>
      </c>
      <c r="BT14" s="204">
        <f t="shared" si="8"/>
        <v>15720</v>
      </c>
      <c r="BU14" s="204">
        <f t="shared" si="8"/>
        <v>15720</v>
      </c>
      <c r="BV14" s="204">
        <f t="shared" si="8"/>
        <v>15720</v>
      </c>
      <c r="BW14" s="204">
        <f t="shared" si="8"/>
        <v>15720</v>
      </c>
      <c r="BX14" s="204">
        <f t="shared" si="8"/>
        <v>15720</v>
      </c>
      <c r="BY14" s="204">
        <f t="shared" si="8"/>
        <v>15720</v>
      </c>
      <c r="BZ14" s="204">
        <f t="shared" si="8"/>
        <v>15720</v>
      </c>
      <c r="CA14" s="204">
        <f t="shared" si="2"/>
        <v>15720</v>
      </c>
      <c r="CB14" s="204">
        <f t="shared" si="2"/>
        <v>15720</v>
      </c>
      <c r="CC14" s="204">
        <f t="shared" si="2"/>
        <v>15720</v>
      </c>
      <c r="CD14" s="204">
        <f t="shared" si="2"/>
        <v>15720</v>
      </c>
      <c r="CE14" s="204">
        <f t="shared" si="2"/>
        <v>15720</v>
      </c>
      <c r="CF14" s="204">
        <f t="shared" si="2"/>
        <v>15720</v>
      </c>
      <c r="CG14" s="204">
        <f t="shared" si="2"/>
        <v>15720</v>
      </c>
      <c r="CH14" s="204">
        <f t="shared" si="2"/>
        <v>15720</v>
      </c>
      <c r="CI14" s="204">
        <f t="shared" si="2"/>
        <v>15720</v>
      </c>
      <c r="CJ14" s="204">
        <f t="shared" si="2"/>
        <v>15720</v>
      </c>
      <c r="CK14" s="204">
        <f t="shared" si="2"/>
        <v>15720</v>
      </c>
      <c r="CL14" s="204">
        <f t="shared" si="2"/>
        <v>15720</v>
      </c>
      <c r="CM14" s="204">
        <f t="shared" si="2"/>
        <v>15720</v>
      </c>
      <c r="CN14" s="204">
        <f t="shared" si="2"/>
        <v>17399.999999999996</v>
      </c>
      <c r="CO14" s="204">
        <f t="shared" si="2"/>
        <v>17399.999999999996</v>
      </c>
      <c r="CP14" s="204">
        <f t="shared" si="2"/>
        <v>17399.999999999996</v>
      </c>
      <c r="CQ14" s="204">
        <f t="shared" si="2"/>
        <v>17399.999999999996</v>
      </c>
      <c r="CR14" s="204">
        <f t="shared" si="2"/>
        <v>17399.999999999996</v>
      </c>
      <c r="CS14" s="204">
        <f t="shared" si="3"/>
        <v>17399.999999999996</v>
      </c>
      <c r="CT14" s="204">
        <f t="shared" si="3"/>
        <v>17399.999999999996</v>
      </c>
      <c r="CU14" s="204">
        <f t="shared" si="3"/>
        <v>17399.999999999996</v>
      </c>
      <c r="CV14" s="204">
        <f t="shared" si="3"/>
        <v>17399.999999999996</v>
      </c>
      <c r="CW14" s="204">
        <f t="shared" si="3"/>
        <v>17399.999999999996</v>
      </c>
      <c r="CX14" s="204">
        <f t="shared" si="3"/>
        <v>17399.999999999996</v>
      </c>
      <c r="CY14" s="204">
        <f t="shared" si="3"/>
        <v>17399.999999999996</v>
      </c>
      <c r="CZ14" s="204">
        <f t="shared" si="3"/>
        <v>17399.999999999996</v>
      </c>
      <c r="DA14" s="204">
        <f t="shared" si="3"/>
        <v>17399.999999999996</v>
      </c>
      <c r="DB14" s="204"/>
    </row>
    <row r="15" spans="1:106">
      <c r="A15" s="201" t="str">
        <f>Income!A86</f>
        <v>Cash transfer - gifts</v>
      </c>
      <c r="B15" s="203">
        <f>Income!B86</f>
        <v>6000</v>
      </c>
      <c r="C15" s="203">
        <f>Income!C86</f>
        <v>7800</v>
      </c>
      <c r="D15" s="203">
        <f>Income!D86</f>
        <v>0</v>
      </c>
      <c r="E15" s="203">
        <f>Income!E86</f>
        <v>0</v>
      </c>
      <c r="F15" s="204">
        <f t="shared" si="4"/>
        <v>6000</v>
      </c>
      <c r="G15" s="204">
        <f t="shared" si="4"/>
        <v>6000</v>
      </c>
      <c r="H15" s="204">
        <f t="shared" si="4"/>
        <v>6000</v>
      </c>
      <c r="I15" s="204">
        <f t="shared" si="4"/>
        <v>6000</v>
      </c>
      <c r="J15" s="204">
        <f t="shared" si="4"/>
        <v>6000</v>
      </c>
      <c r="K15" s="204">
        <f t="shared" si="4"/>
        <v>6000</v>
      </c>
      <c r="L15" s="204">
        <f t="shared" si="4"/>
        <v>6000</v>
      </c>
      <c r="M15" s="204">
        <f t="shared" si="4"/>
        <v>6000</v>
      </c>
      <c r="N15" s="204">
        <f t="shared" si="4"/>
        <v>6000</v>
      </c>
      <c r="O15" s="204">
        <f t="shared" si="4"/>
        <v>6000</v>
      </c>
      <c r="P15" s="204">
        <f t="shared" si="4"/>
        <v>6000</v>
      </c>
      <c r="Q15" s="204">
        <f t="shared" si="4"/>
        <v>6000</v>
      </c>
      <c r="R15" s="204">
        <f t="shared" si="4"/>
        <v>6000</v>
      </c>
      <c r="S15" s="204">
        <f t="shared" si="4"/>
        <v>6000</v>
      </c>
      <c r="T15" s="204">
        <f t="shared" si="4"/>
        <v>6000</v>
      </c>
      <c r="U15" s="204">
        <f t="shared" si="4"/>
        <v>6000</v>
      </c>
      <c r="V15" s="204">
        <f t="shared" si="6"/>
        <v>6000</v>
      </c>
      <c r="W15" s="204">
        <f t="shared" si="6"/>
        <v>6000</v>
      </c>
      <c r="X15" s="204">
        <f t="shared" si="6"/>
        <v>6000</v>
      </c>
      <c r="Y15" s="204">
        <f t="shared" si="6"/>
        <v>6000</v>
      </c>
      <c r="Z15" s="204">
        <f t="shared" si="6"/>
        <v>6000</v>
      </c>
      <c r="AA15" s="204">
        <f t="shared" si="6"/>
        <v>6000</v>
      </c>
      <c r="AB15" s="204">
        <f t="shared" si="6"/>
        <v>6000</v>
      </c>
      <c r="AC15" s="204">
        <f t="shared" si="6"/>
        <v>6000</v>
      </c>
      <c r="AD15" s="204">
        <f t="shared" si="6"/>
        <v>6000</v>
      </c>
      <c r="AE15" s="204">
        <f t="shared" si="6"/>
        <v>6000</v>
      </c>
      <c r="AF15" s="204">
        <f t="shared" si="6"/>
        <v>6000</v>
      </c>
      <c r="AG15" s="204">
        <f t="shared" si="6"/>
        <v>6000</v>
      </c>
      <c r="AH15" s="204">
        <f t="shared" si="6"/>
        <v>6000</v>
      </c>
      <c r="AI15" s="204">
        <f t="shared" si="6"/>
        <v>6000</v>
      </c>
      <c r="AJ15" s="204">
        <f t="shared" si="6"/>
        <v>6000</v>
      </c>
      <c r="AK15" s="204">
        <f t="shared" si="6"/>
        <v>6000</v>
      </c>
      <c r="AL15" s="204">
        <f t="shared" si="7"/>
        <v>6000</v>
      </c>
      <c r="AM15" s="204">
        <f t="shared" si="7"/>
        <v>6000</v>
      </c>
      <c r="AN15" s="204">
        <f t="shared" si="7"/>
        <v>6000</v>
      </c>
      <c r="AO15" s="204">
        <f t="shared" si="7"/>
        <v>6000</v>
      </c>
      <c r="AP15" s="204">
        <f t="shared" si="7"/>
        <v>7800</v>
      </c>
      <c r="AQ15" s="204">
        <f t="shared" si="7"/>
        <v>7800</v>
      </c>
      <c r="AR15" s="204">
        <f t="shared" si="7"/>
        <v>7800</v>
      </c>
      <c r="AS15" s="204">
        <f t="shared" si="7"/>
        <v>7800</v>
      </c>
      <c r="AT15" s="204">
        <f t="shared" si="7"/>
        <v>7800</v>
      </c>
      <c r="AU15" s="204">
        <f t="shared" si="7"/>
        <v>7800</v>
      </c>
      <c r="AV15" s="204">
        <f t="shared" si="7"/>
        <v>7800</v>
      </c>
      <c r="AW15" s="204">
        <f t="shared" si="7"/>
        <v>7800</v>
      </c>
      <c r="AX15" s="204">
        <f t="shared" si="8"/>
        <v>7800</v>
      </c>
      <c r="AY15" s="204">
        <f t="shared" si="8"/>
        <v>7800</v>
      </c>
      <c r="AZ15" s="204">
        <f t="shared" si="8"/>
        <v>7800</v>
      </c>
      <c r="BA15" s="204">
        <f t="shared" si="8"/>
        <v>7800</v>
      </c>
      <c r="BB15" s="204">
        <f t="shared" si="8"/>
        <v>7800</v>
      </c>
      <c r="BC15" s="204">
        <f t="shared" si="8"/>
        <v>7800</v>
      </c>
      <c r="BD15" s="204">
        <f t="shared" si="8"/>
        <v>7800</v>
      </c>
      <c r="BE15" s="204">
        <f t="shared" si="8"/>
        <v>7800</v>
      </c>
      <c r="BF15" s="204">
        <f t="shared" si="8"/>
        <v>7800</v>
      </c>
      <c r="BG15" s="204">
        <f t="shared" si="8"/>
        <v>7800</v>
      </c>
      <c r="BH15" s="204">
        <f t="shared" si="8"/>
        <v>7800</v>
      </c>
      <c r="BI15" s="204">
        <f t="shared" si="8"/>
        <v>7800</v>
      </c>
      <c r="BJ15" s="204">
        <f t="shared" si="8"/>
        <v>7800</v>
      </c>
      <c r="BK15" s="204">
        <f t="shared" si="8"/>
        <v>7800</v>
      </c>
      <c r="BL15" s="204">
        <f t="shared" si="8"/>
        <v>7800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37333.963311219195</v>
      </c>
      <c r="C16" s="203">
        <f>Income!C88</f>
        <v>48276.18614162771</v>
      </c>
      <c r="D16" s="203">
        <f>Income!D88</f>
        <v>59402.573674287974</v>
      </c>
      <c r="E16" s="203">
        <f>Income!E88</f>
        <v>126854.5201465948</v>
      </c>
      <c r="F16" s="204">
        <f t="shared" si="4"/>
        <v>37333.963311219195</v>
      </c>
      <c r="G16" s="204">
        <f t="shared" si="4"/>
        <v>37333.963311219195</v>
      </c>
      <c r="H16" s="204">
        <f t="shared" si="4"/>
        <v>37333.963311219195</v>
      </c>
      <c r="I16" s="204">
        <f t="shared" si="4"/>
        <v>37333.963311219195</v>
      </c>
      <c r="J16" s="204">
        <f t="shared" si="4"/>
        <v>37333.963311219195</v>
      </c>
      <c r="K16" s="204">
        <f t="shared" si="4"/>
        <v>37333.963311219195</v>
      </c>
      <c r="L16" s="204">
        <f t="shared" si="4"/>
        <v>37333.963311219195</v>
      </c>
      <c r="M16" s="204">
        <f t="shared" si="4"/>
        <v>37333.963311219195</v>
      </c>
      <c r="N16" s="204">
        <f t="shared" si="4"/>
        <v>37333.963311219195</v>
      </c>
      <c r="O16" s="204">
        <f t="shared" si="4"/>
        <v>37333.963311219195</v>
      </c>
      <c r="P16" s="204">
        <f t="shared" si="4"/>
        <v>37333.963311219195</v>
      </c>
      <c r="Q16" s="204">
        <f t="shared" si="4"/>
        <v>37333.963311219195</v>
      </c>
      <c r="R16" s="204">
        <f t="shared" si="4"/>
        <v>37333.963311219195</v>
      </c>
      <c r="S16" s="204">
        <f t="shared" si="4"/>
        <v>37333.963311219195</v>
      </c>
      <c r="T16" s="204">
        <f t="shared" si="4"/>
        <v>37333.963311219195</v>
      </c>
      <c r="U16" s="204">
        <f t="shared" si="4"/>
        <v>37333.963311219195</v>
      </c>
      <c r="V16" s="204">
        <f t="shared" si="6"/>
        <v>37333.963311219195</v>
      </c>
      <c r="W16" s="204">
        <f t="shared" si="6"/>
        <v>37333.963311219195</v>
      </c>
      <c r="X16" s="204">
        <f t="shared" si="6"/>
        <v>37333.963311219195</v>
      </c>
      <c r="Y16" s="204">
        <f t="shared" si="6"/>
        <v>37333.963311219195</v>
      </c>
      <c r="Z16" s="204">
        <f t="shared" si="6"/>
        <v>37333.963311219195</v>
      </c>
      <c r="AA16" s="204">
        <f t="shared" si="6"/>
        <v>37333.963311219195</v>
      </c>
      <c r="AB16" s="204">
        <f t="shared" si="6"/>
        <v>37333.963311219195</v>
      </c>
      <c r="AC16" s="204">
        <f t="shared" si="6"/>
        <v>37333.963311219195</v>
      </c>
      <c r="AD16" s="204">
        <f t="shared" si="6"/>
        <v>37333.963311219195</v>
      </c>
      <c r="AE16" s="204">
        <f>IF(AE$2&lt;=($B$2+$C$2+$D$2),IF(AE$2&lt;=($B$2+$C$2),IF(AE$2&lt;=$B$2,$B16,$C16),$D16),$E16)</f>
        <v>37333.963311219195</v>
      </c>
      <c r="AF16" s="204">
        <f t="shared" si="6"/>
        <v>37333.963311219195</v>
      </c>
      <c r="AG16" s="204">
        <f t="shared" si="6"/>
        <v>37333.963311219195</v>
      </c>
      <c r="AH16" s="204">
        <f t="shared" si="6"/>
        <v>37333.963311219195</v>
      </c>
      <c r="AI16" s="204">
        <f t="shared" si="6"/>
        <v>37333.963311219195</v>
      </c>
      <c r="AJ16" s="204">
        <f t="shared" si="6"/>
        <v>37333.963311219195</v>
      </c>
      <c r="AK16" s="204">
        <f t="shared" si="6"/>
        <v>37333.963311219195</v>
      </c>
      <c r="AL16" s="204">
        <f t="shared" si="7"/>
        <v>37333.963311219195</v>
      </c>
      <c r="AM16" s="204">
        <f t="shared" si="7"/>
        <v>37333.963311219195</v>
      </c>
      <c r="AN16" s="204">
        <f t="shared" si="7"/>
        <v>37333.963311219195</v>
      </c>
      <c r="AO16" s="204">
        <f t="shared" si="7"/>
        <v>37333.963311219195</v>
      </c>
      <c r="AP16" s="204">
        <f t="shared" si="7"/>
        <v>48276.18614162771</v>
      </c>
      <c r="AQ16" s="204">
        <f t="shared" si="7"/>
        <v>48276.18614162771</v>
      </c>
      <c r="AR16" s="204">
        <f t="shared" si="7"/>
        <v>48276.18614162771</v>
      </c>
      <c r="AS16" s="204">
        <f t="shared" si="7"/>
        <v>48276.18614162771</v>
      </c>
      <c r="AT16" s="204">
        <f t="shared" si="7"/>
        <v>48276.18614162771</v>
      </c>
      <c r="AU16" s="204">
        <f t="shared" si="7"/>
        <v>48276.18614162771</v>
      </c>
      <c r="AV16" s="204">
        <f t="shared" si="7"/>
        <v>48276.18614162771</v>
      </c>
      <c r="AW16" s="204">
        <f t="shared" si="7"/>
        <v>48276.18614162771</v>
      </c>
      <c r="AX16" s="204">
        <f t="shared" si="8"/>
        <v>48276.18614162771</v>
      </c>
      <c r="AY16" s="204">
        <f t="shared" si="8"/>
        <v>48276.18614162771</v>
      </c>
      <c r="AZ16" s="204">
        <f t="shared" si="8"/>
        <v>48276.18614162771</v>
      </c>
      <c r="BA16" s="204">
        <f t="shared" si="8"/>
        <v>48276.18614162771</v>
      </c>
      <c r="BB16" s="204">
        <f t="shared" si="8"/>
        <v>48276.18614162771</v>
      </c>
      <c r="BC16" s="204">
        <f t="shared" si="8"/>
        <v>48276.18614162771</v>
      </c>
      <c r="BD16" s="204">
        <f t="shared" si="8"/>
        <v>48276.18614162771</v>
      </c>
      <c r="BE16" s="204">
        <f t="shared" si="8"/>
        <v>48276.18614162771</v>
      </c>
      <c r="BF16" s="204">
        <f t="shared" si="8"/>
        <v>48276.18614162771</v>
      </c>
      <c r="BG16" s="204">
        <f t="shared" si="8"/>
        <v>48276.18614162771</v>
      </c>
      <c r="BH16" s="204">
        <f t="shared" si="8"/>
        <v>48276.18614162771</v>
      </c>
      <c r="BI16" s="204">
        <f t="shared" si="8"/>
        <v>48276.18614162771</v>
      </c>
      <c r="BJ16" s="204">
        <f t="shared" si="8"/>
        <v>48276.18614162771</v>
      </c>
      <c r="BK16" s="204">
        <f t="shared" si="8"/>
        <v>48276.18614162771</v>
      </c>
      <c r="BL16" s="204">
        <f t="shared" si="8"/>
        <v>48276.18614162771</v>
      </c>
      <c r="BM16" s="204">
        <f t="shared" si="8"/>
        <v>59402.573674287974</v>
      </c>
      <c r="BN16" s="204">
        <f t="shared" si="8"/>
        <v>59402.573674287974</v>
      </c>
      <c r="BO16" s="204">
        <f t="shared" si="8"/>
        <v>59402.573674287974</v>
      </c>
      <c r="BP16" s="204">
        <f t="shared" si="8"/>
        <v>59402.573674287974</v>
      </c>
      <c r="BQ16" s="204">
        <f t="shared" si="8"/>
        <v>59402.573674287974</v>
      </c>
      <c r="BR16" s="204">
        <f t="shared" si="8"/>
        <v>59402.573674287974</v>
      </c>
      <c r="BS16" s="204">
        <f t="shared" si="8"/>
        <v>59402.573674287974</v>
      </c>
      <c r="BT16" s="204">
        <f t="shared" si="8"/>
        <v>59402.573674287974</v>
      </c>
      <c r="BU16" s="204">
        <f t="shared" si="8"/>
        <v>59402.573674287974</v>
      </c>
      <c r="BV16" s="204">
        <f t="shared" si="8"/>
        <v>59402.573674287974</v>
      </c>
      <c r="BW16" s="204">
        <f t="shared" si="8"/>
        <v>59402.573674287974</v>
      </c>
      <c r="BX16" s="204">
        <f t="shared" si="8"/>
        <v>59402.573674287974</v>
      </c>
      <c r="BY16" s="204">
        <f t="shared" si="8"/>
        <v>59402.573674287974</v>
      </c>
      <c r="BZ16" s="204">
        <f t="shared" si="8"/>
        <v>59402.573674287974</v>
      </c>
      <c r="CA16" s="204">
        <f t="shared" ref="CA16:CB18" si="10">IF(CA$2&lt;=($B$2+$C$2+$D$2),IF(CA$2&lt;=($B$2+$C$2),IF(CA$2&lt;=$B$2,$B16,$C16),$D16),$E16)</f>
        <v>59402.573674287974</v>
      </c>
      <c r="CB16" s="204">
        <f t="shared" si="10"/>
        <v>59402.573674287974</v>
      </c>
      <c r="CC16" s="204">
        <f t="shared" si="9"/>
        <v>59402.573674287974</v>
      </c>
      <c r="CD16" s="204">
        <f t="shared" si="9"/>
        <v>59402.573674287974</v>
      </c>
      <c r="CE16" s="204">
        <f t="shared" si="9"/>
        <v>59402.573674287974</v>
      </c>
      <c r="CF16" s="204">
        <f t="shared" si="9"/>
        <v>59402.573674287974</v>
      </c>
      <c r="CG16" s="204">
        <f t="shared" si="9"/>
        <v>59402.573674287974</v>
      </c>
      <c r="CH16" s="204">
        <f t="shared" si="9"/>
        <v>59402.573674287974</v>
      </c>
      <c r="CI16" s="204">
        <f t="shared" si="9"/>
        <v>59402.573674287974</v>
      </c>
      <c r="CJ16" s="204">
        <f t="shared" si="9"/>
        <v>59402.573674287974</v>
      </c>
      <c r="CK16" s="204">
        <f t="shared" si="9"/>
        <v>59402.573674287974</v>
      </c>
      <c r="CL16" s="204">
        <f t="shared" si="9"/>
        <v>59402.573674287974</v>
      </c>
      <c r="CM16" s="204">
        <f t="shared" si="9"/>
        <v>59402.573674287974</v>
      </c>
      <c r="CN16" s="204">
        <f t="shared" si="9"/>
        <v>126854.5201465948</v>
      </c>
      <c r="CO16" s="204">
        <f t="shared" si="9"/>
        <v>126854.5201465948</v>
      </c>
      <c r="CP16" s="204">
        <f t="shared" si="9"/>
        <v>126854.5201465948</v>
      </c>
      <c r="CQ16" s="204">
        <f t="shared" si="9"/>
        <v>126854.5201465948</v>
      </c>
      <c r="CR16" s="204">
        <f t="shared" si="9"/>
        <v>126854.5201465948</v>
      </c>
      <c r="CS16" s="204">
        <f t="shared" ref="CS16:DA18" si="11">IF(CS$2&lt;=($B$2+$C$2+$D$2),IF(CS$2&lt;=($B$2+$C$2),IF(CS$2&lt;=$B$2,$B16,$C16),$D16),$E16)</f>
        <v>126854.5201465948</v>
      </c>
      <c r="CT16" s="204">
        <f t="shared" si="11"/>
        <v>126854.5201465948</v>
      </c>
      <c r="CU16" s="204">
        <f t="shared" si="11"/>
        <v>126854.5201465948</v>
      </c>
      <c r="CV16" s="204">
        <f t="shared" si="11"/>
        <v>126854.5201465948</v>
      </c>
      <c r="CW16" s="204">
        <f t="shared" si="11"/>
        <v>126854.5201465948</v>
      </c>
      <c r="CX16" s="204">
        <f t="shared" si="11"/>
        <v>126854.5201465948</v>
      </c>
      <c r="CY16" s="204">
        <f t="shared" si="11"/>
        <v>126854.5201465948</v>
      </c>
      <c r="CZ16" s="204">
        <f t="shared" si="11"/>
        <v>126854.5201465948</v>
      </c>
      <c r="DA16" s="204">
        <f t="shared" si="11"/>
        <v>126854.5201465948</v>
      </c>
      <c r="DB16" s="204"/>
    </row>
    <row r="17" spans="1:105">
      <c r="A17" s="201" t="s">
        <v>101</v>
      </c>
      <c r="B17" s="203">
        <f>Income!B89</f>
        <v>19375.122704414527</v>
      </c>
      <c r="C17" s="203">
        <f>Income!C89</f>
        <v>19375.122704414527</v>
      </c>
      <c r="D17" s="203">
        <f>Income!D89</f>
        <v>19375.122704414527</v>
      </c>
      <c r="E17" s="203">
        <f>Income!E89</f>
        <v>19375.122704414527</v>
      </c>
      <c r="F17" s="204">
        <f t="shared" si="4"/>
        <v>19375.122704414527</v>
      </c>
      <c r="G17" s="204">
        <f t="shared" si="4"/>
        <v>19375.122704414527</v>
      </c>
      <c r="H17" s="204">
        <f t="shared" si="4"/>
        <v>19375.122704414527</v>
      </c>
      <c r="I17" s="204">
        <f t="shared" si="4"/>
        <v>19375.122704414527</v>
      </c>
      <c r="J17" s="204">
        <f t="shared" si="4"/>
        <v>19375.122704414527</v>
      </c>
      <c r="K17" s="204">
        <f t="shared" si="4"/>
        <v>19375.122704414527</v>
      </c>
      <c r="L17" s="204">
        <f t="shared" si="4"/>
        <v>19375.122704414527</v>
      </c>
      <c r="M17" s="204">
        <f t="shared" si="4"/>
        <v>19375.122704414527</v>
      </c>
      <c r="N17" s="204">
        <f t="shared" si="4"/>
        <v>19375.122704414527</v>
      </c>
      <c r="O17" s="204">
        <f t="shared" si="4"/>
        <v>19375.122704414527</v>
      </c>
      <c r="P17" s="204">
        <f t="shared" si="4"/>
        <v>19375.122704414527</v>
      </c>
      <c r="Q17" s="204">
        <f t="shared" si="4"/>
        <v>19375.122704414527</v>
      </c>
      <c r="R17" s="204">
        <f t="shared" si="4"/>
        <v>19375.122704414527</v>
      </c>
      <c r="S17" s="204">
        <f t="shared" si="4"/>
        <v>19375.122704414527</v>
      </c>
      <c r="T17" s="204">
        <f t="shared" si="4"/>
        <v>19375.122704414527</v>
      </c>
      <c r="U17" s="204">
        <f t="shared" si="4"/>
        <v>19375.122704414527</v>
      </c>
      <c r="V17" s="204">
        <f t="shared" si="6"/>
        <v>19375.122704414527</v>
      </c>
      <c r="W17" s="204">
        <f t="shared" si="6"/>
        <v>19375.122704414527</v>
      </c>
      <c r="X17" s="204">
        <f t="shared" si="6"/>
        <v>19375.122704414527</v>
      </c>
      <c r="Y17" s="204">
        <f t="shared" si="6"/>
        <v>19375.122704414527</v>
      </c>
      <c r="Z17" s="204">
        <f t="shared" si="6"/>
        <v>19375.122704414527</v>
      </c>
      <c r="AA17" s="204">
        <f t="shared" si="6"/>
        <v>19375.122704414527</v>
      </c>
      <c r="AB17" s="204">
        <f t="shared" si="6"/>
        <v>19375.122704414527</v>
      </c>
      <c r="AC17" s="204">
        <f t="shared" si="6"/>
        <v>19375.122704414527</v>
      </c>
      <c r="AD17" s="204">
        <f t="shared" si="6"/>
        <v>19375.122704414527</v>
      </c>
      <c r="AE17" s="204">
        <f t="shared" si="6"/>
        <v>19375.122704414527</v>
      </c>
      <c r="AF17" s="204">
        <f t="shared" si="6"/>
        <v>19375.122704414527</v>
      </c>
      <c r="AG17" s="204">
        <f t="shared" si="6"/>
        <v>19375.122704414527</v>
      </c>
      <c r="AH17" s="204">
        <f t="shared" si="6"/>
        <v>19375.122704414527</v>
      </c>
      <c r="AI17" s="204">
        <f t="shared" si="6"/>
        <v>19375.122704414527</v>
      </c>
      <c r="AJ17" s="204">
        <f t="shared" si="6"/>
        <v>19375.122704414527</v>
      </c>
      <c r="AK17" s="204">
        <f t="shared" si="6"/>
        <v>19375.122704414527</v>
      </c>
      <c r="AL17" s="204">
        <f t="shared" si="7"/>
        <v>19375.122704414527</v>
      </c>
      <c r="AM17" s="204">
        <f t="shared" si="7"/>
        <v>19375.122704414527</v>
      </c>
      <c r="AN17" s="204">
        <f t="shared" si="7"/>
        <v>19375.122704414527</v>
      </c>
      <c r="AO17" s="204">
        <f t="shared" si="7"/>
        <v>19375.122704414527</v>
      </c>
      <c r="AP17" s="204">
        <f t="shared" si="7"/>
        <v>19375.122704414527</v>
      </c>
      <c r="AQ17" s="204">
        <f t="shared" si="7"/>
        <v>19375.122704414527</v>
      </c>
      <c r="AR17" s="204">
        <f t="shared" si="7"/>
        <v>19375.122704414527</v>
      </c>
      <c r="AS17" s="204">
        <f t="shared" si="7"/>
        <v>19375.122704414527</v>
      </c>
      <c r="AT17" s="204">
        <f t="shared" si="7"/>
        <v>19375.122704414527</v>
      </c>
      <c r="AU17" s="204">
        <f t="shared" si="7"/>
        <v>19375.122704414527</v>
      </c>
      <c r="AV17" s="204">
        <f t="shared" si="7"/>
        <v>19375.122704414527</v>
      </c>
      <c r="AW17" s="204">
        <f t="shared" si="7"/>
        <v>19375.122704414527</v>
      </c>
      <c r="AX17" s="204">
        <f t="shared" si="8"/>
        <v>19375.122704414527</v>
      </c>
      <c r="AY17" s="204">
        <f t="shared" si="8"/>
        <v>19375.122704414527</v>
      </c>
      <c r="AZ17" s="204">
        <f t="shared" si="8"/>
        <v>19375.122704414527</v>
      </c>
      <c r="BA17" s="204">
        <f t="shared" si="8"/>
        <v>19375.122704414527</v>
      </c>
      <c r="BB17" s="204">
        <f t="shared" si="8"/>
        <v>19375.122704414527</v>
      </c>
      <c r="BC17" s="204">
        <f t="shared" si="8"/>
        <v>19375.122704414527</v>
      </c>
      <c r="BD17" s="204">
        <f t="shared" si="8"/>
        <v>19375.122704414527</v>
      </c>
      <c r="BE17" s="204">
        <f t="shared" si="8"/>
        <v>19375.122704414527</v>
      </c>
      <c r="BF17" s="204">
        <f t="shared" si="8"/>
        <v>19375.122704414527</v>
      </c>
      <c r="BG17" s="204">
        <f t="shared" si="8"/>
        <v>19375.122704414527</v>
      </c>
      <c r="BH17" s="204">
        <f t="shared" si="8"/>
        <v>19375.122704414527</v>
      </c>
      <c r="BI17" s="204">
        <f t="shared" si="8"/>
        <v>19375.122704414527</v>
      </c>
      <c r="BJ17" s="204">
        <f t="shared" si="8"/>
        <v>19375.122704414527</v>
      </c>
      <c r="BK17" s="204">
        <f t="shared" si="8"/>
        <v>19375.122704414527</v>
      </c>
      <c r="BL17" s="204">
        <f t="shared" si="8"/>
        <v>19375.122704414527</v>
      </c>
      <c r="BM17" s="204">
        <f t="shared" si="8"/>
        <v>19375.122704414527</v>
      </c>
      <c r="BN17" s="204">
        <f t="shared" si="8"/>
        <v>19375.122704414527</v>
      </c>
      <c r="BO17" s="204">
        <f t="shared" si="8"/>
        <v>19375.122704414527</v>
      </c>
      <c r="BP17" s="204">
        <f t="shared" si="8"/>
        <v>19375.122704414527</v>
      </c>
      <c r="BQ17" s="204">
        <f t="shared" si="8"/>
        <v>19375.122704414527</v>
      </c>
      <c r="BR17" s="204">
        <f t="shared" si="8"/>
        <v>19375.122704414527</v>
      </c>
      <c r="BS17" s="204">
        <f t="shared" si="8"/>
        <v>19375.122704414527</v>
      </c>
      <c r="BT17" s="204">
        <f t="shared" si="8"/>
        <v>19375.122704414527</v>
      </c>
      <c r="BU17" s="204">
        <f t="shared" si="8"/>
        <v>19375.122704414527</v>
      </c>
      <c r="BV17" s="204">
        <f t="shared" si="8"/>
        <v>19375.122704414527</v>
      </c>
      <c r="BW17" s="204">
        <f t="shared" si="8"/>
        <v>19375.122704414527</v>
      </c>
      <c r="BX17" s="204">
        <f t="shared" si="8"/>
        <v>19375.122704414527</v>
      </c>
      <c r="BY17" s="204">
        <f t="shared" si="8"/>
        <v>19375.122704414527</v>
      </c>
      <c r="BZ17" s="204">
        <f t="shared" si="8"/>
        <v>19375.122704414527</v>
      </c>
      <c r="CA17" s="204">
        <f t="shared" si="10"/>
        <v>19375.122704414527</v>
      </c>
      <c r="CB17" s="204">
        <f t="shared" si="10"/>
        <v>19375.122704414527</v>
      </c>
      <c r="CC17" s="204">
        <f t="shared" si="9"/>
        <v>19375.122704414527</v>
      </c>
      <c r="CD17" s="204">
        <f t="shared" si="9"/>
        <v>19375.122704414527</v>
      </c>
      <c r="CE17" s="204">
        <f t="shared" si="9"/>
        <v>19375.122704414527</v>
      </c>
      <c r="CF17" s="204">
        <f t="shared" si="9"/>
        <v>19375.122704414527</v>
      </c>
      <c r="CG17" s="204">
        <f t="shared" si="9"/>
        <v>19375.122704414527</v>
      </c>
      <c r="CH17" s="204">
        <f t="shared" si="9"/>
        <v>19375.122704414527</v>
      </c>
      <c r="CI17" s="204">
        <f t="shared" si="9"/>
        <v>19375.122704414527</v>
      </c>
      <c r="CJ17" s="204">
        <f t="shared" si="9"/>
        <v>19375.122704414527</v>
      </c>
      <c r="CK17" s="204">
        <f t="shared" si="9"/>
        <v>19375.122704414527</v>
      </c>
      <c r="CL17" s="204">
        <f t="shared" si="9"/>
        <v>19375.122704414527</v>
      </c>
      <c r="CM17" s="204">
        <f t="shared" si="9"/>
        <v>19375.122704414527</v>
      </c>
      <c r="CN17" s="204">
        <f t="shared" si="9"/>
        <v>19375.122704414527</v>
      </c>
      <c r="CO17" s="204">
        <f t="shared" si="9"/>
        <v>19375.122704414527</v>
      </c>
      <c r="CP17" s="204">
        <f t="shared" si="9"/>
        <v>19375.122704414527</v>
      </c>
      <c r="CQ17" s="204">
        <f t="shared" si="9"/>
        <v>19375.122704414527</v>
      </c>
      <c r="CR17" s="204">
        <f t="shared" si="9"/>
        <v>19375.122704414527</v>
      </c>
      <c r="CS17" s="204">
        <f t="shared" si="11"/>
        <v>19375.122704414527</v>
      </c>
      <c r="CT17" s="204">
        <f t="shared" si="11"/>
        <v>19375.122704414527</v>
      </c>
      <c r="CU17" s="204">
        <f t="shared" si="11"/>
        <v>19375.122704414527</v>
      </c>
      <c r="CV17" s="204">
        <f t="shared" si="11"/>
        <v>19375.122704414527</v>
      </c>
      <c r="CW17" s="204">
        <f t="shared" si="11"/>
        <v>19375.122704414527</v>
      </c>
      <c r="CX17" s="204">
        <f t="shared" si="11"/>
        <v>19375.122704414527</v>
      </c>
      <c r="CY17" s="204">
        <f t="shared" si="11"/>
        <v>19375.122704414527</v>
      </c>
      <c r="CZ17" s="204">
        <f t="shared" si="11"/>
        <v>19375.122704414527</v>
      </c>
      <c r="DA17" s="204">
        <f t="shared" si="11"/>
        <v>19375.122704414527</v>
      </c>
    </row>
    <row r="18" spans="1:105">
      <c r="A18" s="201" t="s">
        <v>85</v>
      </c>
      <c r="B18" s="203">
        <f>Income!B90</f>
        <v>29111.789371081199</v>
      </c>
      <c r="C18" s="203">
        <f>Income!C90</f>
        <v>29111.789371081199</v>
      </c>
      <c r="D18" s="203">
        <f>Income!D90</f>
        <v>29111.789371081199</v>
      </c>
      <c r="E18" s="203">
        <f>Income!E90</f>
        <v>29111.789371081195</v>
      </c>
      <c r="F18" s="204">
        <f t="shared" ref="F18:U18" si="12">IF(F$2&lt;=($B$2+$C$2+$D$2),IF(F$2&lt;=($B$2+$C$2),IF(F$2&lt;=$B$2,$B18,$C18),$D18),$E18)</f>
        <v>29111.789371081199</v>
      </c>
      <c r="G18" s="204">
        <f t="shared" si="12"/>
        <v>29111.789371081199</v>
      </c>
      <c r="H18" s="204">
        <f t="shared" si="12"/>
        <v>29111.789371081199</v>
      </c>
      <c r="I18" s="204">
        <f t="shared" si="12"/>
        <v>29111.789371081199</v>
      </c>
      <c r="J18" s="204">
        <f t="shared" si="12"/>
        <v>29111.789371081199</v>
      </c>
      <c r="K18" s="204">
        <f t="shared" si="12"/>
        <v>29111.789371081199</v>
      </c>
      <c r="L18" s="204">
        <f t="shared" si="12"/>
        <v>29111.789371081199</v>
      </c>
      <c r="M18" s="204">
        <f t="shared" si="12"/>
        <v>29111.789371081199</v>
      </c>
      <c r="N18" s="204">
        <f t="shared" si="12"/>
        <v>29111.789371081199</v>
      </c>
      <c r="O18" s="204">
        <f t="shared" si="12"/>
        <v>29111.789371081199</v>
      </c>
      <c r="P18" s="204">
        <f t="shared" si="12"/>
        <v>29111.789371081199</v>
      </c>
      <c r="Q18" s="204">
        <f t="shared" si="12"/>
        <v>29111.789371081199</v>
      </c>
      <c r="R18" s="204">
        <f t="shared" si="12"/>
        <v>29111.789371081199</v>
      </c>
      <c r="S18" s="204">
        <f t="shared" si="12"/>
        <v>29111.789371081199</v>
      </c>
      <c r="T18" s="204">
        <f t="shared" si="12"/>
        <v>29111.789371081199</v>
      </c>
      <c r="U18" s="204">
        <f t="shared" si="12"/>
        <v>29111.789371081199</v>
      </c>
      <c r="V18" s="204">
        <f t="shared" si="6"/>
        <v>29111.789371081199</v>
      </c>
      <c r="W18" s="204">
        <f t="shared" si="6"/>
        <v>29111.789371081199</v>
      </c>
      <c r="X18" s="204">
        <f t="shared" si="6"/>
        <v>29111.789371081199</v>
      </c>
      <c r="Y18" s="204">
        <f t="shared" si="6"/>
        <v>29111.789371081199</v>
      </c>
      <c r="Z18" s="204">
        <f t="shared" si="6"/>
        <v>29111.789371081199</v>
      </c>
      <c r="AA18" s="204">
        <f t="shared" si="6"/>
        <v>29111.789371081199</v>
      </c>
      <c r="AB18" s="204">
        <f t="shared" si="6"/>
        <v>29111.789371081199</v>
      </c>
      <c r="AC18" s="204">
        <f t="shared" si="6"/>
        <v>29111.789371081199</v>
      </c>
      <c r="AD18" s="204">
        <f t="shared" si="6"/>
        <v>29111.789371081199</v>
      </c>
      <c r="AE18" s="204">
        <f t="shared" si="6"/>
        <v>29111.789371081199</v>
      </c>
      <c r="AF18" s="204">
        <f t="shared" si="6"/>
        <v>29111.789371081199</v>
      </c>
      <c r="AG18" s="204">
        <f t="shared" si="6"/>
        <v>29111.789371081199</v>
      </c>
      <c r="AH18" s="204">
        <f t="shared" si="6"/>
        <v>29111.789371081199</v>
      </c>
      <c r="AI18" s="204">
        <f t="shared" si="6"/>
        <v>29111.789371081199</v>
      </c>
      <c r="AJ18" s="204">
        <f t="shared" si="6"/>
        <v>29111.789371081199</v>
      </c>
      <c r="AK18" s="204">
        <f t="shared" si="6"/>
        <v>29111.789371081199</v>
      </c>
      <c r="AL18" s="204">
        <f t="shared" si="7"/>
        <v>29111.789371081199</v>
      </c>
      <c r="AM18" s="204">
        <f t="shared" si="7"/>
        <v>29111.789371081199</v>
      </c>
      <c r="AN18" s="204">
        <f t="shared" si="7"/>
        <v>29111.789371081199</v>
      </c>
      <c r="AO18" s="204">
        <f t="shared" si="7"/>
        <v>29111.789371081199</v>
      </c>
      <c r="AP18" s="204">
        <f t="shared" si="7"/>
        <v>29111.789371081199</v>
      </c>
      <c r="AQ18" s="204">
        <f t="shared" si="7"/>
        <v>29111.789371081199</v>
      </c>
      <c r="AR18" s="204">
        <f t="shared" si="7"/>
        <v>29111.789371081199</v>
      </c>
      <c r="AS18" s="204">
        <f t="shared" si="7"/>
        <v>29111.789371081199</v>
      </c>
      <c r="AT18" s="204">
        <f t="shared" si="7"/>
        <v>29111.789371081199</v>
      </c>
      <c r="AU18" s="204">
        <f t="shared" si="7"/>
        <v>29111.789371081199</v>
      </c>
      <c r="AV18" s="204">
        <f t="shared" si="7"/>
        <v>29111.789371081199</v>
      </c>
      <c r="AW18" s="204">
        <f t="shared" si="7"/>
        <v>29111.789371081199</v>
      </c>
      <c r="AX18" s="204">
        <f t="shared" si="8"/>
        <v>29111.789371081199</v>
      </c>
      <c r="AY18" s="204">
        <f t="shared" si="8"/>
        <v>29111.789371081199</v>
      </c>
      <c r="AZ18" s="204">
        <f t="shared" si="8"/>
        <v>29111.789371081199</v>
      </c>
      <c r="BA18" s="204">
        <f t="shared" si="8"/>
        <v>29111.789371081199</v>
      </c>
      <c r="BB18" s="204">
        <f t="shared" si="8"/>
        <v>29111.789371081199</v>
      </c>
      <c r="BC18" s="204">
        <f t="shared" si="8"/>
        <v>29111.789371081199</v>
      </c>
      <c r="BD18" s="204">
        <f t="shared" si="8"/>
        <v>29111.789371081199</v>
      </c>
      <c r="BE18" s="204">
        <f t="shared" si="8"/>
        <v>29111.789371081199</v>
      </c>
      <c r="BF18" s="204">
        <f t="shared" si="8"/>
        <v>29111.789371081199</v>
      </c>
      <c r="BG18" s="204">
        <f t="shared" si="8"/>
        <v>29111.789371081199</v>
      </c>
      <c r="BH18" s="204">
        <f t="shared" si="8"/>
        <v>29111.789371081199</v>
      </c>
      <c r="BI18" s="204">
        <f t="shared" si="8"/>
        <v>29111.789371081199</v>
      </c>
      <c r="BJ18" s="204">
        <f t="shared" si="8"/>
        <v>29111.789371081199</v>
      </c>
      <c r="BK18" s="204">
        <f t="shared" si="8"/>
        <v>29111.789371081199</v>
      </c>
      <c r="BL18" s="204">
        <f t="shared" ref="BL18:BZ18" si="13">IF(BL$2&lt;=($B$2+$C$2+$D$2),IF(BL$2&lt;=($B$2+$C$2),IF(BL$2&lt;=$B$2,$B18,$C18),$D18),$E18)</f>
        <v>29111.789371081199</v>
      </c>
      <c r="BM18" s="204">
        <f t="shared" si="13"/>
        <v>29111.789371081199</v>
      </c>
      <c r="BN18" s="204">
        <f t="shared" si="13"/>
        <v>29111.789371081199</v>
      </c>
      <c r="BO18" s="204">
        <f t="shared" si="13"/>
        <v>29111.789371081199</v>
      </c>
      <c r="BP18" s="204">
        <f t="shared" si="13"/>
        <v>29111.789371081199</v>
      </c>
      <c r="BQ18" s="204">
        <f t="shared" si="13"/>
        <v>29111.789371081199</v>
      </c>
      <c r="BR18" s="204">
        <f t="shared" si="13"/>
        <v>29111.789371081199</v>
      </c>
      <c r="BS18" s="204">
        <f t="shared" si="13"/>
        <v>29111.789371081199</v>
      </c>
      <c r="BT18" s="204">
        <f t="shared" si="13"/>
        <v>29111.789371081199</v>
      </c>
      <c r="BU18" s="204">
        <f t="shared" si="13"/>
        <v>29111.789371081199</v>
      </c>
      <c r="BV18" s="204">
        <f t="shared" si="13"/>
        <v>29111.789371081199</v>
      </c>
      <c r="BW18" s="204">
        <f t="shared" si="13"/>
        <v>29111.789371081199</v>
      </c>
      <c r="BX18" s="204">
        <f t="shared" si="13"/>
        <v>29111.789371081199</v>
      </c>
      <c r="BY18" s="204">
        <f t="shared" si="13"/>
        <v>29111.789371081199</v>
      </c>
      <c r="BZ18" s="204">
        <f t="shared" si="13"/>
        <v>29111.789371081199</v>
      </c>
      <c r="CA18" s="204">
        <f t="shared" si="10"/>
        <v>29111.789371081199</v>
      </c>
      <c r="CB18" s="204">
        <f t="shared" si="10"/>
        <v>29111.789371081199</v>
      </c>
      <c r="CC18" s="204">
        <f t="shared" si="9"/>
        <v>29111.789371081199</v>
      </c>
      <c r="CD18" s="204">
        <f t="shared" si="9"/>
        <v>29111.789371081199</v>
      </c>
      <c r="CE18" s="204">
        <f t="shared" si="9"/>
        <v>29111.789371081199</v>
      </c>
      <c r="CF18" s="204">
        <f t="shared" si="9"/>
        <v>29111.789371081199</v>
      </c>
      <c r="CG18" s="204">
        <f t="shared" si="9"/>
        <v>29111.789371081199</v>
      </c>
      <c r="CH18" s="204">
        <f t="shared" si="9"/>
        <v>29111.789371081199</v>
      </c>
      <c r="CI18" s="204">
        <f t="shared" si="9"/>
        <v>29111.789371081199</v>
      </c>
      <c r="CJ18" s="204">
        <f t="shared" si="9"/>
        <v>29111.789371081199</v>
      </c>
      <c r="CK18" s="204">
        <f t="shared" si="9"/>
        <v>29111.789371081199</v>
      </c>
      <c r="CL18" s="204">
        <f t="shared" si="9"/>
        <v>29111.789371081199</v>
      </c>
      <c r="CM18" s="204">
        <f t="shared" si="9"/>
        <v>29111.789371081199</v>
      </c>
      <c r="CN18" s="204">
        <f t="shared" si="9"/>
        <v>29111.789371081195</v>
      </c>
      <c r="CO18" s="204">
        <f t="shared" si="9"/>
        <v>29111.789371081195</v>
      </c>
      <c r="CP18" s="204">
        <f t="shared" si="9"/>
        <v>29111.789371081195</v>
      </c>
      <c r="CQ18" s="204">
        <f t="shared" si="9"/>
        <v>29111.789371081195</v>
      </c>
      <c r="CR18" s="204">
        <f t="shared" si="9"/>
        <v>29111.789371081195</v>
      </c>
      <c r="CS18" s="204">
        <f t="shared" si="11"/>
        <v>29111.789371081195</v>
      </c>
      <c r="CT18" s="204">
        <f t="shared" si="11"/>
        <v>29111.789371081195</v>
      </c>
      <c r="CU18" s="204">
        <f t="shared" si="11"/>
        <v>29111.789371081195</v>
      </c>
      <c r="CV18" s="204">
        <f t="shared" si="11"/>
        <v>29111.789371081195</v>
      </c>
      <c r="CW18" s="204">
        <f t="shared" si="11"/>
        <v>29111.789371081195</v>
      </c>
      <c r="CX18" s="204">
        <f t="shared" si="11"/>
        <v>29111.789371081195</v>
      </c>
      <c r="CY18" s="204">
        <f t="shared" si="11"/>
        <v>29111.789371081195</v>
      </c>
      <c r="CZ18" s="204">
        <f t="shared" si="11"/>
        <v>29111.789371081195</v>
      </c>
      <c r="DA18" s="204">
        <f t="shared" si="11"/>
        <v>29111.789371081195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37333.963311219195</v>
      </c>
      <c r="Y19" s="201">
        <f t="shared" si="14"/>
        <v>37704.886119029652</v>
      </c>
      <c r="Z19" s="201">
        <f t="shared" si="14"/>
        <v>38075.808926840109</v>
      </c>
      <c r="AA19" s="201">
        <f t="shared" si="14"/>
        <v>38446.731734650566</v>
      </c>
      <c r="AB19" s="201">
        <f t="shared" si="14"/>
        <v>38817.65454246103</v>
      </c>
      <c r="AC19" s="201">
        <f t="shared" si="14"/>
        <v>39188.577350271487</v>
      </c>
      <c r="AD19" s="201">
        <f t="shared" si="14"/>
        <v>39559.500158081944</v>
      </c>
      <c r="AE19" s="201">
        <f t="shared" si="14"/>
        <v>39930.422965892401</v>
      </c>
      <c r="AF19" s="201">
        <f t="shared" si="14"/>
        <v>40301.345773702858</v>
      </c>
      <c r="AG19" s="201">
        <f t="shared" si="14"/>
        <v>40672.268581513315</v>
      </c>
      <c r="AH19" s="201">
        <f t="shared" si="14"/>
        <v>41043.19138932378</v>
      </c>
      <c r="AI19" s="201">
        <f t="shared" si="14"/>
        <v>41414.114197134237</v>
      </c>
      <c r="AJ19" s="201">
        <f t="shared" si="14"/>
        <v>41785.037004944694</v>
      </c>
      <c r="AK19" s="201">
        <f t="shared" si="14"/>
        <v>42155.959812755151</v>
      </c>
      <c r="AL19" s="201">
        <f t="shared" si="14"/>
        <v>42526.882620565608</v>
      </c>
      <c r="AM19" s="201">
        <f t="shared" si="14"/>
        <v>42897.805428376065</v>
      </c>
      <c r="AN19" s="201">
        <f t="shared" si="14"/>
        <v>43268.728236186522</v>
      </c>
      <c r="AO19" s="201">
        <f t="shared" si="14"/>
        <v>43639.651043996986</v>
      </c>
      <c r="AP19" s="201">
        <f t="shared" si="14"/>
        <v>44010.573851807443</v>
      </c>
      <c r="AQ19" s="201">
        <f t="shared" si="14"/>
        <v>44381.4966596179</v>
      </c>
      <c r="AR19" s="201">
        <f t="shared" si="14"/>
        <v>44752.419467428357</v>
      </c>
      <c r="AS19" s="201">
        <f t="shared" si="14"/>
        <v>45123.342275238814</v>
      </c>
      <c r="AT19" s="201">
        <f t="shared" si="14"/>
        <v>45494.265083049278</v>
      </c>
      <c r="AU19" s="201">
        <f t="shared" si="14"/>
        <v>45865.187890859728</v>
      </c>
      <c r="AV19" s="201">
        <f t="shared" si="14"/>
        <v>46236.110698670193</v>
      </c>
      <c r="AW19" s="201">
        <f t="shared" si="14"/>
        <v>46607.03350648065</v>
      </c>
      <c r="AX19" s="201">
        <f t="shared" si="14"/>
        <v>46977.956314291107</v>
      </c>
      <c r="AY19" s="201">
        <f t="shared" si="14"/>
        <v>47348.879122101564</v>
      </c>
      <c r="AZ19" s="201">
        <f t="shared" si="14"/>
        <v>47719.801929912021</v>
      </c>
      <c r="BA19" s="201">
        <f t="shared" si="14"/>
        <v>48090.724737722485</v>
      </c>
      <c r="BB19" s="201">
        <f t="shared" si="14"/>
        <v>48498.713892280917</v>
      </c>
      <c r="BC19" s="201">
        <f t="shared" si="14"/>
        <v>48943.769393587325</v>
      </c>
      <c r="BD19" s="201">
        <f t="shared" si="14"/>
        <v>49388.82489489374</v>
      </c>
      <c r="BE19" s="201">
        <f t="shared" si="14"/>
        <v>49833.880396200148</v>
      </c>
      <c r="BF19" s="201">
        <f t="shared" si="14"/>
        <v>50278.935897506555</v>
      </c>
      <c r="BG19" s="201">
        <f t="shared" si="14"/>
        <v>50723.99139881297</v>
      </c>
      <c r="BH19" s="201">
        <f t="shared" si="14"/>
        <v>51169.046900119378</v>
      </c>
      <c r="BI19" s="201">
        <f t="shared" si="14"/>
        <v>51614.102401425786</v>
      </c>
      <c r="BJ19" s="201">
        <f t="shared" si="14"/>
        <v>52059.1579027322</v>
      </c>
      <c r="BK19" s="201">
        <f t="shared" si="14"/>
        <v>52504.213404038608</v>
      </c>
      <c r="BL19" s="201">
        <f t="shared" si="14"/>
        <v>52949.268905345023</v>
      </c>
      <c r="BM19" s="201">
        <f t="shared" si="14"/>
        <v>53394.324406651431</v>
      </c>
      <c r="BN19" s="201">
        <f t="shared" si="14"/>
        <v>53839.379907957846</v>
      </c>
      <c r="BO19" s="201">
        <f t="shared" si="14"/>
        <v>54284.435409264253</v>
      </c>
      <c r="BP19" s="201">
        <f t="shared" si="14"/>
        <v>54729.490910570661</v>
      </c>
      <c r="BQ19" s="201">
        <f t="shared" si="14"/>
        <v>55174.546411877076</v>
      </c>
      <c r="BR19" s="201">
        <f t="shared" si="14"/>
        <v>55619.601913183484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56064.657414489891</v>
      </c>
      <c r="BT19" s="201">
        <f t="shared" si="15"/>
        <v>56509.712915796306</v>
      </c>
      <c r="BU19" s="201">
        <f t="shared" si="15"/>
        <v>56954.768417102714</v>
      </c>
      <c r="BV19" s="201">
        <f t="shared" si="15"/>
        <v>57399.823918409129</v>
      </c>
      <c r="BW19" s="201">
        <f t="shared" si="15"/>
        <v>57844.879419715537</v>
      </c>
      <c r="BX19" s="201">
        <f t="shared" si="15"/>
        <v>58289.934921021952</v>
      </c>
      <c r="BY19" s="201">
        <f t="shared" si="15"/>
        <v>58734.990422328359</v>
      </c>
      <c r="BZ19" s="201">
        <f t="shared" si="15"/>
        <v>59180.045923634767</v>
      </c>
      <c r="CA19" s="201">
        <f t="shared" si="15"/>
        <v>61047.743100441803</v>
      </c>
      <c r="CB19" s="201">
        <f t="shared" si="15"/>
        <v>64338.081952749446</v>
      </c>
      <c r="CC19" s="201">
        <f t="shared" si="15"/>
        <v>67628.420805057103</v>
      </c>
      <c r="CD19" s="201">
        <f t="shared" si="15"/>
        <v>70918.759657364746</v>
      </c>
      <c r="CE19" s="201">
        <f t="shared" si="15"/>
        <v>74209.098509672403</v>
      </c>
      <c r="CF19" s="201">
        <f t="shared" si="15"/>
        <v>77499.437361980046</v>
      </c>
      <c r="CG19" s="201">
        <f t="shared" si="15"/>
        <v>80789.776214287704</v>
      </c>
      <c r="CH19" s="201">
        <f t="shared" si="15"/>
        <v>84080.115066595346</v>
      </c>
      <c r="CI19" s="201">
        <f t="shared" si="15"/>
        <v>87370.453918903004</v>
      </c>
      <c r="CJ19" s="201">
        <f t="shared" si="15"/>
        <v>90660.792771210647</v>
      </c>
      <c r="CK19" s="201">
        <f t="shared" si="15"/>
        <v>93951.131623518304</v>
      </c>
      <c r="CL19" s="201">
        <f t="shared" si="15"/>
        <v>97241.470475825947</v>
      </c>
      <c r="CM19" s="201">
        <f t="shared" si="15"/>
        <v>100531.80932813359</v>
      </c>
      <c r="CN19" s="201">
        <f t="shared" si="15"/>
        <v>103822.14818044126</v>
      </c>
      <c r="CO19" s="201">
        <f t="shared" si="15"/>
        <v>107112.4870327489</v>
      </c>
      <c r="CP19" s="201">
        <f t="shared" si="15"/>
        <v>110402.82588505655</v>
      </c>
      <c r="CQ19" s="201">
        <f t="shared" si="15"/>
        <v>113693.16473736419</v>
      </c>
      <c r="CR19" s="201">
        <f t="shared" si="15"/>
        <v>116983.50358967186</v>
      </c>
      <c r="CS19" s="201">
        <f t="shared" si="15"/>
        <v>120273.8424419795</v>
      </c>
      <c r="CT19" s="201">
        <f t="shared" si="15"/>
        <v>123564.18129428715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2228.3915795024927</v>
      </c>
      <c r="C25" s="203">
        <f>Income!C72</f>
        <v>1733.6800798928889</v>
      </c>
      <c r="D25" s="203">
        <f>Income!D72</f>
        <v>2327.082122169511</v>
      </c>
      <c r="E25" s="203">
        <f>Income!E72</f>
        <v>2942.3348645396259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2228.3915795024927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2228.3915795024927</v>
      </c>
      <c r="H25" s="210">
        <f t="shared" si="16"/>
        <v>2228.3915795024927</v>
      </c>
      <c r="I25" s="210">
        <f t="shared" si="16"/>
        <v>2228.3915795024927</v>
      </c>
      <c r="J25" s="210">
        <f t="shared" si="16"/>
        <v>2228.3915795024927</v>
      </c>
      <c r="K25" s="210">
        <f t="shared" si="16"/>
        <v>2228.3915795024927</v>
      </c>
      <c r="L25" s="210">
        <f t="shared" si="16"/>
        <v>2228.3915795024927</v>
      </c>
      <c r="M25" s="210">
        <f t="shared" si="16"/>
        <v>2228.3915795024927</v>
      </c>
      <c r="N25" s="210">
        <f t="shared" si="16"/>
        <v>2228.3915795024927</v>
      </c>
      <c r="O25" s="210">
        <f t="shared" si="16"/>
        <v>2228.3915795024927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2228.3915795024927</v>
      </c>
      <c r="Q25" s="210">
        <f t="shared" si="17"/>
        <v>2228.3915795024927</v>
      </c>
      <c r="R25" s="210">
        <f t="shared" si="17"/>
        <v>2228.3915795024927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2228.3915795024927</v>
      </c>
      <c r="T25" s="210">
        <f t="shared" si="17"/>
        <v>2228.3915795024927</v>
      </c>
      <c r="U25" s="210">
        <f t="shared" si="17"/>
        <v>2228.3915795024927</v>
      </c>
      <c r="V25" s="210">
        <f t="shared" si="17"/>
        <v>2228.3915795024927</v>
      </c>
      <c r="W25" s="210">
        <f t="shared" si="17"/>
        <v>2228.3915795024927</v>
      </c>
      <c r="X25" s="210">
        <f t="shared" si="17"/>
        <v>2228.3915795024927</v>
      </c>
      <c r="Y25" s="210">
        <f t="shared" si="17"/>
        <v>2211.6216981597945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2194.8518168170958</v>
      </c>
      <c r="AA25" s="210">
        <f t="shared" si="18"/>
        <v>2178.0819354743976</v>
      </c>
      <c r="AB25" s="210">
        <f t="shared" si="18"/>
        <v>2161.3120541316989</v>
      </c>
      <c r="AC25" s="210">
        <f t="shared" si="18"/>
        <v>2144.5421727890007</v>
      </c>
      <c r="AD25" s="210">
        <f t="shared" si="18"/>
        <v>2127.772291446302</v>
      </c>
      <c r="AE25" s="210">
        <f t="shared" si="18"/>
        <v>2111.0024101036038</v>
      </c>
      <c r="AF25" s="210">
        <f t="shared" si="18"/>
        <v>2094.2325287609051</v>
      </c>
      <c r="AG25" s="210">
        <f t="shared" si="18"/>
        <v>2077.4626474182069</v>
      </c>
      <c r="AH25" s="210">
        <f t="shared" si="18"/>
        <v>2060.6927660755082</v>
      </c>
      <c r="AI25" s="210">
        <f t="shared" si="18"/>
        <v>2043.92288473281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2027.1530033901115</v>
      </c>
      <c r="AK25" s="210">
        <f t="shared" si="19"/>
        <v>2010.3831220474131</v>
      </c>
      <c r="AL25" s="210">
        <f t="shared" si="19"/>
        <v>1993.6132407047146</v>
      </c>
      <c r="AM25" s="210">
        <f t="shared" si="19"/>
        <v>1976.8433593620161</v>
      </c>
      <c r="AN25" s="210">
        <f t="shared" si="19"/>
        <v>1960.0734780193177</v>
      </c>
      <c r="AO25" s="210">
        <f t="shared" si="19"/>
        <v>1943.3035966766192</v>
      </c>
      <c r="AP25" s="210">
        <f t="shared" si="19"/>
        <v>1926.533715333921</v>
      </c>
      <c r="AQ25" s="210">
        <f t="shared" si="19"/>
        <v>1909.7638339912226</v>
      </c>
      <c r="AR25" s="210">
        <f t="shared" si="19"/>
        <v>1892.9939526485241</v>
      </c>
      <c r="AS25" s="210">
        <f t="shared" si="19"/>
        <v>1876.2240713058256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1859.4541899631272</v>
      </c>
      <c r="AU25" s="210">
        <f t="shared" si="20"/>
        <v>1842.6843086204287</v>
      </c>
      <c r="AV25" s="210">
        <f t="shared" si="20"/>
        <v>1825.9144272777303</v>
      </c>
      <c r="AW25" s="210">
        <f t="shared" si="20"/>
        <v>1809.1445459350318</v>
      </c>
      <c r="AX25" s="210">
        <f t="shared" si="20"/>
        <v>1792.3746645923334</v>
      </c>
      <c r="AY25" s="210">
        <f t="shared" si="20"/>
        <v>1775.6047832496349</v>
      </c>
      <c r="AZ25" s="210">
        <f t="shared" si="20"/>
        <v>1758.8349019069365</v>
      </c>
      <c r="BA25" s="210">
        <f t="shared" si="20"/>
        <v>1742.0650205642382</v>
      </c>
      <c r="BB25" s="210">
        <f t="shared" si="20"/>
        <v>1745.5481207384214</v>
      </c>
      <c r="BC25" s="210">
        <f t="shared" si="20"/>
        <v>1769.2842024294862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1793.0202841205512</v>
      </c>
      <c r="BE25" s="210">
        <f t="shared" si="21"/>
        <v>1816.756365811616</v>
      </c>
      <c r="BF25" s="210">
        <f t="shared" si="21"/>
        <v>1840.492447502681</v>
      </c>
      <c r="BG25" s="210">
        <f t="shared" si="21"/>
        <v>1864.2285291937458</v>
      </c>
      <c r="BH25" s="210">
        <f t="shared" si="21"/>
        <v>1887.9646108848106</v>
      </c>
      <c r="BI25" s="210">
        <f t="shared" si="21"/>
        <v>1911.7006925758756</v>
      </c>
      <c r="BJ25" s="210">
        <f t="shared" si="21"/>
        <v>1935.4367742669403</v>
      </c>
      <c r="BK25" s="210">
        <f t="shared" si="21"/>
        <v>1959.1728559580054</v>
      </c>
      <c r="BL25" s="210">
        <f t="shared" si="21"/>
        <v>1982.9089376490701</v>
      </c>
      <c r="BM25" s="210">
        <f t="shared" si="21"/>
        <v>2006.6450193401351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2030.3811010311999</v>
      </c>
      <c r="BO25" s="210">
        <f t="shared" si="22"/>
        <v>2054.1171827222647</v>
      </c>
      <c r="BP25" s="210">
        <f t="shared" si="22"/>
        <v>2077.8532644133297</v>
      </c>
      <c r="BQ25" s="210">
        <f t="shared" si="22"/>
        <v>2101.5893461043947</v>
      </c>
      <c r="BR25" s="210">
        <f t="shared" si="22"/>
        <v>2125.3254277954593</v>
      </c>
      <c r="BS25" s="210">
        <f t="shared" si="22"/>
        <v>2149.0615094865243</v>
      </c>
      <c r="BT25" s="210">
        <f t="shared" si="22"/>
        <v>2172.7975911775893</v>
      </c>
      <c r="BU25" s="210">
        <f t="shared" si="22"/>
        <v>2196.5336728686543</v>
      </c>
      <c r="BV25" s="210">
        <f t="shared" si="22"/>
        <v>2220.2697545597189</v>
      </c>
      <c r="BW25" s="210">
        <f t="shared" si="22"/>
        <v>2244.0058362507839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2267.7419179418489</v>
      </c>
      <c r="BY25" s="210">
        <f t="shared" si="23"/>
        <v>2291.4779996329135</v>
      </c>
      <c r="BZ25" s="210">
        <f t="shared" si="23"/>
        <v>2315.2140813239785</v>
      </c>
      <c r="CA25" s="210">
        <f t="shared" si="23"/>
        <v>2342.0882866175625</v>
      </c>
      <c r="CB25" s="210">
        <f t="shared" si="23"/>
        <v>2372.1006155136656</v>
      </c>
      <c r="CC25" s="210">
        <f t="shared" si="23"/>
        <v>2402.1129444097687</v>
      </c>
      <c r="CD25" s="210">
        <f t="shared" si="23"/>
        <v>2432.1252733058718</v>
      </c>
      <c r="CE25" s="210">
        <f t="shared" si="23"/>
        <v>2462.1376022019754</v>
      </c>
      <c r="CF25" s="210">
        <f t="shared" si="23"/>
        <v>2492.1499310980785</v>
      </c>
      <c r="CG25" s="210">
        <f t="shared" si="23"/>
        <v>2522.1622599941816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2552.1745888902847</v>
      </c>
      <c r="CI25" s="210">
        <f t="shared" si="24"/>
        <v>2582.1869177863878</v>
      </c>
      <c r="CJ25" s="210">
        <f t="shared" si="24"/>
        <v>2612.1992466824913</v>
      </c>
      <c r="CK25" s="210">
        <f t="shared" si="24"/>
        <v>2642.2115755785944</v>
      </c>
      <c r="CL25" s="210">
        <f t="shared" si="24"/>
        <v>2672.2239044746975</v>
      </c>
      <c r="CM25" s="210">
        <f t="shared" si="24"/>
        <v>2702.2362333708006</v>
      </c>
      <c r="CN25" s="210">
        <f t="shared" si="24"/>
        <v>2732.2485622669037</v>
      </c>
      <c r="CO25" s="210">
        <f t="shared" si="24"/>
        <v>2762.2608911630068</v>
      </c>
      <c r="CP25" s="210">
        <f t="shared" si="24"/>
        <v>2792.2732200591099</v>
      </c>
      <c r="CQ25" s="210">
        <f t="shared" si="24"/>
        <v>2822.285548955213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2852.2978778513161</v>
      </c>
      <c r="CS25" s="210">
        <f t="shared" si="25"/>
        <v>2882.3102067474197</v>
      </c>
      <c r="CT25" s="210">
        <f t="shared" si="25"/>
        <v>2912.3225356435228</v>
      </c>
      <c r="CU25" s="210">
        <f t="shared" si="25"/>
        <v>2942.3348645396259</v>
      </c>
      <c r="CV25" s="210">
        <f t="shared" si="25"/>
        <v>2942.3348645396259</v>
      </c>
      <c r="CW25" s="210">
        <f t="shared" si="25"/>
        <v>2942.3348645396259</v>
      </c>
      <c r="CX25" s="210">
        <f t="shared" si="25"/>
        <v>2942.3348645396259</v>
      </c>
      <c r="CY25" s="210">
        <f t="shared" si="25"/>
        <v>2942.3348645396259</v>
      </c>
      <c r="CZ25" s="210">
        <f t="shared" si="25"/>
        <v>2942.3348645396259</v>
      </c>
      <c r="DA25" s="210">
        <f t="shared" si="25"/>
        <v>2942.3348645396259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35</v>
      </c>
      <c r="D26" s="203">
        <f>Income!D73</f>
        <v>1253</v>
      </c>
      <c r="E26" s="203">
        <f>Income!E73</f>
        <v>19158.437499999996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1.1864406779661016</v>
      </c>
      <c r="Z26" s="210">
        <f t="shared" si="18"/>
        <v>2.3728813559322033</v>
      </c>
      <c r="AA26" s="210">
        <f t="shared" si="18"/>
        <v>3.5593220338983049</v>
      </c>
      <c r="AB26" s="210">
        <f t="shared" si="18"/>
        <v>4.7457627118644066</v>
      </c>
      <c r="AC26" s="210">
        <f t="shared" si="18"/>
        <v>5.9322033898305087</v>
      </c>
      <c r="AD26" s="210">
        <f t="shared" si="18"/>
        <v>7.1186440677966099</v>
      </c>
      <c r="AE26" s="210">
        <f t="shared" si="18"/>
        <v>8.3050847457627111</v>
      </c>
      <c r="AF26" s="210">
        <f t="shared" si="18"/>
        <v>9.4915254237288131</v>
      </c>
      <c r="AG26" s="210">
        <f t="shared" si="18"/>
        <v>10.677966101694915</v>
      </c>
      <c r="AH26" s="210">
        <f t="shared" si="18"/>
        <v>11.864406779661017</v>
      </c>
      <c r="AI26" s="210">
        <f t="shared" si="18"/>
        <v>13.050847457627119</v>
      </c>
      <c r="AJ26" s="210">
        <f t="shared" si="19"/>
        <v>14.23728813559322</v>
      </c>
      <c r="AK26" s="210">
        <f t="shared" si="19"/>
        <v>15.423728813559322</v>
      </c>
      <c r="AL26" s="210">
        <f t="shared" si="19"/>
        <v>16.610169491525422</v>
      </c>
      <c r="AM26" s="210">
        <f t="shared" si="19"/>
        <v>17.796610169491526</v>
      </c>
      <c r="AN26" s="210">
        <f t="shared" si="19"/>
        <v>18.983050847457626</v>
      </c>
      <c r="AO26" s="210">
        <f t="shared" si="19"/>
        <v>20.16949152542373</v>
      </c>
      <c r="AP26" s="210">
        <f t="shared" si="19"/>
        <v>21.35593220338983</v>
      </c>
      <c r="AQ26" s="210">
        <f t="shared" si="19"/>
        <v>22.542372881355931</v>
      </c>
      <c r="AR26" s="210">
        <f t="shared" si="19"/>
        <v>23.728813559322035</v>
      </c>
      <c r="AS26" s="210">
        <f t="shared" si="19"/>
        <v>24.915254237288135</v>
      </c>
      <c r="AT26" s="210">
        <f t="shared" si="20"/>
        <v>26.101694915254239</v>
      </c>
      <c r="AU26" s="210">
        <f t="shared" si="20"/>
        <v>27.288135593220339</v>
      </c>
      <c r="AV26" s="210">
        <f t="shared" si="20"/>
        <v>28.474576271186439</v>
      </c>
      <c r="AW26" s="210">
        <f t="shared" si="20"/>
        <v>29.661016949152543</v>
      </c>
      <c r="AX26" s="210">
        <f t="shared" si="20"/>
        <v>30.847457627118644</v>
      </c>
      <c r="AY26" s="210">
        <f t="shared" si="20"/>
        <v>32.033898305084747</v>
      </c>
      <c r="AZ26" s="210">
        <f t="shared" si="20"/>
        <v>33.220338983050844</v>
      </c>
      <c r="BA26" s="210">
        <f t="shared" si="20"/>
        <v>34.406779661016948</v>
      </c>
      <c r="BB26" s="210">
        <f t="shared" si="20"/>
        <v>59.36</v>
      </c>
      <c r="BC26" s="210">
        <f t="shared" si="20"/>
        <v>108.08</v>
      </c>
      <c r="BD26" s="210">
        <f t="shared" si="21"/>
        <v>156.80000000000001</v>
      </c>
      <c r="BE26" s="210">
        <f t="shared" si="21"/>
        <v>205.52</v>
      </c>
      <c r="BF26" s="210">
        <f t="shared" si="21"/>
        <v>254.24</v>
      </c>
      <c r="BG26" s="210">
        <f t="shared" si="21"/>
        <v>302.95999999999998</v>
      </c>
      <c r="BH26" s="210">
        <f t="shared" si="21"/>
        <v>351.68</v>
      </c>
      <c r="BI26" s="210">
        <f t="shared" si="21"/>
        <v>400.4</v>
      </c>
      <c r="BJ26" s="210">
        <f t="shared" si="21"/>
        <v>449.12</v>
      </c>
      <c r="BK26" s="210">
        <f t="shared" si="21"/>
        <v>497.84</v>
      </c>
      <c r="BL26" s="210">
        <f t="shared" si="21"/>
        <v>546.55999999999995</v>
      </c>
      <c r="BM26" s="210">
        <f t="shared" si="21"/>
        <v>595.28</v>
      </c>
      <c r="BN26" s="210">
        <f t="shared" si="22"/>
        <v>644</v>
      </c>
      <c r="BO26" s="210">
        <f t="shared" si="22"/>
        <v>692.72</v>
      </c>
      <c r="BP26" s="210">
        <f t="shared" si="22"/>
        <v>741.44</v>
      </c>
      <c r="BQ26" s="210">
        <f t="shared" si="22"/>
        <v>790.16</v>
      </c>
      <c r="BR26" s="210">
        <f t="shared" si="22"/>
        <v>838.88</v>
      </c>
      <c r="BS26" s="210">
        <f t="shared" si="22"/>
        <v>887.6</v>
      </c>
      <c r="BT26" s="210">
        <f t="shared" si="22"/>
        <v>936.32</v>
      </c>
      <c r="BU26" s="210">
        <f t="shared" si="22"/>
        <v>985.04</v>
      </c>
      <c r="BV26" s="210">
        <f t="shared" si="22"/>
        <v>1033.76</v>
      </c>
      <c r="BW26" s="210">
        <f t="shared" si="22"/>
        <v>1082.48</v>
      </c>
      <c r="BX26" s="210">
        <f t="shared" si="23"/>
        <v>1131.2</v>
      </c>
      <c r="BY26" s="210">
        <f t="shared" si="23"/>
        <v>1179.92</v>
      </c>
      <c r="BZ26" s="210">
        <f t="shared" si="23"/>
        <v>1228.6400000000001</v>
      </c>
      <c r="CA26" s="210">
        <f t="shared" si="23"/>
        <v>1689.717987804878</v>
      </c>
      <c r="CB26" s="210">
        <f t="shared" si="23"/>
        <v>2563.1539634146338</v>
      </c>
      <c r="CC26" s="210">
        <f t="shared" si="23"/>
        <v>3436.5899390243899</v>
      </c>
      <c r="CD26" s="210">
        <f t="shared" si="23"/>
        <v>4310.025914634145</v>
      </c>
      <c r="CE26" s="210">
        <f t="shared" si="23"/>
        <v>5183.4618902439015</v>
      </c>
      <c r="CF26" s="210">
        <f t="shared" si="23"/>
        <v>6056.897865853658</v>
      </c>
      <c r="CG26" s="210">
        <f t="shared" si="23"/>
        <v>6930.3338414634136</v>
      </c>
      <c r="CH26" s="210">
        <f t="shared" si="24"/>
        <v>7803.7698170731692</v>
      </c>
      <c r="CI26" s="210">
        <f t="shared" si="24"/>
        <v>8677.2057926829257</v>
      </c>
      <c r="CJ26" s="210">
        <f t="shared" si="24"/>
        <v>9550.6417682926822</v>
      </c>
      <c r="CK26" s="210">
        <f t="shared" si="24"/>
        <v>10424.077743902437</v>
      </c>
      <c r="CL26" s="210">
        <f t="shared" si="24"/>
        <v>11297.513719512193</v>
      </c>
      <c r="CM26" s="210">
        <f t="shared" si="24"/>
        <v>12170.949695121948</v>
      </c>
      <c r="CN26" s="210">
        <f t="shared" si="24"/>
        <v>13044.385670731705</v>
      </c>
      <c r="CO26" s="210">
        <f t="shared" si="24"/>
        <v>13917.821646341461</v>
      </c>
      <c r="CP26" s="210">
        <f t="shared" si="24"/>
        <v>14791.257621951218</v>
      </c>
      <c r="CQ26" s="210">
        <f t="shared" si="24"/>
        <v>15664.693597560972</v>
      </c>
      <c r="CR26" s="210">
        <f t="shared" si="25"/>
        <v>16538.129573170729</v>
      </c>
      <c r="CS26" s="210">
        <f t="shared" si="25"/>
        <v>17411.565548780483</v>
      </c>
      <c r="CT26" s="210">
        <f t="shared" si="25"/>
        <v>18285.001524390242</v>
      </c>
      <c r="CU26" s="210">
        <f t="shared" si="25"/>
        <v>19158.437499999996</v>
      </c>
      <c r="CV26" s="210">
        <f t="shared" si="25"/>
        <v>19158.437499999996</v>
      </c>
      <c r="CW26" s="210">
        <f t="shared" si="25"/>
        <v>19158.437499999996</v>
      </c>
      <c r="CX26" s="210">
        <f t="shared" si="25"/>
        <v>19158.437499999996</v>
      </c>
      <c r="CY26" s="210">
        <f t="shared" si="25"/>
        <v>19158.437499999996</v>
      </c>
      <c r="CZ26" s="210">
        <f t="shared" si="25"/>
        <v>19158.437499999996</v>
      </c>
      <c r="DA26" s="210">
        <f t="shared" si="25"/>
        <v>19158.437499999996</v>
      </c>
    </row>
    <row r="27" spans="1:105">
      <c r="A27" s="201" t="str">
        <f>Income!A74</f>
        <v>Animal products consumed</v>
      </c>
      <c r="B27" s="203">
        <f>Income!B74</f>
        <v>680.7010887495876</v>
      </c>
      <c r="C27" s="203">
        <f>Income!C74</f>
        <v>1980.0470141867372</v>
      </c>
      <c r="D27" s="203">
        <f>Income!D74</f>
        <v>2439.3860112174207</v>
      </c>
      <c r="E27" s="203">
        <f>Income!E74</f>
        <v>2324.2329264269219</v>
      </c>
      <c r="F27" s="210">
        <f t="shared" si="16"/>
        <v>680.7010887495876</v>
      </c>
      <c r="G27" s="210">
        <f t="shared" si="16"/>
        <v>680.7010887495876</v>
      </c>
      <c r="H27" s="210">
        <f t="shared" si="16"/>
        <v>680.7010887495876</v>
      </c>
      <c r="I27" s="210">
        <f t="shared" si="16"/>
        <v>680.7010887495876</v>
      </c>
      <c r="J27" s="210">
        <f t="shared" si="16"/>
        <v>680.7010887495876</v>
      </c>
      <c r="K27" s="210">
        <f t="shared" si="16"/>
        <v>680.7010887495876</v>
      </c>
      <c r="L27" s="210">
        <f t="shared" si="16"/>
        <v>680.7010887495876</v>
      </c>
      <c r="M27" s="210">
        <f t="shared" si="16"/>
        <v>680.7010887495876</v>
      </c>
      <c r="N27" s="210">
        <f t="shared" si="16"/>
        <v>680.7010887495876</v>
      </c>
      <c r="O27" s="210">
        <f t="shared" si="16"/>
        <v>680.7010887495876</v>
      </c>
      <c r="P27" s="210">
        <f t="shared" si="17"/>
        <v>680.7010887495876</v>
      </c>
      <c r="Q27" s="210">
        <f t="shared" si="17"/>
        <v>680.7010887495876</v>
      </c>
      <c r="R27" s="210">
        <f t="shared" si="17"/>
        <v>680.7010887495876</v>
      </c>
      <c r="S27" s="210">
        <f t="shared" si="17"/>
        <v>680.7010887495876</v>
      </c>
      <c r="T27" s="210">
        <f t="shared" si="17"/>
        <v>680.7010887495876</v>
      </c>
      <c r="U27" s="210">
        <f t="shared" si="17"/>
        <v>680.7010887495876</v>
      </c>
      <c r="V27" s="210">
        <f t="shared" si="17"/>
        <v>680.7010887495876</v>
      </c>
      <c r="W27" s="210">
        <f t="shared" si="17"/>
        <v>680.7010887495876</v>
      </c>
      <c r="X27" s="210">
        <f t="shared" si="17"/>
        <v>680.7010887495876</v>
      </c>
      <c r="Y27" s="210">
        <f t="shared" si="17"/>
        <v>724.74671334067739</v>
      </c>
      <c r="Z27" s="210">
        <f t="shared" si="18"/>
        <v>768.79233793176718</v>
      </c>
      <c r="AA27" s="210">
        <f t="shared" si="18"/>
        <v>812.83796252285708</v>
      </c>
      <c r="AB27" s="210">
        <f t="shared" si="18"/>
        <v>856.88358711394687</v>
      </c>
      <c r="AC27" s="210">
        <f t="shared" si="18"/>
        <v>900.92921170503666</v>
      </c>
      <c r="AD27" s="210">
        <f t="shared" si="18"/>
        <v>944.97483629612657</v>
      </c>
      <c r="AE27" s="210">
        <f t="shared" si="18"/>
        <v>989.02046088721636</v>
      </c>
      <c r="AF27" s="210">
        <f t="shared" si="18"/>
        <v>1033.0660854783061</v>
      </c>
      <c r="AG27" s="210">
        <f t="shared" si="18"/>
        <v>1077.1117100693959</v>
      </c>
      <c r="AH27" s="210">
        <f t="shared" si="18"/>
        <v>1121.1573346604857</v>
      </c>
      <c r="AI27" s="210">
        <f t="shared" si="18"/>
        <v>1165.2029592515755</v>
      </c>
      <c r="AJ27" s="210">
        <f t="shared" si="19"/>
        <v>1209.2485838426655</v>
      </c>
      <c r="AK27" s="210">
        <f t="shared" si="19"/>
        <v>1253.2942084337551</v>
      </c>
      <c r="AL27" s="210">
        <f t="shared" si="19"/>
        <v>1297.3398330248451</v>
      </c>
      <c r="AM27" s="210">
        <f t="shared" si="19"/>
        <v>1341.3854576159349</v>
      </c>
      <c r="AN27" s="210">
        <f t="shared" si="19"/>
        <v>1385.4310822070247</v>
      </c>
      <c r="AO27" s="210">
        <f t="shared" si="19"/>
        <v>1429.4767067981145</v>
      </c>
      <c r="AP27" s="210">
        <f t="shared" si="19"/>
        <v>1473.5223313892043</v>
      </c>
      <c r="AQ27" s="210">
        <f t="shared" si="19"/>
        <v>1517.5679559802941</v>
      </c>
      <c r="AR27" s="210">
        <f t="shared" si="19"/>
        <v>1561.6135805713839</v>
      </c>
      <c r="AS27" s="210">
        <f t="shared" si="19"/>
        <v>1605.6592051624739</v>
      </c>
      <c r="AT27" s="210">
        <f t="shared" si="20"/>
        <v>1649.7048297535634</v>
      </c>
      <c r="AU27" s="210">
        <f t="shared" si="20"/>
        <v>1693.7504543446535</v>
      </c>
      <c r="AV27" s="210">
        <f t="shared" si="20"/>
        <v>1737.7960789357433</v>
      </c>
      <c r="AW27" s="210">
        <f t="shared" si="20"/>
        <v>1781.841703526833</v>
      </c>
      <c r="AX27" s="210">
        <f t="shared" si="20"/>
        <v>1825.8873281179228</v>
      </c>
      <c r="AY27" s="210">
        <f t="shared" si="20"/>
        <v>1869.9329527090126</v>
      </c>
      <c r="AZ27" s="210">
        <f t="shared" si="20"/>
        <v>1913.9785773001024</v>
      </c>
      <c r="BA27" s="210">
        <f t="shared" si="20"/>
        <v>1958.0242018911922</v>
      </c>
      <c r="BB27" s="210">
        <f t="shared" si="20"/>
        <v>1989.2337941273508</v>
      </c>
      <c r="BC27" s="210">
        <f t="shared" si="20"/>
        <v>2007.6073540085781</v>
      </c>
      <c r="BD27" s="210">
        <f t="shared" si="21"/>
        <v>2025.9809138898056</v>
      </c>
      <c r="BE27" s="210">
        <f t="shared" si="21"/>
        <v>2044.3544737710329</v>
      </c>
      <c r="BF27" s="210">
        <f t="shared" si="21"/>
        <v>2062.7280336522604</v>
      </c>
      <c r="BG27" s="210">
        <f t="shared" si="21"/>
        <v>2081.1015935334876</v>
      </c>
      <c r="BH27" s="210">
        <f t="shared" si="21"/>
        <v>2099.4751534147149</v>
      </c>
      <c r="BI27" s="210">
        <f t="shared" si="21"/>
        <v>2117.8487132959422</v>
      </c>
      <c r="BJ27" s="210">
        <f t="shared" si="21"/>
        <v>2136.2222731771694</v>
      </c>
      <c r="BK27" s="210">
        <f t="shared" si="21"/>
        <v>2154.5958330583971</v>
      </c>
      <c r="BL27" s="210">
        <f t="shared" si="21"/>
        <v>2172.9693929396244</v>
      </c>
      <c r="BM27" s="210">
        <f t="shared" si="21"/>
        <v>2191.3429528208517</v>
      </c>
      <c r="BN27" s="210">
        <f t="shared" si="22"/>
        <v>2209.7165127020789</v>
      </c>
      <c r="BO27" s="210">
        <f t="shared" si="22"/>
        <v>2228.0900725833062</v>
      </c>
      <c r="BP27" s="210">
        <f t="shared" si="22"/>
        <v>2246.4636324645335</v>
      </c>
      <c r="BQ27" s="210">
        <f t="shared" si="22"/>
        <v>2264.8371923457607</v>
      </c>
      <c r="BR27" s="210">
        <f t="shared" si="22"/>
        <v>2283.2107522269885</v>
      </c>
      <c r="BS27" s="210">
        <f t="shared" si="22"/>
        <v>2301.5843121082157</v>
      </c>
      <c r="BT27" s="210">
        <f t="shared" si="22"/>
        <v>2319.957871989443</v>
      </c>
      <c r="BU27" s="210">
        <f t="shared" si="22"/>
        <v>2338.3314318706703</v>
      </c>
      <c r="BV27" s="210">
        <f t="shared" si="22"/>
        <v>2356.7049917518975</v>
      </c>
      <c r="BW27" s="210">
        <f t="shared" si="22"/>
        <v>2375.0785516331252</v>
      </c>
      <c r="BX27" s="210">
        <f t="shared" si="23"/>
        <v>2393.4521115143525</v>
      </c>
      <c r="BY27" s="210">
        <f t="shared" si="23"/>
        <v>2411.8256713955798</v>
      </c>
      <c r="BZ27" s="210">
        <f t="shared" si="23"/>
        <v>2430.199231276807</v>
      </c>
      <c r="CA27" s="210">
        <f t="shared" si="23"/>
        <v>2436.5773993932621</v>
      </c>
      <c r="CB27" s="210">
        <f t="shared" si="23"/>
        <v>2430.960175744945</v>
      </c>
      <c r="CC27" s="210">
        <f t="shared" si="23"/>
        <v>2425.3429520966283</v>
      </c>
      <c r="CD27" s="210">
        <f t="shared" si="23"/>
        <v>2419.7257284483112</v>
      </c>
      <c r="CE27" s="210">
        <f t="shared" si="23"/>
        <v>2414.1085047999941</v>
      </c>
      <c r="CF27" s="210">
        <f t="shared" si="23"/>
        <v>2408.491281151677</v>
      </c>
      <c r="CG27" s="210">
        <f t="shared" si="23"/>
        <v>2402.8740575033603</v>
      </c>
      <c r="CH27" s="210">
        <f t="shared" si="24"/>
        <v>2397.2568338550432</v>
      </c>
      <c r="CI27" s="210">
        <f t="shared" si="24"/>
        <v>2391.639610206726</v>
      </c>
      <c r="CJ27" s="210">
        <f t="shared" si="24"/>
        <v>2386.0223865584089</v>
      </c>
      <c r="CK27" s="210">
        <f t="shared" si="24"/>
        <v>2380.4051629100923</v>
      </c>
      <c r="CL27" s="210">
        <f t="shared" si="24"/>
        <v>2374.7879392617751</v>
      </c>
      <c r="CM27" s="210">
        <f t="shared" si="24"/>
        <v>2369.170715613458</v>
      </c>
      <c r="CN27" s="210">
        <f t="shared" si="24"/>
        <v>2363.5534919651409</v>
      </c>
      <c r="CO27" s="210">
        <f t="shared" si="24"/>
        <v>2357.9362683168242</v>
      </c>
      <c r="CP27" s="210">
        <f t="shared" si="24"/>
        <v>2352.3190446685071</v>
      </c>
      <c r="CQ27" s="210">
        <f t="shared" si="24"/>
        <v>2346.70182102019</v>
      </c>
      <c r="CR27" s="210">
        <f t="shared" si="25"/>
        <v>2341.0845973718729</v>
      </c>
      <c r="CS27" s="210">
        <f t="shared" si="25"/>
        <v>2335.4673737235562</v>
      </c>
      <c r="CT27" s="210">
        <f t="shared" si="25"/>
        <v>2329.8501500752391</v>
      </c>
      <c r="CU27" s="210">
        <f t="shared" si="25"/>
        <v>2324.2329264269219</v>
      </c>
      <c r="CV27" s="210">
        <f t="shared" si="25"/>
        <v>2324.2329264269219</v>
      </c>
      <c r="CW27" s="210">
        <f t="shared" si="25"/>
        <v>2324.2329264269219</v>
      </c>
      <c r="CX27" s="210">
        <f t="shared" si="25"/>
        <v>2324.2329264269219</v>
      </c>
      <c r="CY27" s="210">
        <f t="shared" si="25"/>
        <v>2324.2329264269219</v>
      </c>
      <c r="CZ27" s="210">
        <f t="shared" si="25"/>
        <v>2324.2329264269219</v>
      </c>
      <c r="DA27" s="210">
        <f t="shared" si="25"/>
        <v>2324.2329264269219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10</v>
      </c>
      <c r="D28" s="203">
        <f>Income!D75</f>
        <v>45</v>
      </c>
      <c r="E28" s="203">
        <f>Income!E75</f>
        <v>81.25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0.33898305084745761</v>
      </c>
      <c r="Z28" s="210">
        <f t="shared" si="18"/>
        <v>0.67796610169491522</v>
      </c>
      <c r="AA28" s="210">
        <f t="shared" si="18"/>
        <v>1.0169491525423728</v>
      </c>
      <c r="AB28" s="210">
        <f t="shared" si="18"/>
        <v>1.3559322033898304</v>
      </c>
      <c r="AC28" s="210">
        <f t="shared" si="18"/>
        <v>1.6949152542372881</v>
      </c>
      <c r="AD28" s="210">
        <f t="shared" si="18"/>
        <v>2.0338983050847457</v>
      </c>
      <c r="AE28" s="210">
        <f t="shared" si="18"/>
        <v>2.3728813559322033</v>
      </c>
      <c r="AF28" s="210">
        <f t="shared" si="18"/>
        <v>2.7118644067796609</v>
      </c>
      <c r="AG28" s="210">
        <f t="shared" si="18"/>
        <v>3.0508474576271185</v>
      </c>
      <c r="AH28" s="210">
        <f t="shared" si="18"/>
        <v>3.3898305084745761</v>
      </c>
      <c r="AI28" s="210">
        <f t="shared" si="18"/>
        <v>3.7288135593220337</v>
      </c>
      <c r="AJ28" s="210">
        <f t="shared" si="19"/>
        <v>4.0677966101694913</v>
      </c>
      <c r="AK28" s="210">
        <f t="shared" si="19"/>
        <v>4.406779661016949</v>
      </c>
      <c r="AL28" s="210">
        <f t="shared" si="19"/>
        <v>4.7457627118644066</v>
      </c>
      <c r="AM28" s="210">
        <f t="shared" si="19"/>
        <v>5.0847457627118642</v>
      </c>
      <c r="AN28" s="210">
        <f t="shared" si="19"/>
        <v>5.4237288135593218</v>
      </c>
      <c r="AO28" s="210">
        <f t="shared" si="19"/>
        <v>5.7627118644067794</v>
      </c>
      <c r="AP28" s="210">
        <f t="shared" si="19"/>
        <v>6.101694915254237</v>
      </c>
      <c r="AQ28" s="210">
        <f t="shared" si="19"/>
        <v>6.4406779661016946</v>
      </c>
      <c r="AR28" s="210">
        <f t="shared" si="19"/>
        <v>6.7796610169491522</v>
      </c>
      <c r="AS28" s="210">
        <f t="shared" si="19"/>
        <v>7.1186440677966099</v>
      </c>
      <c r="AT28" s="210">
        <f t="shared" si="20"/>
        <v>7.4576271186440675</v>
      </c>
      <c r="AU28" s="210">
        <f t="shared" si="20"/>
        <v>7.7966101694915251</v>
      </c>
      <c r="AV28" s="210">
        <f t="shared" si="20"/>
        <v>8.1355932203389827</v>
      </c>
      <c r="AW28" s="210">
        <f t="shared" si="20"/>
        <v>8.4745762711864412</v>
      </c>
      <c r="AX28" s="210">
        <f t="shared" si="20"/>
        <v>8.8135593220338979</v>
      </c>
      <c r="AY28" s="210">
        <f t="shared" si="20"/>
        <v>9.1525423728813564</v>
      </c>
      <c r="AZ28" s="210">
        <f t="shared" si="20"/>
        <v>9.4915254237288131</v>
      </c>
      <c r="BA28" s="210">
        <f t="shared" si="20"/>
        <v>9.8305084745762716</v>
      </c>
      <c r="BB28" s="210">
        <f t="shared" si="20"/>
        <v>10.7</v>
      </c>
      <c r="BC28" s="210">
        <f t="shared" si="20"/>
        <v>12.1</v>
      </c>
      <c r="BD28" s="210">
        <f t="shared" si="21"/>
        <v>13.5</v>
      </c>
      <c r="BE28" s="210">
        <f t="shared" si="21"/>
        <v>14.9</v>
      </c>
      <c r="BF28" s="210">
        <f t="shared" si="21"/>
        <v>16.3</v>
      </c>
      <c r="BG28" s="210">
        <f t="shared" si="21"/>
        <v>17.7</v>
      </c>
      <c r="BH28" s="210">
        <f t="shared" si="21"/>
        <v>19.100000000000001</v>
      </c>
      <c r="BI28" s="210">
        <f t="shared" si="21"/>
        <v>20.5</v>
      </c>
      <c r="BJ28" s="210">
        <f t="shared" si="21"/>
        <v>21.9</v>
      </c>
      <c r="BK28" s="210">
        <f t="shared" si="21"/>
        <v>23.3</v>
      </c>
      <c r="BL28" s="210">
        <f t="shared" si="21"/>
        <v>24.7</v>
      </c>
      <c r="BM28" s="210">
        <f t="shared" si="21"/>
        <v>26.1</v>
      </c>
      <c r="BN28" s="210">
        <f t="shared" si="22"/>
        <v>27.5</v>
      </c>
      <c r="BO28" s="210">
        <f t="shared" si="22"/>
        <v>28.9</v>
      </c>
      <c r="BP28" s="210">
        <f t="shared" si="22"/>
        <v>30.3</v>
      </c>
      <c r="BQ28" s="210">
        <f t="shared" si="22"/>
        <v>31.7</v>
      </c>
      <c r="BR28" s="210">
        <f t="shared" si="22"/>
        <v>33.1</v>
      </c>
      <c r="BS28" s="210">
        <f t="shared" si="22"/>
        <v>34.5</v>
      </c>
      <c r="BT28" s="210">
        <f t="shared" si="22"/>
        <v>35.9</v>
      </c>
      <c r="BU28" s="210">
        <f t="shared" si="22"/>
        <v>37.299999999999997</v>
      </c>
      <c r="BV28" s="210">
        <f t="shared" si="22"/>
        <v>38.700000000000003</v>
      </c>
      <c r="BW28" s="210">
        <f t="shared" si="22"/>
        <v>40.1</v>
      </c>
      <c r="BX28" s="210">
        <f t="shared" si="23"/>
        <v>41.5</v>
      </c>
      <c r="BY28" s="210">
        <f t="shared" si="23"/>
        <v>42.9</v>
      </c>
      <c r="BZ28" s="210">
        <f t="shared" si="23"/>
        <v>44.3</v>
      </c>
      <c r="CA28" s="210">
        <f t="shared" si="23"/>
        <v>45.884146341463413</v>
      </c>
      <c r="CB28" s="210">
        <f t="shared" si="23"/>
        <v>47.652439024390247</v>
      </c>
      <c r="CC28" s="210">
        <f t="shared" si="23"/>
        <v>49.420731707317074</v>
      </c>
      <c r="CD28" s="210">
        <f t="shared" si="23"/>
        <v>51.189024390243901</v>
      </c>
      <c r="CE28" s="210">
        <f t="shared" si="23"/>
        <v>52.957317073170728</v>
      </c>
      <c r="CF28" s="210">
        <f t="shared" si="23"/>
        <v>54.725609756097562</v>
      </c>
      <c r="CG28" s="210">
        <f t="shared" si="23"/>
        <v>56.493902439024389</v>
      </c>
      <c r="CH28" s="210">
        <f t="shared" si="24"/>
        <v>58.262195121951223</v>
      </c>
      <c r="CI28" s="210">
        <f t="shared" si="24"/>
        <v>60.030487804878049</v>
      </c>
      <c r="CJ28" s="210">
        <f t="shared" si="24"/>
        <v>61.798780487804876</v>
      </c>
      <c r="CK28" s="210">
        <f t="shared" si="24"/>
        <v>63.567073170731703</v>
      </c>
      <c r="CL28" s="210">
        <f t="shared" si="24"/>
        <v>65.335365853658544</v>
      </c>
      <c r="CM28" s="210">
        <f t="shared" si="24"/>
        <v>67.103658536585371</v>
      </c>
      <c r="CN28" s="210">
        <f t="shared" si="24"/>
        <v>68.871951219512198</v>
      </c>
      <c r="CO28" s="210">
        <f t="shared" si="24"/>
        <v>70.640243902439025</v>
      </c>
      <c r="CP28" s="210">
        <f t="shared" si="24"/>
        <v>72.408536585365852</v>
      </c>
      <c r="CQ28" s="210">
        <f t="shared" si="24"/>
        <v>74.176829268292678</v>
      </c>
      <c r="CR28" s="210">
        <f t="shared" si="25"/>
        <v>75.945121951219505</v>
      </c>
      <c r="CS28" s="210">
        <f t="shared" si="25"/>
        <v>77.713414634146346</v>
      </c>
      <c r="CT28" s="210">
        <f t="shared" si="25"/>
        <v>79.481707317073173</v>
      </c>
      <c r="CU28" s="210">
        <f t="shared" si="25"/>
        <v>81.25</v>
      </c>
      <c r="CV28" s="210">
        <f t="shared" si="25"/>
        <v>81.25</v>
      </c>
      <c r="CW28" s="210">
        <f t="shared" si="25"/>
        <v>81.25</v>
      </c>
      <c r="CX28" s="210">
        <f t="shared" si="25"/>
        <v>81.25</v>
      </c>
      <c r="CY28" s="210">
        <f t="shared" si="25"/>
        <v>81.25</v>
      </c>
      <c r="CZ28" s="210">
        <f t="shared" si="25"/>
        <v>81.25</v>
      </c>
      <c r="DA28" s="210">
        <f t="shared" si="25"/>
        <v>81.25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2000</v>
      </c>
      <c r="D29" s="203">
        <f>Income!D76</f>
        <v>6750</v>
      </c>
      <c r="E29" s="203">
        <f>Income!E76</f>
        <v>34375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67.79661016949153</v>
      </c>
      <c r="Z29" s="210">
        <f t="shared" si="18"/>
        <v>135.59322033898306</v>
      </c>
      <c r="AA29" s="210">
        <f t="shared" si="18"/>
        <v>203.38983050847457</v>
      </c>
      <c r="AB29" s="210">
        <f t="shared" si="18"/>
        <v>271.18644067796612</v>
      </c>
      <c r="AC29" s="210">
        <f t="shared" si="18"/>
        <v>338.9830508474576</v>
      </c>
      <c r="AD29" s="210">
        <f t="shared" si="18"/>
        <v>406.77966101694915</v>
      </c>
      <c r="AE29" s="210">
        <f t="shared" si="18"/>
        <v>474.57627118644069</v>
      </c>
      <c r="AF29" s="210">
        <f t="shared" si="18"/>
        <v>542.37288135593224</v>
      </c>
      <c r="AG29" s="210">
        <f t="shared" si="18"/>
        <v>610.16949152542372</v>
      </c>
      <c r="AH29" s="210">
        <f t="shared" si="18"/>
        <v>677.96610169491521</v>
      </c>
      <c r="AI29" s="210">
        <f t="shared" si="18"/>
        <v>745.76271186440681</v>
      </c>
      <c r="AJ29" s="210">
        <f t="shared" si="19"/>
        <v>813.5593220338983</v>
      </c>
      <c r="AK29" s="210">
        <f t="shared" si="19"/>
        <v>881.35593220338978</v>
      </c>
      <c r="AL29" s="210">
        <f t="shared" si="19"/>
        <v>949.15254237288138</v>
      </c>
      <c r="AM29" s="210">
        <f t="shared" si="19"/>
        <v>1016.9491525423729</v>
      </c>
      <c r="AN29" s="210">
        <f t="shared" si="19"/>
        <v>1084.7457627118645</v>
      </c>
      <c r="AO29" s="210">
        <f t="shared" si="19"/>
        <v>1152.542372881356</v>
      </c>
      <c r="AP29" s="210">
        <f t="shared" si="19"/>
        <v>1220.3389830508474</v>
      </c>
      <c r="AQ29" s="210">
        <f t="shared" si="19"/>
        <v>1288.1355932203389</v>
      </c>
      <c r="AR29" s="210">
        <f t="shared" si="19"/>
        <v>1355.9322033898304</v>
      </c>
      <c r="AS29" s="210">
        <f t="shared" si="19"/>
        <v>1423.7288135593221</v>
      </c>
      <c r="AT29" s="210">
        <f t="shared" si="20"/>
        <v>1491.5254237288136</v>
      </c>
      <c r="AU29" s="210">
        <f t="shared" si="20"/>
        <v>1559.3220338983051</v>
      </c>
      <c r="AV29" s="210">
        <f t="shared" si="20"/>
        <v>1627.1186440677966</v>
      </c>
      <c r="AW29" s="210">
        <f t="shared" si="20"/>
        <v>1694.9152542372881</v>
      </c>
      <c r="AX29" s="210">
        <f t="shared" si="20"/>
        <v>1762.7118644067796</v>
      </c>
      <c r="AY29" s="210">
        <f t="shared" si="20"/>
        <v>1830.5084745762713</v>
      </c>
      <c r="AZ29" s="210">
        <f t="shared" si="20"/>
        <v>1898.3050847457628</v>
      </c>
      <c r="BA29" s="210">
        <f t="shared" si="20"/>
        <v>1966.1016949152543</v>
      </c>
      <c r="BB29" s="210">
        <f t="shared" si="20"/>
        <v>2095</v>
      </c>
      <c r="BC29" s="210">
        <f t="shared" si="20"/>
        <v>2285</v>
      </c>
      <c r="BD29" s="210">
        <f t="shared" si="21"/>
        <v>2475</v>
      </c>
      <c r="BE29" s="210">
        <f t="shared" si="21"/>
        <v>2665</v>
      </c>
      <c r="BF29" s="210">
        <f t="shared" si="21"/>
        <v>2855</v>
      </c>
      <c r="BG29" s="210">
        <f t="shared" si="21"/>
        <v>3045</v>
      </c>
      <c r="BH29" s="210">
        <f t="shared" si="21"/>
        <v>3235</v>
      </c>
      <c r="BI29" s="210">
        <f t="shared" si="21"/>
        <v>3425</v>
      </c>
      <c r="BJ29" s="210">
        <f t="shared" si="21"/>
        <v>3615</v>
      </c>
      <c r="BK29" s="210">
        <f t="shared" si="21"/>
        <v>3805</v>
      </c>
      <c r="BL29" s="210">
        <f t="shared" si="21"/>
        <v>3995</v>
      </c>
      <c r="BM29" s="210">
        <f t="shared" si="21"/>
        <v>4185</v>
      </c>
      <c r="BN29" s="210">
        <f t="shared" si="22"/>
        <v>4375</v>
      </c>
      <c r="BO29" s="210">
        <f t="shared" si="22"/>
        <v>4565</v>
      </c>
      <c r="BP29" s="210">
        <f t="shared" si="22"/>
        <v>4755</v>
      </c>
      <c r="BQ29" s="210">
        <f t="shared" si="22"/>
        <v>4945</v>
      </c>
      <c r="BR29" s="210">
        <f t="shared" si="22"/>
        <v>5135</v>
      </c>
      <c r="BS29" s="210">
        <f t="shared" si="22"/>
        <v>5325</v>
      </c>
      <c r="BT29" s="210">
        <f t="shared" si="22"/>
        <v>5515</v>
      </c>
      <c r="BU29" s="210">
        <f t="shared" si="22"/>
        <v>5705</v>
      </c>
      <c r="BV29" s="210">
        <f t="shared" si="22"/>
        <v>5895</v>
      </c>
      <c r="BW29" s="210">
        <f t="shared" si="22"/>
        <v>6085</v>
      </c>
      <c r="BX29" s="210">
        <f t="shared" si="23"/>
        <v>6275</v>
      </c>
      <c r="BY29" s="210">
        <f t="shared" si="23"/>
        <v>6465</v>
      </c>
      <c r="BZ29" s="210">
        <f t="shared" si="23"/>
        <v>6655</v>
      </c>
      <c r="CA29" s="210">
        <f t="shared" si="23"/>
        <v>7423.7804878048782</v>
      </c>
      <c r="CB29" s="210">
        <f t="shared" si="23"/>
        <v>8771.3414634146338</v>
      </c>
      <c r="CC29" s="210">
        <f t="shared" si="23"/>
        <v>10118.90243902439</v>
      </c>
      <c r="CD29" s="210">
        <f t="shared" si="23"/>
        <v>11466.463414634145</v>
      </c>
      <c r="CE29" s="210">
        <f t="shared" si="23"/>
        <v>12814.024390243903</v>
      </c>
      <c r="CF29" s="210">
        <f t="shared" si="23"/>
        <v>14161.585365853658</v>
      </c>
      <c r="CG29" s="210">
        <f t="shared" si="23"/>
        <v>15509.146341463415</v>
      </c>
      <c r="CH29" s="210">
        <f t="shared" si="24"/>
        <v>16856.707317073171</v>
      </c>
      <c r="CI29" s="210">
        <f t="shared" si="24"/>
        <v>18204.268292682929</v>
      </c>
      <c r="CJ29" s="210">
        <f t="shared" si="24"/>
        <v>19551.829268292684</v>
      </c>
      <c r="CK29" s="210">
        <f t="shared" si="24"/>
        <v>20899.390243902439</v>
      </c>
      <c r="CL29" s="210">
        <f t="shared" si="24"/>
        <v>22246.951219512193</v>
      </c>
      <c r="CM29" s="210">
        <f t="shared" si="24"/>
        <v>23594.512195121952</v>
      </c>
      <c r="CN29" s="210">
        <f t="shared" si="24"/>
        <v>24942.073170731706</v>
      </c>
      <c r="CO29" s="210">
        <f t="shared" si="24"/>
        <v>26289.634146341465</v>
      </c>
      <c r="CP29" s="210">
        <f t="shared" si="24"/>
        <v>27637.195121951219</v>
      </c>
      <c r="CQ29" s="210">
        <f t="shared" si="24"/>
        <v>28984.756097560974</v>
      </c>
      <c r="CR29" s="210">
        <f t="shared" si="25"/>
        <v>30332.317073170732</v>
      </c>
      <c r="CS29" s="210">
        <f t="shared" si="25"/>
        <v>31679.878048780487</v>
      </c>
      <c r="CT29" s="210">
        <f t="shared" si="25"/>
        <v>33027.439024390245</v>
      </c>
      <c r="CU29" s="210">
        <f t="shared" si="25"/>
        <v>34375</v>
      </c>
      <c r="CV29" s="210">
        <f t="shared" si="25"/>
        <v>34375</v>
      </c>
      <c r="CW29" s="210">
        <f t="shared" si="25"/>
        <v>34375</v>
      </c>
      <c r="CX29" s="210">
        <f t="shared" si="25"/>
        <v>34375</v>
      </c>
      <c r="CY29" s="210">
        <f t="shared" si="25"/>
        <v>34375</v>
      </c>
      <c r="CZ29" s="210">
        <f t="shared" si="25"/>
        <v>34375</v>
      </c>
      <c r="DA29" s="210">
        <f t="shared" si="25"/>
        <v>34375</v>
      </c>
    </row>
    <row r="30" spans="1:105">
      <c r="A30" s="201" t="str">
        <f>Income!A77</f>
        <v>Wild foods consumed and sold</v>
      </c>
      <c r="B30" s="203">
        <f>Income!B77</f>
        <v>117.69562991913411</v>
      </c>
      <c r="C30" s="203">
        <f>Income!C77</f>
        <v>410.28403450009603</v>
      </c>
      <c r="D30" s="203">
        <f>Income!D77</f>
        <v>347.19477976643196</v>
      </c>
      <c r="E30" s="203">
        <f>Income!E77</f>
        <v>117.69562991913411</v>
      </c>
      <c r="F30" s="210">
        <f t="shared" si="16"/>
        <v>117.69562991913411</v>
      </c>
      <c r="G30" s="210">
        <f t="shared" si="16"/>
        <v>117.69562991913411</v>
      </c>
      <c r="H30" s="210">
        <f t="shared" si="16"/>
        <v>117.69562991913411</v>
      </c>
      <c r="I30" s="210">
        <f t="shared" si="16"/>
        <v>117.69562991913411</v>
      </c>
      <c r="J30" s="210">
        <f t="shared" si="16"/>
        <v>117.69562991913411</v>
      </c>
      <c r="K30" s="210">
        <f t="shared" si="16"/>
        <v>117.69562991913411</v>
      </c>
      <c r="L30" s="210">
        <f t="shared" si="16"/>
        <v>117.69562991913411</v>
      </c>
      <c r="M30" s="210">
        <f t="shared" si="16"/>
        <v>117.69562991913411</v>
      </c>
      <c r="N30" s="210">
        <f t="shared" si="16"/>
        <v>117.69562991913411</v>
      </c>
      <c r="O30" s="210">
        <f t="shared" si="16"/>
        <v>117.69562991913411</v>
      </c>
      <c r="P30" s="210">
        <f t="shared" si="17"/>
        <v>117.69562991913411</v>
      </c>
      <c r="Q30" s="210">
        <f t="shared" si="17"/>
        <v>117.69562991913411</v>
      </c>
      <c r="R30" s="210">
        <f t="shared" si="17"/>
        <v>117.69562991913411</v>
      </c>
      <c r="S30" s="210">
        <f t="shared" si="17"/>
        <v>117.69562991913411</v>
      </c>
      <c r="T30" s="210">
        <f t="shared" si="17"/>
        <v>117.69562991913411</v>
      </c>
      <c r="U30" s="210">
        <f t="shared" si="17"/>
        <v>117.69562991913411</v>
      </c>
      <c r="V30" s="210">
        <f t="shared" si="17"/>
        <v>117.69562991913411</v>
      </c>
      <c r="W30" s="210">
        <f t="shared" si="17"/>
        <v>117.69562991913411</v>
      </c>
      <c r="X30" s="210">
        <f t="shared" si="17"/>
        <v>117.69562991913411</v>
      </c>
      <c r="Y30" s="210">
        <f t="shared" si="17"/>
        <v>127.61388092187858</v>
      </c>
      <c r="Z30" s="210">
        <f t="shared" si="18"/>
        <v>137.53213192462306</v>
      </c>
      <c r="AA30" s="210">
        <f t="shared" si="18"/>
        <v>147.45038292736751</v>
      </c>
      <c r="AB30" s="210">
        <f t="shared" si="18"/>
        <v>157.368633930112</v>
      </c>
      <c r="AC30" s="210">
        <f t="shared" si="18"/>
        <v>167.28688493285648</v>
      </c>
      <c r="AD30" s="210">
        <f t="shared" si="18"/>
        <v>177.20513593560094</v>
      </c>
      <c r="AE30" s="210">
        <f t="shared" si="18"/>
        <v>187.12338693834539</v>
      </c>
      <c r="AF30" s="210">
        <f t="shared" si="18"/>
        <v>197.0416379410899</v>
      </c>
      <c r="AG30" s="210">
        <f t="shared" si="18"/>
        <v>206.95988894383436</v>
      </c>
      <c r="AH30" s="210">
        <f t="shared" si="18"/>
        <v>216.87813994657881</v>
      </c>
      <c r="AI30" s="210">
        <f t="shared" si="18"/>
        <v>226.79639094932332</v>
      </c>
      <c r="AJ30" s="210">
        <f t="shared" si="19"/>
        <v>236.71464195206778</v>
      </c>
      <c r="AK30" s="210">
        <f t="shared" si="19"/>
        <v>246.63289295481223</v>
      </c>
      <c r="AL30" s="210">
        <f t="shared" si="19"/>
        <v>256.55114395755669</v>
      </c>
      <c r="AM30" s="210">
        <f t="shared" si="19"/>
        <v>266.4693949603012</v>
      </c>
      <c r="AN30" s="210">
        <f t="shared" si="19"/>
        <v>276.38764596304566</v>
      </c>
      <c r="AO30" s="210">
        <f t="shared" si="19"/>
        <v>286.30589696579011</v>
      </c>
      <c r="AP30" s="210">
        <f t="shared" si="19"/>
        <v>296.22414796853462</v>
      </c>
      <c r="AQ30" s="210">
        <f t="shared" si="19"/>
        <v>306.14239897127908</v>
      </c>
      <c r="AR30" s="210">
        <f t="shared" si="19"/>
        <v>316.06064997402353</v>
      </c>
      <c r="AS30" s="210">
        <f t="shared" si="19"/>
        <v>325.97890097676805</v>
      </c>
      <c r="AT30" s="210">
        <f t="shared" si="20"/>
        <v>335.8971519795125</v>
      </c>
      <c r="AU30" s="210">
        <f t="shared" si="20"/>
        <v>345.81540298225696</v>
      </c>
      <c r="AV30" s="210">
        <f t="shared" si="20"/>
        <v>355.73365398500147</v>
      </c>
      <c r="AW30" s="210">
        <f t="shared" si="20"/>
        <v>365.65190498774592</v>
      </c>
      <c r="AX30" s="210">
        <f t="shared" si="20"/>
        <v>375.57015599049038</v>
      </c>
      <c r="AY30" s="210">
        <f t="shared" si="20"/>
        <v>385.48840699323483</v>
      </c>
      <c r="AZ30" s="210">
        <f t="shared" si="20"/>
        <v>395.40665799597929</v>
      </c>
      <c r="BA30" s="210">
        <f t="shared" si="20"/>
        <v>405.3249089987238</v>
      </c>
      <c r="BB30" s="210">
        <f t="shared" si="20"/>
        <v>409.02224940542277</v>
      </c>
      <c r="BC30" s="210">
        <f t="shared" si="20"/>
        <v>406.4986792160762</v>
      </c>
      <c r="BD30" s="210">
        <f t="shared" si="21"/>
        <v>403.97510902672963</v>
      </c>
      <c r="BE30" s="210">
        <f t="shared" si="21"/>
        <v>401.45153883738305</v>
      </c>
      <c r="BF30" s="210">
        <f t="shared" si="21"/>
        <v>398.92796864803648</v>
      </c>
      <c r="BG30" s="210">
        <f t="shared" si="21"/>
        <v>396.40439845868991</v>
      </c>
      <c r="BH30" s="210">
        <f t="shared" si="21"/>
        <v>393.8808282693434</v>
      </c>
      <c r="BI30" s="210">
        <f t="shared" si="21"/>
        <v>391.35725807999683</v>
      </c>
      <c r="BJ30" s="210">
        <f t="shared" si="21"/>
        <v>388.83368789065025</v>
      </c>
      <c r="BK30" s="210">
        <f t="shared" si="21"/>
        <v>386.31011770130368</v>
      </c>
      <c r="BL30" s="210">
        <f t="shared" si="21"/>
        <v>383.78654751195711</v>
      </c>
      <c r="BM30" s="210">
        <f t="shared" si="21"/>
        <v>381.26297732261054</v>
      </c>
      <c r="BN30" s="210">
        <f t="shared" si="22"/>
        <v>378.73940713326397</v>
      </c>
      <c r="BO30" s="210">
        <f t="shared" si="22"/>
        <v>376.21583694391745</v>
      </c>
      <c r="BP30" s="210">
        <f t="shared" si="22"/>
        <v>373.69226675457088</v>
      </c>
      <c r="BQ30" s="210">
        <f t="shared" si="22"/>
        <v>371.16869656522431</v>
      </c>
      <c r="BR30" s="210">
        <f t="shared" si="22"/>
        <v>368.64512637587774</v>
      </c>
      <c r="BS30" s="210">
        <f t="shared" si="22"/>
        <v>366.12155618653117</v>
      </c>
      <c r="BT30" s="210">
        <f t="shared" si="22"/>
        <v>363.59798599718465</v>
      </c>
      <c r="BU30" s="210">
        <f t="shared" si="22"/>
        <v>361.07441580783802</v>
      </c>
      <c r="BV30" s="210">
        <f t="shared" si="22"/>
        <v>358.55084561849151</v>
      </c>
      <c r="BW30" s="210">
        <f t="shared" si="22"/>
        <v>356.02727542914494</v>
      </c>
      <c r="BX30" s="210">
        <f t="shared" si="23"/>
        <v>353.50370523979836</v>
      </c>
      <c r="BY30" s="210">
        <f t="shared" si="23"/>
        <v>350.98013505045179</v>
      </c>
      <c r="BZ30" s="210">
        <f t="shared" si="23"/>
        <v>348.45656486110522</v>
      </c>
      <c r="CA30" s="210">
        <f t="shared" si="23"/>
        <v>341.59723952625399</v>
      </c>
      <c r="CB30" s="210">
        <f t="shared" si="23"/>
        <v>330.40215904589797</v>
      </c>
      <c r="CC30" s="210">
        <f t="shared" si="23"/>
        <v>319.20707856554196</v>
      </c>
      <c r="CD30" s="210">
        <f t="shared" si="23"/>
        <v>308.01199808518595</v>
      </c>
      <c r="CE30" s="210">
        <f t="shared" si="23"/>
        <v>296.81691760483</v>
      </c>
      <c r="CF30" s="210">
        <f t="shared" si="23"/>
        <v>285.62183712447398</v>
      </c>
      <c r="CG30" s="210">
        <f t="shared" si="23"/>
        <v>274.42675664411797</v>
      </c>
      <c r="CH30" s="210">
        <f t="shared" si="24"/>
        <v>263.23167616376202</v>
      </c>
      <c r="CI30" s="210">
        <f t="shared" si="24"/>
        <v>252.03659568340601</v>
      </c>
      <c r="CJ30" s="210">
        <f t="shared" si="24"/>
        <v>240.84151520305002</v>
      </c>
      <c r="CK30" s="210">
        <f t="shared" si="24"/>
        <v>229.64643472269404</v>
      </c>
      <c r="CL30" s="210">
        <f t="shared" si="24"/>
        <v>218.45135424233806</v>
      </c>
      <c r="CM30" s="210">
        <f t="shared" si="24"/>
        <v>207.25627376198204</v>
      </c>
      <c r="CN30" s="210">
        <f t="shared" si="24"/>
        <v>196.06119328162603</v>
      </c>
      <c r="CO30" s="210">
        <f t="shared" si="24"/>
        <v>184.86611280127005</v>
      </c>
      <c r="CP30" s="210">
        <f t="shared" si="24"/>
        <v>173.67103232091407</v>
      </c>
      <c r="CQ30" s="210">
        <f t="shared" si="24"/>
        <v>162.47595184055805</v>
      </c>
      <c r="CR30" s="210">
        <f t="shared" si="25"/>
        <v>151.28087136020207</v>
      </c>
      <c r="CS30" s="210">
        <f t="shared" si="25"/>
        <v>140.08579087984606</v>
      </c>
      <c r="CT30" s="210">
        <f t="shared" si="25"/>
        <v>128.8907103994901</v>
      </c>
      <c r="CU30" s="210">
        <f t="shared" si="25"/>
        <v>117.69562991913409</v>
      </c>
      <c r="CV30" s="210">
        <f t="shared" si="25"/>
        <v>117.69562991913411</v>
      </c>
      <c r="CW30" s="210">
        <f t="shared" si="25"/>
        <v>117.69562991913411</v>
      </c>
      <c r="CX30" s="210">
        <f t="shared" si="25"/>
        <v>117.69562991913411</v>
      </c>
      <c r="CY30" s="210">
        <f t="shared" si="25"/>
        <v>117.69562991913411</v>
      </c>
      <c r="CZ30" s="210">
        <f t="shared" si="25"/>
        <v>117.69562991913411</v>
      </c>
      <c r="DA30" s="210">
        <f t="shared" si="25"/>
        <v>117.69562991913411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3600</v>
      </c>
      <c r="C34" s="203">
        <f>Income!C82</f>
        <v>9600</v>
      </c>
      <c r="D34" s="203">
        <f>Income!D82</f>
        <v>21600</v>
      </c>
      <c r="E34" s="203">
        <f>Income!E82</f>
        <v>40005</v>
      </c>
      <c r="F34" s="210">
        <f t="shared" si="16"/>
        <v>3600</v>
      </c>
      <c r="G34" s="210">
        <f t="shared" si="16"/>
        <v>3600</v>
      </c>
      <c r="H34" s="210">
        <f t="shared" si="16"/>
        <v>3600</v>
      </c>
      <c r="I34" s="210">
        <f t="shared" si="16"/>
        <v>3600</v>
      </c>
      <c r="J34" s="210">
        <f t="shared" si="16"/>
        <v>3600</v>
      </c>
      <c r="K34" s="210">
        <f t="shared" si="16"/>
        <v>3600</v>
      </c>
      <c r="L34" s="210">
        <f t="shared" si="16"/>
        <v>3600</v>
      </c>
      <c r="M34" s="210">
        <f t="shared" si="16"/>
        <v>3600</v>
      </c>
      <c r="N34" s="210">
        <f t="shared" si="16"/>
        <v>3600</v>
      </c>
      <c r="O34" s="210">
        <f t="shared" si="16"/>
        <v>3600</v>
      </c>
      <c r="P34" s="210">
        <f t="shared" si="17"/>
        <v>3600</v>
      </c>
      <c r="Q34" s="210">
        <f t="shared" si="17"/>
        <v>3600</v>
      </c>
      <c r="R34" s="210">
        <f t="shared" si="17"/>
        <v>3600</v>
      </c>
      <c r="S34" s="210">
        <f t="shared" si="17"/>
        <v>3600</v>
      </c>
      <c r="T34" s="210">
        <f t="shared" si="17"/>
        <v>3600</v>
      </c>
      <c r="U34" s="210">
        <f t="shared" si="17"/>
        <v>3600</v>
      </c>
      <c r="V34" s="210">
        <f t="shared" si="17"/>
        <v>3600</v>
      </c>
      <c r="W34" s="210">
        <f t="shared" si="17"/>
        <v>3600</v>
      </c>
      <c r="X34" s="210">
        <f t="shared" si="17"/>
        <v>3600</v>
      </c>
      <c r="Y34" s="210">
        <f t="shared" si="17"/>
        <v>3803.3898305084745</v>
      </c>
      <c r="Z34" s="210">
        <f t="shared" si="18"/>
        <v>4006.7796610169489</v>
      </c>
      <c r="AA34" s="210">
        <f t="shared" si="18"/>
        <v>4210.1694915254238</v>
      </c>
      <c r="AB34" s="210">
        <f t="shared" si="18"/>
        <v>4413.5593220338978</v>
      </c>
      <c r="AC34" s="210">
        <f t="shared" si="18"/>
        <v>4616.9491525423728</v>
      </c>
      <c r="AD34" s="210">
        <f t="shared" si="18"/>
        <v>4820.3389830508477</v>
      </c>
      <c r="AE34" s="210">
        <f t="shared" si="18"/>
        <v>5023.7288135593226</v>
      </c>
      <c r="AF34" s="210">
        <f t="shared" si="18"/>
        <v>5227.1186440677966</v>
      </c>
      <c r="AG34" s="210">
        <f t="shared" si="18"/>
        <v>5430.5084745762715</v>
      </c>
      <c r="AH34" s="210">
        <f t="shared" si="18"/>
        <v>5633.8983050847455</v>
      </c>
      <c r="AI34" s="210">
        <f t="shared" si="18"/>
        <v>5837.2881355932204</v>
      </c>
      <c r="AJ34" s="210">
        <f t="shared" si="19"/>
        <v>6040.6779661016953</v>
      </c>
      <c r="AK34" s="210">
        <f t="shared" si="19"/>
        <v>6244.0677966101694</v>
      </c>
      <c r="AL34" s="210">
        <f t="shared" si="19"/>
        <v>6447.4576271186443</v>
      </c>
      <c r="AM34" s="210">
        <f t="shared" si="19"/>
        <v>6650.8474576271183</v>
      </c>
      <c r="AN34" s="210">
        <f t="shared" si="19"/>
        <v>6854.2372881355932</v>
      </c>
      <c r="AO34" s="210">
        <f t="shared" si="19"/>
        <v>7057.6271186440681</v>
      </c>
      <c r="AP34" s="210">
        <f t="shared" si="19"/>
        <v>7261.016949152543</v>
      </c>
      <c r="AQ34" s="210">
        <f t="shared" si="19"/>
        <v>7464.406779661017</v>
      </c>
      <c r="AR34" s="210">
        <f t="shared" si="19"/>
        <v>7667.796610169491</v>
      </c>
      <c r="AS34" s="210">
        <f t="shared" si="19"/>
        <v>7871.1864406779659</v>
      </c>
      <c r="AT34" s="210">
        <f t="shared" si="20"/>
        <v>8074.5762711864409</v>
      </c>
      <c r="AU34" s="210">
        <f t="shared" si="20"/>
        <v>8277.966101694914</v>
      </c>
      <c r="AV34" s="210">
        <f t="shared" si="20"/>
        <v>8481.3559322033907</v>
      </c>
      <c r="AW34" s="210">
        <f t="shared" si="20"/>
        <v>8684.7457627118638</v>
      </c>
      <c r="AX34" s="210">
        <f t="shared" si="20"/>
        <v>8888.1355932203387</v>
      </c>
      <c r="AY34" s="210">
        <f t="shared" si="20"/>
        <v>9091.5254237288136</v>
      </c>
      <c r="AZ34" s="210">
        <f t="shared" si="20"/>
        <v>9294.9152542372885</v>
      </c>
      <c r="BA34" s="210">
        <f t="shared" si="20"/>
        <v>9498.3050847457635</v>
      </c>
      <c r="BB34" s="210">
        <f t="shared" si="20"/>
        <v>9840</v>
      </c>
      <c r="BC34" s="210">
        <f t="shared" si="20"/>
        <v>10320</v>
      </c>
      <c r="BD34" s="210">
        <f t="shared" si="21"/>
        <v>10800</v>
      </c>
      <c r="BE34" s="210">
        <f t="shared" si="21"/>
        <v>11280</v>
      </c>
      <c r="BF34" s="210">
        <f t="shared" si="21"/>
        <v>11760</v>
      </c>
      <c r="BG34" s="210">
        <f t="shared" si="21"/>
        <v>12240</v>
      </c>
      <c r="BH34" s="210">
        <f t="shared" si="21"/>
        <v>12720</v>
      </c>
      <c r="BI34" s="210">
        <f t="shared" si="21"/>
        <v>13200</v>
      </c>
      <c r="BJ34" s="210">
        <f t="shared" si="21"/>
        <v>13680</v>
      </c>
      <c r="BK34" s="210">
        <f t="shared" si="21"/>
        <v>14160</v>
      </c>
      <c r="BL34" s="210">
        <f t="shared" si="21"/>
        <v>14640</v>
      </c>
      <c r="BM34" s="210">
        <f t="shared" si="21"/>
        <v>15120</v>
      </c>
      <c r="BN34" s="210">
        <f t="shared" si="22"/>
        <v>15600</v>
      </c>
      <c r="BO34" s="210">
        <f t="shared" si="22"/>
        <v>16080</v>
      </c>
      <c r="BP34" s="210">
        <f t="shared" si="22"/>
        <v>16560</v>
      </c>
      <c r="BQ34" s="210">
        <f t="shared" si="22"/>
        <v>17040</v>
      </c>
      <c r="BR34" s="210">
        <f t="shared" si="22"/>
        <v>17520</v>
      </c>
      <c r="BS34" s="210">
        <f t="shared" si="22"/>
        <v>18000</v>
      </c>
      <c r="BT34" s="210">
        <f t="shared" si="22"/>
        <v>18480</v>
      </c>
      <c r="BU34" s="210">
        <f t="shared" si="22"/>
        <v>18960</v>
      </c>
      <c r="BV34" s="210">
        <f t="shared" si="22"/>
        <v>19440</v>
      </c>
      <c r="BW34" s="210">
        <f t="shared" si="22"/>
        <v>19920</v>
      </c>
      <c r="BX34" s="210">
        <f t="shared" si="23"/>
        <v>20400</v>
      </c>
      <c r="BY34" s="210">
        <f t="shared" si="23"/>
        <v>20880</v>
      </c>
      <c r="BZ34" s="210">
        <f t="shared" si="23"/>
        <v>21360</v>
      </c>
      <c r="CA34" s="210">
        <f t="shared" si="23"/>
        <v>22048.90243902439</v>
      </c>
      <c r="CB34" s="210">
        <f t="shared" si="23"/>
        <v>22946.707317073171</v>
      </c>
      <c r="CC34" s="210">
        <f t="shared" si="23"/>
        <v>23844.512195121952</v>
      </c>
      <c r="CD34" s="210">
        <f t="shared" si="23"/>
        <v>24742.317073170732</v>
      </c>
      <c r="CE34" s="210">
        <f t="shared" si="23"/>
        <v>25640.121951219513</v>
      </c>
      <c r="CF34" s="210">
        <f t="shared" si="23"/>
        <v>26537.926829268294</v>
      </c>
      <c r="CG34" s="210">
        <f t="shared" si="23"/>
        <v>27435.731707317074</v>
      </c>
      <c r="CH34" s="210">
        <f t="shared" si="24"/>
        <v>28333.536585365855</v>
      </c>
      <c r="CI34" s="210">
        <f t="shared" si="24"/>
        <v>29231.341463414632</v>
      </c>
      <c r="CJ34" s="210">
        <f t="shared" si="24"/>
        <v>30129.146341463413</v>
      </c>
      <c r="CK34" s="210">
        <f t="shared" si="24"/>
        <v>31026.951219512193</v>
      </c>
      <c r="CL34" s="210">
        <f t="shared" si="24"/>
        <v>31924.756097560974</v>
      </c>
      <c r="CM34" s="210">
        <f t="shared" si="24"/>
        <v>32822.560975609755</v>
      </c>
      <c r="CN34" s="210">
        <f t="shared" si="24"/>
        <v>33720.365853658535</v>
      </c>
      <c r="CO34" s="210">
        <f t="shared" si="24"/>
        <v>34618.170731707316</v>
      </c>
      <c r="CP34" s="210">
        <f t="shared" si="24"/>
        <v>35515.975609756097</v>
      </c>
      <c r="CQ34" s="210">
        <f t="shared" si="24"/>
        <v>36413.780487804877</v>
      </c>
      <c r="CR34" s="210">
        <f t="shared" si="25"/>
        <v>37311.585365853658</v>
      </c>
      <c r="CS34" s="210">
        <f t="shared" si="25"/>
        <v>38209.390243902439</v>
      </c>
      <c r="CT34" s="210">
        <f t="shared" si="25"/>
        <v>39107.195121951219</v>
      </c>
      <c r="CU34" s="210">
        <f t="shared" si="25"/>
        <v>40005</v>
      </c>
      <c r="CV34" s="210">
        <f t="shared" si="25"/>
        <v>40005</v>
      </c>
      <c r="CW34" s="210">
        <f t="shared" si="25"/>
        <v>40005</v>
      </c>
      <c r="CX34" s="210">
        <f t="shared" si="25"/>
        <v>40005</v>
      </c>
      <c r="CY34" s="210">
        <f t="shared" si="25"/>
        <v>40005</v>
      </c>
      <c r="CZ34" s="210">
        <f t="shared" si="25"/>
        <v>40005</v>
      </c>
      <c r="DA34" s="210">
        <f t="shared" si="25"/>
        <v>40005</v>
      </c>
    </row>
    <row r="35" spans="1:105">
      <c r="A35" s="201" t="str">
        <f>Income!A83</f>
        <v>Food transfer - official</v>
      </c>
      <c r="B35" s="203">
        <f>Income!B83</f>
        <v>1120.9107611346103</v>
      </c>
      <c r="C35" s="203">
        <f>Income!C83</f>
        <v>1120.9107611346103</v>
      </c>
      <c r="D35" s="203">
        <f>Income!D83</f>
        <v>1120.9107611346103</v>
      </c>
      <c r="E35" s="203">
        <f>Income!E83</f>
        <v>700.56922570913162</v>
      </c>
      <c r="F35" s="210">
        <f t="shared" si="16"/>
        <v>1120.9107611346103</v>
      </c>
      <c r="G35" s="210">
        <f t="shared" si="16"/>
        <v>1120.9107611346103</v>
      </c>
      <c r="H35" s="210">
        <f t="shared" si="16"/>
        <v>1120.9107611346103</v>
      </c>
      <c r="I35" s="210">
        <f t="shared" si="16"/>
        <v>1120.9107611346103</v>
      </c>
      <c r="J35" s="210">
        <f t="shared" si="16"/>
        <v>1120.9107611346103</v>
      </c>
      <c r="K35" s="210">
        <f t="shared" si="16"/>
        <v>1120.9107611346103</v>
      </c>
      <c r="L35" s="210">
        <f t="shared" si="16"/>
        <v>1120.9107611346103</v>
      </c>
      <c r="M35" s="210">
        <f t="shared" si="16"/>
        <v>1120.9107611346103</v>
      </c>
      <c r="N35" s="210">
        <f t="shared" si="16"/>
        <v>1120.9107611346103</v>
      </c>
      <c r="O35" s="210">
        <f t="shared" si="16"/>
        <v>1120.9107611346103</v>
      </c>
      <c r="P35" s="210">
        <f t="shared" si="17"/>
        <v>1120.9107611346103</v>
      </c>
      <c r="Q35" s="210">
        <f t="shared" si="17"/>
        <v>1120.9107611346103</v>
      </c>
      <c r="R35" s="210">
        <f t="shared" si="17"/>
        <v>1120.9107611346103</v>
      </c>
      <c r="S35" s="210">
        <f t="shared" si="17"/>
        <v>1120.9107611346103</v>
      </c>
      <c r="T35" s="210">
        <f t="shared" si="17"/>
        <v>1120.9107611346103</v>
      </c>
      <c r="U35" s="210">
        <f t="shared" si="17"/>
        <v>1120.9107611346103</v>
      </c>
      <c r="V35" s="210">
        <f t="shared" si="17"/>
        <v>1120.9107611346103</v>
      </c>
      <c r="W35" s="210">
        <f t="shared" si="17"/>
        <v>1120.9107611346103</v>
      </c>
      <c r="X35" s="210">
        <f t="shared" si="17"/>
        <v>1120.9107611346103</v>
      </c>
      <c r="Y35" s="210">
        <f t="shared" si="17"/>
        <v>1120.9107611346103</v>
      </c>
      <c r="Z35" s="210">
        <f t="shared" si="18"/>
        <v>1120.9107611346103</v>
      </c>
      <c r="AA35" s="210">
        <f t="shared" si="18"/>
        <v>1120.9107611346103</v>
      </c>
      <c r="AB35" s="210">
        <f t="shared" si="18"/>
        <v>1120.9107611346103</v>
      </c>
      <c r="AC35" s="210">
        <f t="shared" si="18"/>
        <v>1120.9107611346103</v>
      </c>
      <c r="AD35" s="210">
        <f t="shared" si="18"/>
        <v>1120.9107611346103</v>
      </c>
      <c r="AE35" s="210">
        <f t="shared" si="18"/>
        <v>1120.9107611346103</v>
      </c>
      <c r="AF35" s="210">
        <f t="shared" si="18"/>
        <v>1120.9107611346103</v>
      </c>
      <c r="AG35" s="210">
        <f t="shared" si="18"/>
        <v>1120.9107611346103</v>
      </c>
      <c r="AH35" s="210">
        <f t="shared" si="18"/>
        <v>1120.9107611346103</v>
      </c>
      <c r="AI35" s="210">
        <f t="shared" si="18"/>
        <v>1120.9107611346103</v>
      </c>
      <c r="AJ35" s="210">
        <f t="shared" si="19"/>
        <v>1120.9107611346103</v>
      </c>
      <c r="AK35" s="210">
        <f t="shared" si="19"/>
        <v>1120.9107611346103</v>
      </c>
      <c r="AL35" s="210">
        <f t="shared" si="19"/>
        <v>1120.9107611346103</v>
      </c>
      <c r="AM35" s="210">
        <f t="shared" si="19"/>
        <v>1120.9107611346103</v>
      </c>
      <c r="AN35" s="210">
        <f t="shared" si="19"/>
        <v>1120.9107611346103</v>
      </c>
      <c r="AO35" s="210">
        <f t="shared" si="19"/>
        <v>1120.9107611346103</v>
      </c>
      <c r="AP35" s="210">
        <f t="shared" si="19"/>
        <v>1120.9107611346103</v>
      </c>
      <c r="AQ35" s="210">
        <f t="shared" si="19"/>
        <v>1120.9107611346103</v>
      </c>
      <c r="AR35" s="210">
        <f t="shared" si="19"/>
        <v>1120.9107611346103</v>
      </c>
      <c r="AS35" s="210">
        <f t="shared" si="19"/>
        <v>1120.9107611346103</v>
      </c>
      <c r="AT35" s="210">
        <f t="shared" si="20"/>
        <v>1120.9107611346103</v>
      </c>
      <c r="AU35" s="210">
        <f t="shared" si="20"/>
        <v>1120.9107611346103</v>
      </c>
      <c r="AV35" s="210">
        <f t="shared" si="20"/>
        <v>1120.9107611346103</v>
      </c>
      <c r="AW35" s="210">
        <f t="shared" si="20"/>
        <v>1120.9107611346103</v>
      </c>
      <c r="AX35" s="210">
        <f t="shared" si="20"/>
        <v>1120.9107611346103</v>
      </c>
      <c r="AY35" s="210">
        <f t="shared" si="20"/>
        <v>1120.9107611346103</v>
      </c>
      <c r="AZ35" s="210">
        <f t="shared" si="20"/>
        <v>1120.9107611346103</v>
      </c>
      <c r="BA35" s="210">
        <f t="shared" si="20"/>
        <v>1120.9107611346103</v>
      </c>
      <c r="BB35" s="210">
        <f t="shared" si="20"/>
        <v>1120.9107611346103</v>
      </c>
      <c r="BC35" s="210">
        <f t="shared" si="20"/>
        <v>1120.9107611346103</v>
      </c>
      <c r="BD35" s="210">
        <f t="shared" si="21"/>
        <v>1120.9107611346103</v>
      </c>
      <c r="BE35" s="210">
        <f t="shared" si="21"/>
        <v>1120.9107611346103</v>
      </c>
      <c r="BF35" s="210">
        <f t="shared" si="21"/>
        <v>1120.9107611346103</v>
      </c>
      <c r="BG35" s="210">
        <f t="shared" si="21"/>
        <v>1120.9107611346103</v>
      </c>
      <c r="BH35" s="210">
        <f t="shared" si="21"/>
        <v>1120.9107611346103</v>
      </c>
      <c r="BI35" s="210">
        <f t="shared" si="21"/>
        <v>1120.9107611346103</v>
      </c>
      <c r="BJ35" s="210">
        <f t="shared" si="21"/>
        <v>1120.9107611346103</v>
      </c>
      <c r="BK35" s="210">
        <f t="shared" si="21"/>
        <v>1120.9107611346103</v>
      </c>
      <c r="BL35" s="210">
        <f t="shared" si="21"/>
        <v>1120.9107611346103</v>
      </c>
      <c r="BM35" s="210">
        <f t="shared" si="21"/>
        <v>1120.9107611346103</v>
      </c>
      <c r="BN35" s="210">
        <f t="shared" si="22"/>
        <v>1120.9107611346103</v>
      </c>
      <c r="BO35" s="210">
        <f t="shared" si="22"/>
        <v>1120.9107611346103</v>
      </c>
      <c r="BP35" s="210">
        <f t="shared" si="22"/>
        <v>1120.9107611346103</v>
      </c>
      <c r="BQ35" s="210">
        <f t="shared" si="22"/>
        <v>1120.9107611346103</v>
      </c>
      <c r="BR35" s="210">
        <f t="shared" si="22"/>
        <v>1120.9107611346103</v>
      </c>
      <c r="BS35" s="210">
        <f t="shared" si="22"/>
        <v>1120.9107611346103</v>
      </c>
      <c r="BT35" s="210">
        <f t="shared" si="22"/>
        <v>1120.9107611346103</v>
      </c>
      <c r="BU35" s="210">
        <f t="shared" si="22"/>
        <v>1120.9107611346103</v>
      </c>
      <c r="BV35" s="210">
        <f t="shared" si="22"/>
        <v>1120.9107611346103</v>
      </c>
      <c r="BW35" s="210">
        <f t="shared" si="22"/>
        <v>1120.9107611346103</v>
      </c>
      <c r="BX35" s="210">
        <f t="shared" si="23"/>
        <v>1120.9107611346103</v>
      </c>
      <c r="BY35" s="210">
        <f t="shared" si="23"/>
        <v>1120.9107611346103</v>
      </c>
      <c r="BZ35" s="210">
        <f t="shared" si="23"/>
        <v>1120.9107611346103</v>
      </c>
      <c r="CA35" s="210">
        <f t="shared" si="23"/>
        <v>1110.6585285632573</v>
      </c>
      <c r="CB35" s="210">
        <f t="shared" si="23"/>
        <v>1090.154063420551</v>
      </c>
      <c r="CC35" s="210">
        <f t="shared" si="23"/>
        <v>1069.6495982778447</v>
      </c>
      <c r="CD35" s="210">
        <f t="shared" si="23"/>
        <v>1049.1451331351384</v>
      </c>
      <c r="CE35" s="210">
        <f t="shared" si="23"/>
        <v>1028.6406679924321</v>
      </c>
      <c r="CF35" s="210">
        <f t="shared" si="23"/>
        <v>1008.1362028497258</v>
      </c>
      <c r="CG35" s="210">
        <f t="shared" si="23"/>
        <v>987.63173770701951</v>
      </c>
      <c r="CH35" s="210">
        <f t="shared" si="24"/>
        <v>967.12727256431322</v>
      </c>
      <c r="CI35" s="210">
        <f t="shared" si="24"/>
        <v>946.62280742160692</v>
      </c>
      <c r="CJ35" s="210">
        <f t="shared" si="24"/>
        <v>926.11834227890063</v>
      </c>
      <c r="CK35" s="210">
        <f t="shared" si="24"/>
        <v>905.61387713619433</v>
      </c>
      <c r="CL35" s="210">
        <f t="shared" si="24"/>
        <v>885.10941199348815</v>
      </c>
      <c r="CM35" s="210">
        <f t="shared" si="24"/>
        <v>864.60494685078174</v>
      </c>
      <c r="CN35" s="210">
        <f t="shared" si="24"/>
        <v>844.10048170807556</v>
      </c>
      <c r="CO35" s="210">
        <f t="shared" si="24"/>
        <v>823.59601656536927</v>
      </c>
      <c r="CP35" s="210">
        <f t="shared" si="24"/>
        <v>803.09155142266309</v>
      </c>
      <c r="CQ35" s="210">
        <f t="shared" si="24"/>
        <v>782.58708627995679</v>
      </c>
      <c r="CR35" s="210">
        <f t="shared" si="25"/>
        <v>762.0826211372505</v>
      </c>
      <c r="CS35" s="210">
        <f t="shared" si="25"/>
        <v>741.5781559945442</v>
      </c>
      <c r="CT35" s="210">
        <f t="shared" si="25"/>
        <v>721.07369085183791</v>
      </c>
      <c r="CU35" s="210">
        <f t="shared" si="25"/>
        <v>700.56922570913162</v>
      </c>
      <c r="CV35" s="210">
        <f t="shared" si="25"/>
        <v>700.56922570913162</v>
      </c>
      <c r="CW35" s="210">
        <f t="shared" si="25"/>
        <v>700.56922570913162</v>
      </c>
      <c r="CX35" s="210">
        <f t="shared" si="25"/>
        <v>700.56922570913162</v>
      </c>
      <c r="CY35" s="210">
        <f t="shared" si="25"/>
        <v>700.56922570913162</v>
      </c>
      <c r="CZ35" s="210">
        <f t="shared" si="25"/>
        <v>700.56922570913162</v>
      </c>
      <c r="DA35" s="210">
        <f t="shared" si="25"/>
        <v>700.56922570913162</v>
      </c>
    </row>
    <row r="36" spans="1:105">
      <c r="A36" s="201" t="str">
        <f>Income!A85</f>
        <v>Cash transfer - official</v>
      </c>
      <c r="B36" s="203">
        <f>Income!B85</f>
        <v>15720</v>
      </c>
      <c r="C36" s="203">
        <f>Income!C85</f>
        <v>15720</v>
      </c>
      <c r="D36" s="203">
        <f>Income!D85</f>
        <v>15720</v>
      </c>
      <c r="E36" s="203">
        <f>Income!E85</f>
        <v>17399.999999999996</v>
      </c>
      <c r="F36" s="210">
        <f t="shared" si="16"/>
        <v>15720</v>
      </c>
      <c r="G36" s="210">
        <f t="shared" si="16"/>
        <v>15720</v>
      </c>
      <c r="H36" s="210">
        <f t="shared" si="16"/>
        <v>15720</v>
      </c>
      <c r="I36" s="210">
        <f t="shared" si="16"/>
        <v>15720</v>
      </c>
      <c r="J36" s="210">
        <f t="shared" si="16"/>
        <v>15720</v>
      </c>
      <c r="K36" s="210">
        <f t="shared" si="16"/>
        <v>15720</v>
      </c>
      <c r="L36" s="210">
        <f t="shared" si="16"/>
        <v>15720</v>
      </c>
      <c r="M36" s="210">
        <f t="shared" si="16"/>
        <v>15720</v>
      </c>
      <c r="N36" s="210">
        <f t="shared" si="16"/>
        <v>15720</v>
      </c>
      <c r="O36" s="210">
        <f t="shared" si="16"/>
        <v>15720</v>
      </c>
      <c r="P36" s="210">
        <f t="shared" si="16"/>
        <v>15720</v>
      </c>
      <c r="Q36" s="210">
        <f t="shared" si="16"/>
        <v>15720</v>
      </c>
      <c r="R36" s="210">
        <f t="shared" si="16"/>
        <v>15720</v>
      </c>
      <c r="S36" s="210">
        <f t="shared" si="16"/>
        <v>15720</v>
      </c>
      <c r="T36" s="210">
        <f t="shared" si="16"/>
        <v>15720</v>
      </c>
      <c r="U36" s="210">
        <f t="shared" si="16"/>
        <v>15720</v>
      </c>
      <c r="V36" s="210">
        <f t="shared" si="17"/>
        <v>15720</v>
      </c>
      <c r="W36" s="210">
        <f t="shared" si="17"/>
        <v>15720</v>
      </c>
      <c r="X36" s="210">
        <f t="shared" si="17"/>
        <v>15720</v>
      </c>
      <c r="Y36" s="210">
        <f t="shared" si="17"/>
        <v>15720</v>
      </c>
      <c r="Z36" s="210">
        <f t="shared" si="17"/>
        <v>15720</v>
      </c>
      <c r="AA36" s="210">
        <f t="shared" si="17"/>
        <v>15720</v>
      </c>
      <c r="AB36" s="210">
        <f t="shared" si="17"/>
        <v>15720</v>
      </c>
      <c r="AC36" s="210">
        <f t="shared" si="17"/>
        <v>15720</v>
      </c>
      <c r="AD36" s="210">
        <f t="shared" si="17"/>
        <v>15720</v>
      </c>
      <c r="AE36" s="210">
        <f t="shared" si="17"/>
        <v>15720</v>
      </c>
      <c r="AF36" s="210">
        <f t="shared" si="18"/>
        <v>15720</v>
      </c>
      <c r="AG36" s="210">
        <f t="shared" si="18"/>
        <v>15720</v>
      </c>
      <c r="AH36" s="210">
        <f t="shared" si="18"/>
        <v>15720</v>
      </c>
      <c r="AI36" s="210">
        <f t="shared" si="18"/>
        <v>15720</v>
      </c>
      <c r="AJ36" s="210">
        <f t="shared" si="18"/>
        <v>15720</v>
      </c>
      <c r="AK36" s="210">
        <f t="shared" si="18"/>
        <v>15720</v>
      </c>
      <c r="AL36" s="210">
        <f t="shared" si="18"/>
        <v>15720</v>
      </c>
      <c r="AM36" s="210">
        <f t="shared" si="18"/>
        <v>15720</v>
      </c>
      <c r="AN36" s="210">
        <f t="shared" si="18"/>
        <v>15720</v>
      </c>
      <c r="AO36" s="210">
        <f t="shared" si="18"/>
        <v>15720</v>
      </c>
      <c r="AP36" s="210">
        <f t="shared" si="19"/>
        <v>15720</v>
      </c>
      <c r="AQ36" s="210">
        <f t="shared" si="19"/>
        <v>15720</v>
      </c>
      <c r="AR36" s="210">
        <f t="shared" si="19"/>
        <v>15720</v>
      </c>
      <c r="AS36" s="210">
        <f t="shared" si="19"/>
        <v>15720</v>
      </c>
      <c r="AT36" s="210">
        <f t="shared" si="19"/>
        <v>15720</v>
      </c>
      <c r="AU36" s="210">
        <f t="shared" si="19"/>
        <v>15720</v>
      </c>
      <c r="AV36" s="210">
        <f t="shared" si="19"/>
        <v>15720</v>
      </c>
      <c r="AW36" s="210">
        <f t="shared" si="19"/>
        <v>15720</v>
      </c>
      <c r="AX36" s="210">
        <f t="shared" si="19"/>
        <v>15720</v>
      </c>
      <c r="AY36" s="210">
        <f t="shared" si="19"/>
        <v>15720</v>
      </c>
      <c r="AZ36" s="210">
        <f t="shared" si="20"/>
        <v>15720</v>
      </c>
      <c r="BA36" s="210">
        <f t="shared" si="20"/>
        <v>15720</v>
      </c>
      <c r="BB36" s="210">
        <f t="shared" si="20"/>
        <v>15720</v>
      </c>
      <c r="BC36" s="210">
        <f t="shared" si="20"/>
        <v>15720</v>
      </c>
      <c r="BD36" s="210">
        <f t="shared" si="20"/>
        <v>15720</v>
      </c>
      <c r="BE36" s="210">
        <f t="shared" si="20"/>
        <v>15720</v>
      </c>
      <c r="BF36" s="210">
        <f t="shared" si="20"/>
        <v>15720</v>
      </c>
      <c r="BG36" s="210">
        <f t="shared" si="20"/>
        <v>15720</v>
      </c>
      <c r="BH36" s="210">
        <f t="shared" si="20"/>
        <v>15720</v>
      </c>
      <c r="BI36" s="210">
        <f t="shared" si="20"/>
        <v>15720</v>
      </c>
      <c r="BJ36" s="210">
        <f t="shared" si="21"/>
        <v>15720</v>
      </c>
      <c r="BK36" s="210">
        <f t="shared" si="21"/>
        <v>15720</v>
      </c>
      <c r="BL36" s="210">
        <f t="shared" si="21"/>
        <v>15720</v>
      </c>
      <c r="BM36" s="210">
        <f t="shared" si="21"/>
        <v>15720</v>
      </c>
      <c r="BN36" s="210">
        <f t="shared" si="21"/>
        <v>15720</v>
      </c>
      <c r="BO36" s="210">
        <f t="shared" si="21"/>
        <v>15720</v>
      </c>
      <c r="BP36" s="210">
        <f t="shared" si="21"/>
        <v>15720</v>
      </c>
      <c r="BQ36" s="210">
        <f t="shared" si="21"/>
        <v>15720</v>
      </c>
      <c r="BR36" s="210">
        <f t="shared" si="21"/>
        <v>15720</v>
      </c>
      <c r="BS36" s="210">
        <f t="shared" si="21"/>
        <v>15720</v>
      </c>
      <c r="BT36" s="210">
        <f t="shared" si="22"/>
        <v>15720</v>
      </c>
      <c r="BU36" s="210">
        <f t="shared" si="22"/>
        <v>15720</v>
      </c>
      <c r="BV36" s="210">
        <f t="shared" si="22"/>
        <v>15720</v>
      </c>
      <c r="BW36" s="210">
        <f t="shared" si="22"/>
        <v>15720</v>
      </c>
      <c r="BX36" s="210">
        <f t="shared" si="22"/>
        <v>15720</v>
      </c>
      <c r="BY36" s="210">
        <f t="shared" si="22"/>
        <v>15720</v>
      </c>
      <c r="BZ36" s="210">
        <f t="shared" si="22"/>
        <v>15720</v>
      </c>
      <c r="CA36" s="210">
        <f t="shared" si="22"/>
        <v>15760.975609756097</v>
      </c>
      <c r="CB36" s="210">
        <f t="shared" si="22"/>
        <v>15842.926829268292</v>
      </c>
      <c r="CC36" s="210">
        <f t="shared" si="22"/>
        <v>15924.878048780487</v>
      </c>
      <c r="CD36" s="210">
        <f t="shared" si="23"/>
        <v>16006.829268292682</v>
      </c>
      <c r="CE36" s="210">
        <f t="shared" si="23"/>
        <v>16088.780487804877</v>
      </c>
      <c r="CF36" s="210">
        <f t="shared" si="23"/>
        <v>16170.731707317073</v>
      </c>
      <c r="CG36" s="210">
        <f t="shared" si="23"/>
        <v>16252.682926829268</v>
      </c>
      <c r="CH36" s="210">
        <f t="shared" si="23"/>
        <v>16334.634146341463</v>
      </c>
      <c r="CI36" s="210">
        <f t="shared" si="23"/>
        <v>16416.585365853658</v>
      </c>
      <c r="CJ36" s="210">
        <f t="shared" si="23"/>
        <v>16498.536585365851</v>
      </c>
      <c r="CK36" s="210">
        <f t="shared" si="23"/>
        <v>16580.487804878048</v>
      </c>
      <c r="CL36" s="210">
        <f t="shared" si="23"/>
        <v>16662.439024390242</v>
      </c>
      <c r="CM36" s="210">
        <f t="shared" si="23"/>
        <v>16744.390243902439</v>
      </c>
      <c r="CN36" s="210">
        <f t="shared" si="24"/>
        <v>16826.341463414632</v>
      </c>
      <c r="CO36" s="210">
        <f t="shared" si="24"/>
        <v>16908.292682926825</v>
      </c>
      <c r="CP36" s="210">
        <f t="shared" si="24"/>
        <v>16990.243902439022</v>
      </c>
      <c r="CQ36" s="210">
        <f t="shared" si="24"/>
        <v>17072.195121951216</v>
      </c>
      <c r="CR36" s="210">
        <f t="shared" si="24"/>
        <v>17154.146341463413</v>
      </c>
      <c r="CS36" s="210">
        <f t="shared" si="24"/>
        <v>17236.097560975606</v>
      </c>
      <c r="CT36" s="210">
        <f t="shared" si="24"/>
        <v>17318.048780487803</v>
      </c>
      <c r="CU36" s="210">
        <f t="shared" si="24"/>
        <v>17399.999999999996</v>
      </c>
      <c r="CV36" s="210">
        <f t="shared" si="24"/>
        <v>17399.999999999996</v>
      </c>
      <c r="CW36" s="210">
        <f t="shared" si="24"/>
        <v>17399.999999999996</v>
      </c>
      <c r="CX36" s="210">
        <f t="shared" si="25"/>
        <v>17399.999999999996</v>
      </c>
      <c r="CY36" s="210">
        <f t="shared" si="25"/>
        <v>17399.999999999996</v>
      </c>
      <c r="CZ36" s="210">
        <f t="shared" si="25"/>
        <v>17399.999999999996</v>
      </c>
      <c r="DA36" s="210">
        <f t="shared" si="25"/>
        <v>17399.999999999996</v>
      </c>
    </row>
    <row r="37" spans="1:105">
      <c r="A37" s="201" t="str">
        <f>Income!A86</f>
        <v>Cash transfer - gifts</v>
      </c>
      <c r="B37" s="203">
        <f>Income!B86</f>
        <v>6000</v>
      </c>
      <c r="C37" s="203">
        <f>Income!C86</f>
        <v>7800</v>
      </c>
      <c r="D37" s="203">
        <f>Income!D86</f>
        <v>0</v>
      </c>
      <c r="E37" s="203">
        <f>Income!E86</f>
        <v>0</v>
      </c>
      <c r="F37" s="210">
        <f t="shared" si="16"/>
        <v>6000</v>
      </c>
      <c r="G37" s="210">
        <f t="shared" si="16"/>
        <v>6000</v>
      </c>
      <c r="H37" s="210">
        <f t="shared" si="16"/>
        <v>6000</v>
      </c>
      <c r="I37" s="210">
        <f t="shared" si="16"/>
        <v>6000</v>
      </c>
      <c r="J37" s="210">
        <f t="shared" si="16"/>
        <v>6000</v>
      </c>
      <c r="K37" s="210">
        <f t="shared" si="16"/>
        <v>6000</v>
      </c>
      <c r="L37" s="210">
        <f t="shared" si="16"/>
        <v>6000</v>
      </c>
      <c r="M37" s="210">
        <f t="shared" si="16"/>
        <v>6000</v>
      </c>
      <c r="N37" s="210">
        <f t="shared" si="16"/>
        <v>6000</v>
      </c>
      <c r="O37" s="210">
        <f t="shared" si="16"/>
        <v>6000</v>
      </c>
      <c r="P37" s="210">
        <f t="shared" si="17"/>
        <v>6000</v>
      </c>
      <c r="Q37" s="210">
        <f t="shared" si="17"/>
        <v>6000</v>
      </c>
      <c r="R37" s="210">
        <f t="shared" si="17"/>
        <v>6000</v>
      </c>
      <c r="S37" s="210">
        <f t="shared" si="17"/>
        <v>6000</v>
      </c>
      <c r="T37" s="210">
        <f t="shared" si="17"/>
        <v>6000</v>
      </c>
      <c r="U37" s="210">
        <f t="shared" si="17"/>
        <v>6000</v>
      </c>
      <c r="V37" s="210">
        <f t="shared" si="17"/>
        <v>6000</v>
      </c>
      <c r="W37" s="210">
        <f t="shared" si="17"/>
        <v>6000</v>
      </c>
      <c r="X37" s="210">
        <f t="shared" si="17"/>
        <v>6000</v>
      </c>
      <c r="Y37" s="210">
        <f t="shared" si="17"/>
        <v>6061.0169491525421</v>
      </c>
      <c r="Z37" s="210">
        <f t="shared" si="18"/>
        <v>6122.0338983050851</v>
      </c>
      <c r="AA37" s="210">
        <f t="shared" si="18"/>
        <v>6183.0508474576272</v>
      </c>
      <c r="AB37" s="210">
        <f t="shared" si="18"/>
        <v>6244.0677966101694</v>
      </c>
      <c r="AC37" s="210">
        <f t="shared" si="18"/>
        <v>6305.0847457627115</v>
      </c>
      <c r="AD37" s="210">
        <f t="shared" si="18"/>
        <v>6366.1016949152545</v>
      </c>
      <c r="AE37" s="210">
        <f t="shared" si="18"/>
        <v>6427.1186440677966</v>
      </c>
      <c r="AF37" s="210">
        <f t="shared" si="18"/>
        <v>6488.1355932203387</v>
      </c>
      <c r="AG37" s="210">
        <f t="shared" si="18"/>
        <v>6549.1525423728817</v>
      </c>
      <c r="AH37" s="210">
        <f t="shared" si="18"/>
        <v>6610.1694915254238</v>
      </c>
      <c r="AI37" s="210">
        <f t="shared" si="18"/>
        <v>6671.1864406779659</v>
      </c>
      <c r="AJ37" s="210">
        <f t="shared" si="19"/>
        <v>6732.203389830509</v>
      </c>
      <c r="AK37" s="210">
        <f t="shared" si="19"/>
        <v>6793.2203389830511</v>
      </c>
      <c r="AL37" s="210">
        <f t="shared" si="19"/>
        <v>6854.2372881355932</v>
      </c>
      <c r="AM37" s="210">
        <f t="shared" si="19"/>
        <v>6915.2542372881353</v>
      </c>
      <c r="AN37" s="210">
        <f t="shared" si="19"/>
        <v>6976.2711864406783</v>
      </c>
      <c r="AO37" s="210">
        <f t="shared" si="19"/>
        <v>7037.2881355932204</v>
      </c>
      <c r="AP37" s="210">
        <f t="shared" si="19"/>
        <v>7098.3050847457625</v>
      </c>
      <c r="AQ37" s="210">
        <f t="shared" si="19"/>
        <v>7159.3220338983047</v>
      </c>
      <c r="AR37" s="210">
        <f t="shared" si="19"/>
        <v>7220.3389830508477</v>
      </c>
      <c r="AS37" s="210">
        <f t="shared" si="19"/>
        <v>7281.3559322033898</v>
      </c>
      <c r="AT37" s="210">
        <f t="shared" si="20"/>
        <v>7342.3728813559319</v>
      </c>
      <c r="AU37" s="210">
        <f t="shared" si="20"/>
        <v>7403.3898305084749</v>
      </c>
      <c r="AV37" s="210">
        <f t="shared" si="20"/>
        <v>7464.406779661017</v>
      </c>
      <c r="AW37" s="210">
        <f t="shared" si="20"/>
        <v>7525.4237288135591</v>
      </c>
      <c r="AX37" s="210">
        <f t="shared" si="20"/>
        <v>7586.4406779661022</v>
      </c>
      <c r="AY37" s="210">
        <f t="shared" si="20"/>
        <v>7647.4576271186443</v>
      </c>
      <c r="AZ37" s="210">
        <f t="shared" si="20"/>
        <v>7708.4745762711864</v>
      </c>
      <c r="BA37" s="210">
        <f t="shared" si="20"/>
        <v>7769.4915254237285</v>
      </c>
      <c r="BB37" s="210">
        <f t="shared" si="20"/>
        <v>7644</v>
      </c>
      <c r="BC37" s="210">
        <f t="shared" si="20"/>
        <v>7332</v>
      </c>
      <c r="BD37" s="210">
        <f t="shared" si="21"/>
        <v>7020</v>
      </c>
      <c r="BE37" s="210">
        <f t="shared" si="21"/>
        <v>6708</v>
      </c>
      <c r="BF37" s="210">
        <f t="shared" si="21"/>
        <v>6396</v>
      </c>
      <c r="BG37" s="210">
        <f t="shared" si="21"/>
        <v>6084</v>
      </c>
      <c r="BH37" s="210">
        <f t="shared" si="21"/>
        <v>5772</v>
      </c>
      <c r="BI37" s="210">
        <f t="shared" si="21"/>
        <v>5460</v>
      </c>
      <c r="BJ37" s="210">
        <f t="shared" si="21"/>
        <v>5148</v>
      </c>
      <c r="BK37" s="210">
        <f t="shared" si="21"/>
        <v>4836</v>
      </c>
      <c r="BL37" s="210">
        <f t="shared" si="21"/>
        <v>4524</v>
      </c>
      <c r="BM37" s="210">
        <f t="shared" si="21"/>
        <v>4212</v>
      </c>
      <c r="BN37" s="210">
        <f t="shared" si="22"/>
        <v>3900</v>
      </c>
      <c r="BO37" s="210">
        <f t="shared" si="22"/>
        <v>3588</v>
      </c>
      <c r="BP37" s="210">
        <f t="shared" si="22"/>
        <v>3276</v>
      </c>
      <c r="BQ37" s="210">
        <f t="shared" si="22"/>
        <v>2964</v>
      </c>
      <c r="BR37" s="210">
        <f t="shared" si="22"/>
        <v>2652</v>
      </c>
      <c r="BS37" s="210">
        <f t="shared" si="22"/>
        <v>2340</v>
      </c>
      <c r="BT37" s="210">
        <f t="shared" si="22"/>
        <v>2028</v>
      </c>
      <c r="BU37" s="210">
        <f t="shared" si="22"/>
        <v>1716</v>
      </c>
      <c r="BV37" s="210">
        <f t="shared" si="22"/>
        <v>1404</v>
      </c>
      <c r="BW37" s="210">
        <f t="shared" si="22"/>
        <v>1092</v>
      </c>
      <c r="BX37" s="210">
        <f t="shared" si="23"/>
        <v>780</v>
      </c>
      <c r="BY37" s="210">
        <f t="shared" si="23"/>
        <v>468</v>
      </c>
      <c r="BZ37" s="210">
        <f t="shared" si="23"/>
        <v>156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37333.963311219195</v>
      </c>
      <c r="C38" s="203">
        <f>Income!C88</f>
        <v>48276.18614162771</v>
      </c>
      <c r="D38" s="203">
        <f>Income!D88</f>
        <v>59402.573674287974</v>
      </c>
      <c r="E38" s="203">
        <f>Income!E88</f>
        <v>126854.5201465948</v>
      </c>
      <c r="F38" s="204">
        <f t="shared" ref="F38:AK38" si="26">SUM(F25:F37)</f>
        <v>29467.699059305825</v>
      </c>
      <c r="G38" s="204">
        <f t="shared" si="26"/>
        <v>29467.699059305825</v>
      </c>
      <c r="H38" s="204">
        <f t="shared" si="26"/>
        <v>29467.699059305825</v>
      </c>
      <c r="I38" s="204">
        <f t="shared" si="26"/>
        <v>29467.699059305825</v>
      </c>
      <c r="J38" s="204">
        <f t="shared" si="26"/>
        <v>29467.699059305825</v>
      </c>
      <c r="K38" s="204">
        <f t="shared" si="26"/>
        <v>29467.699059305825</v>
      </c>
      <c r="L38" s="204">
        <f t="shared" si="26"/>
        <v>29467.699059305825</v>
      </c>
      <c r="M38" s="204">
        <f t="shared" si="26"/>
        <v>29467.699059305825</v>
      </c>
      <c r="N38" s="204">
        <f t="shared" si="26"/>
        <v>29467.699059305825</v>
      </c>
      <c r="O38" s="204">
        <f t="shared" si="26"/>
        <v>29467.699059305825</v>
      </c>
      <c r="P38" s="204">
        <f t="shared" si="26"/>
        <v>29467.699059305825</v>
      </c>
      <c r="Q38" s="204">
        <f t="shared" si="26"/>
        <v>29467.699059305825</v>
      </c>
      <c r="R38" s="204">
        <f t="shared" si="26"/>
        <v>29467.699059305825</v>
      </c>
      <c r="S38" s="204">
        <f t="shared" si="26"/>
        <v>29467.699059305825</v>
      </c>
      <c r="T38" s="204">
        <f t="shared" si="26"/>
        <v>29467.699059305825</v>
      </c>
      <c r="U38" s="204">
        <f t="shared" si="26"/>
        <v>29467.699059305825</v>
      </c>
      <c r="V38" s="204">
        <f t="shared" si="26"/>
        <v>29467.699059305825</v>
      </c>
      <c r="W38" s="204">
        <f t="shared" si="26"/>
        <v>29467.699059305825</v>
      </c>
      <c r="X38" s="204">
        <f t="shared" si="26"/>
        <v>29467.699059305825</v>
      </c>
      <c r="Y38" s="204">
        <f t="shared" si="26"/>
        <v>29838.621867116282</v>
      </c>
      <c r="Z38" s="204">
        <f t="shared" si="26"/>
        <v>30209.544674926739</v>
      </c>
      <c r="AA38" s="204">
        <f t="shared" si="26"/>
        <v>30580.4674827372</v>
      </c>
      <c r="AB38" s="204">
        <f t="shared" si="26"/>
        <v>30951.390290547653</v>
      </c>
      <c r="AC38" s="204">
        <f t="shared" si="26"/>
        <v>31322.313098358114</v>
      </c>
      <c r="AD38" s="204">
        <f t="shared" si="26"/>
        <v>31693.235906168571</v>
      </c>
      <c r="AE38" s="204">
        <f t="shared" si="26"/>
        <v>32064.158713979032</v>
      </c>
      <c r="AF38" s="204">
        <f t="shared" si="26"/>
        <v>32435.081521789485</v>
      </c>
      <c r="AG38" s="204">
        <f t="shared" si="26"/>
        <v>32806.004329599949</v>
      </c>
      <c r="AH38" s="204">
        <f t="shared" si="26"/>
        <v>33176.927137410406</v>
      </c>
      <c r="AI38" s="204">
        <f t="shared" si="26"/>
        <v>33547.849945220863</v>
      </c>
      <c r="AJ38" s="204">
        <f t="shared" si="26"/>
        <v>33918.77275303132</v>
      </c>
      <c r="AK38" s="204">
        <f t="shared" si="26"/>
        <v>34289.695560841777</v>
      </c>
      <c r="AL38" s="204">
        <f t="shared" ref="AL38:BQ38" si="27">SUM(AL25:AL37)</f>
        <v>34660.618368652234</v>
      </c>
      <c r="AM38" s="204">
        <f t="shared" si="27"/>
        <v>35031.541176462692</v>
      </c>
      <c r="AN38" s="204">
        <f t="shared" si="27"/>
        <v>35402.463984273156</v>
      </c>
      <c r="AO38" s="204">
        <f t="shared" si="27"/>
        <v>35773.386792083606</v>
      </c>
      <c r="AP38" s="204">
        <f t="shared" si="27"/>
        <v>36144.30959989407</v>
      </c>
      <c r="AQ38" s="204">
        <f t="shared" si="27"/>
        <v>36515.23240770452</v>
      </c>
      <c r="AR38" s="204">
        <f t="shared" si="27"/>
        <v>36886.155215514984</v>
      </c>
      <c r="AS38" s="204">
        <f t="shared" si="27"/>
        <v>37257.078023325441</v>
      </c>
      <c r="AT38" s="204">
        <f t="shared" si="27"/>
        <v>37628.000831135898</v>
      </c>
      <c r="AU38" s="204">
        <f t="shared" si="27"/>
        <v>37998.923638946355</v>
      </c>
      <c r="AV38" s="204">
        <f t="shared" si="27"/>
        <v>38369.846446756812</v>
      </c>
      <c r="AW38" s="204">
        <f t="shared" si="27"/>
        <v>38740.769254567276</v>
      </c>
      <c r="AX38" s="204">
        <f t="shared" si="27"/>
        <v>39111.692062377726</v>
      </c>
      <c r="AY38" s="204">
        <f t="shared" si="27"/>
        <v>39482.61487018819</v>
      </c>
      <c r="AZ38" s="204">
        <f t="shared" si="27"/>
        <v>39853.537677998647</v>
      </c>
      <c r="BA38" s="204">
        <f t="shared" si="27"/>
        <v>40224.460485809104</v>
      </c>
      <c r="BB38" s="204">
        <f t="shared" si="27"/>
        <v>40633.774925405807</v>
      </c>
      <c r="BC38" s="204">
        <f t="shared" si="27"/>
        <v>41081.480996788756</v>
      </c>
      <c r="BD38" s="204">
        <f t="shared" si="27"/>
        <v>41529.187068171697</v>
      </c>
      <c r="BE38" s="204">
        <f t="shared" si="27"/>
        <v>41976.893139554639</v>
      </c>
      <c r="BF38" s="204">
        <f t="shared" si="27"/>
        <v>42424.599210937595</v>
      </c>
      <c r="BG38" s="204">
        <f t="shared" si="27"/>
        <v>42872.305282320536</v>
      </c>
      <c r="BH38" s="204">
        <f t="shared" si="27"/>
        <v>43320.011353703478</v>
      </c>
      <c r="BI38" s="204">
        <f t="shared" si="27"/>
        <v>43767.717425086426</v>
      </c>
      <c r="BJ38" s="204">
        <f t="shared" si="27"/>
        <v>44215.423496469375</v>
      </c>
      <c r="BK38" s="204">
        <f t="shared" si="27"/>
        <v>44663.129567852317</v>
      </c>
      <c r="BL38" s="204">
        <f t="shared" si="27"/>
        <v>45110.835639235265</v>
      </c>
      <c r="BM38" s="204">
        <f t="shared" si="27"/>
        <v>45558.541710618214</v>
      </c>
      <c r="BN38" s="204">
        <f t="shared" si="27"/>
        <v>46006.247782001155</v>
      </c>
      <c r="BO38" s="204">
        <f t="shared" si="27"/>
        <v>46453.953853384097</v>
      </c>
      <c r="BP38" s="204">
        <f t="shared" si="27"/>
        <v>46901.659924767046</v>
      </c>
      <c r="BQ38" s="204">
        <f t="shared" si="27"/>
        <v>47349.365996149994</v>
      </c>
      <c r="BR38" s="204">
        <f t="shared" ref="BR38:CW38" si="28">SUM(BR25:BR37)</f>
        <v>47797.072067532936</v>
      </c>
      <c r="BS38" s="204">
        <f t="shared" si="28"/>
        <v>48244.778138915884</v>
      </c>
      <c r="BT38" s="204">
        <f t="shared" si="28"/>
        <v>48692.484210298833</v>
      </c>
      <c r="BU38" s="204">
        <f t="shared" si="28"/>
        <v>49140.190281681775</v>
      </c>
      <c r="BV38" s="204">
        <f t="shared" si="28"/>
        <v>49587.896353064716</v>
      </c>
      <c r="BW38" s="204">
        <f t="shared" si="28"/>
        <v>50035.602424447665</v>
      </c>
      <c r="BX38" s="204">
        <f t="shared" si="28"/>
        <v>50483.308495830614</v>
      </c>
      <c r="BY38" s="204">
        <f t="shared" si="28"/>
        <v>50931.014567213555</v>
      </c>
      <c r="BZ38" s="204">
        <f t="shared" si="28"/>
        <v>51378.720638596504</v>
      </c>
      <c r="CA38" s="204">
        <f t="shared" si="28"/>
        <v>53200.182124832041</v>
      </c>
      <c r="CB38" s="204">
        <f t="shared" si="28"/>
        <v>56395.399025920182</v>
      </c>
      <c r="CC38" s="204">
        <f t="shared" si="28"/>
        <v>59590.615927008315</v>
      </c>
      <c r="CD38" s="204">
        <f t="shared" si="28"/>
        <v>62785.832828096463</v>
      </c>
      <c r="CE38" s="204">
        <f t="shared" si="28"/>
        <v>65981.049729184597</v>
      </c>
      <c r="CF38" s="204">
        <f t="shared" si="28"/>
        <v>69176.26663027273</v>
      </c>
      <c r="CG38" s="204">
        <f t="shared" si="28"/>
        <v>72371.483531360878</v>
      </c>
      <c r="CH38" s="204">
        <f t="shared" si="28"/>
        <v>75566.700432449012</v>
      </c>
      <c r="CI38" s="204">
        <f t="shared" si="28"/>
        <v>78761.91733353716</v>
      </c>
      <c r="CJ38" s="204">
        <f t="shared" si="28"/>
        <v>81957.134234625293</v>
      </c>
      <c r="CK38" s="204">
        <f t="shared" si="28"/>
        <v>85152.351135713427</v>
      </c>
      <c r="CL38" s="204">
        <f t="shared" si="28"/>
        <v>88347.56803680156</v>
      </c>
      <c r="CM38" s="204">
        <f t="shared" si="28"/>
        <v>91542.784937889694</v>
      </c>
      <c r="CN38" s="204">
        <f t="shared" si="28"/>
        <v>94738.001838977827</v>
      </c>
      <c r="CO38" s="204">
        <f t="shared" si="28"/>
        <v>97933.218740065975</v>
      </c>
      <c r="CP38" s="204">
        <f t="shared" si="28"/>
        <v>101128.43564115412</v>
      </c>
      <c r="CQ38" s="204">
        <f t="shared" si="28"/>
        <v>104323.65254224224</v>
      </c>
      <c r="CR38" s="204">
        <f t="shared" si="28"/>
        <v>107518.86944333039</v>
      </c>
      <c r="CS38" s="204">
        <f t="shared" si="28"/>
        <v>110714.08634441852</v>
      </c>
      <c r="CT38" s="204">
        <f t="shared" si="28"/>
        <v>113909.30324550669</v>
      </c>
      <c r="CU38" s="204">
        <f t="shared" si="28"/>
        <v>117104.5201465948</v>
      </c>
      <c r="CV38" s="204">
        <f t="shared" si="28"/>
        <v>117104.5201465948</v>
      </c>
      <c r="CW38" s="204">
        <f t="shared" si="28"/>
        <v>117104.5201465948</v>
      </c>
      <c r="CX38" s="204">
        <f>SUM(CX25:CX37)</f>
        <v>117104.5201465948</v>
      </c>
      <c r="CY38" s="204">
        <f>SUM(CY25:CY37)</f>
        <v>117104.5201465948</v>
      </c>
      <c r="CZ38" s="204">
        <f>SUM(CZ25:CZ37)</f>
        <v>117104.5201465948</v>
      </c>
      <c r="DA38" s="204">
        <f>SUM(DA25:DA37)</f>
        <v>117104.5201465948</v>
      </c>
    </row>
    <row r="39" spans="1:105">
      <c r="A39" s="201" t="str">
        <f>Income!A89</f>
        <v>Food Poverty line</v>
      </c>
      <c r="B39" s="203">
        <f>Income!B89</f>
        <v>19375.122704414527</v>
      </c>
      <c r="C39" s="203">
        <f>Income!C89</f>
        <v>19375.122704414527</v>
      </c>
      <c r="D39" s="203">
        <f>Income!D89</f>
        <v>19375.122704414527</v>
      </c>
      <c r="E39" s="203">
        <f>Income!E89</f>
        <v>19375.122704414527</v>
      </c>
      <c r="F39" s="204">
        <f t="shared" ref="F39:U39" si="29">IF(F$2&lt;=($B$2+$C$2+$D$2),IF(F$2&lt;=($B$2+$C$2),IF(F$2&lt;=$B$2,$B39,$C39),$D39),$E39)</f>
        <v>19375.122704414527</v>
      </c>
      <c r="G39" s="204">
        <f t="shared" si="29"/>
        <v>19375.122704414527</v>
      </c>
      <c r="H39" s="204">
        <f t="shared" si="29"/>
        <v>19375.122704414527</v>
      </c>
      <c r="I39" s="204">
        <f t="shared" si="29"/>
        <v>19375.122704414527</v>
      </c>
      <c r="J39" s="204">
        <f t="shared" si="29"/>
        <v>19375.122704414527</v>
      </c>
      <c r="K39" s="204">
        <f t="shared" si="29"/>
        <v>19375.122704414527</v>
      </c>
      <c r="L39" s="204">
        <f t="shared" si="29"/>
        <v>19375.122704414527</v>
      </c>
      <c r="M39" s="204">
        <f t="shared" si="29"/>
        <v>19375.122704414527</v>
      </c>
      <c r="N39" s="204">
        <f t="shared" si="29"/>
        <v>19375.122704414527</v>
      </c>
      <c r="O39" s="204">
        <f t="shared" si="29"/>
        <v>19375.122704414527</v>
      </c>
      <c r="P39" s="204">
        <f t="shared" si="29"/>
        <v>19375.122704414527</v>
      </c>
      <c r="Q39" s="204">
        <f t="shared" si="29"/>
        <v>19375.122704414527</v>
      </c>
      <c r="R39" s="204">
        <f t="shared" si="29"/>
        <v>19375.122704414527</v>
      </c>
      <c r="S39" s="204">
        <f t="shared" si="29"/>
        <v>19375.122704414527</v>
      </c>
      <c r="T39" s="204">
        <f t="shared" si="29"/>
        <v>19375.122704414527</v>
      </c>
      <c r="U39" s="204">
        <f t="shared" si="29"/>
        <v>19375.122704414527</v>
      </c>
      <c r="V39" s="204">
        <f t="shared" ref="V39:AK40" si="30">IF(V$2&lt;=($B$2+$C$2+$D$2),IF(V$2&lt;=($B$2+$C$2),IF(V$2&lt;=$B$2,$B39,$C39),$D39),$E39)</f>
        <v>19375.122704414527</v>
      </c>
      <c r="W39" s="204">
        <f t="shared" si="30"/>
        <v>19375.122704414527</v>
      </c>
      <c r="X39" s="204">
        <f t="shared" si="30"/>
        <v>19375.122704414527</v>
      </c>
      <c r="Y39" s="204">
        <f t="shared" si="30"/>
        <v>19375.122704414527</v>
      </c>
      <c r="Z39" s="204">
        <f t="shared" si="30"/>
        <v>19375.122704414527</v>
      </c>
      <c r="AA39" s="204">
        <f t="shared" si="30"/>
        <v>19375.122704414527</v>
      </c>
      <c r="AB39" s="204">
        <f t="shared" si="30"/>
        <v>19375.122704414527</v>
      </c>
      <c r="AC39" s="204">
        <f t="shared" si="30"/>
        <v>19375.122704414527</v>
      </c>
      <c r="AD39" s="204">
        <f t="shared" si="30"/>
        <v>19375.122704414527</v>
      </c>
      <c r="AE39" s="204">
        <f t="shared" si="30"/>
        <v>19375.122704414527</v>
      </c>
      <c r="AF39" s="204">
        <f t="shared" si="30"/>
        <v>19375.122704414527</v>
      </c>
      <c r="AG39" s="204">
        <f t="shared" si="30"/>
        <v>19375.122704414527</v>
      </c>
      <c r="AH39" s="204">
        <f t="shared" si="30"/>
        <v>19375.122704414527</v>
      </c>
      <c r="AI39" s="204">
        <f t="shared" si="30"/>
        <v>19375.122704414527</v>
      </c>
      <c r="AJ39" s="204">
        <f t="shared" si="30"/>
        <v>19375.122704414527</v>
      </c>
      <c r="AK39" s="204">
        <f t="shared" si="30"/>
        <v>19375.122704414527</v>
      </c>
      <c r="AL39" s="204">
        <f t="shared" ref="AL39:BA40" si="31">IF(AL$2&lt;=($B$2+$C$2+$D$2),IF(AL$2&lt;=($B$2+$C$2),IF(AL$2&lt;=$B$2,$B39,$C39),$D39),$E39)</f>
        <v>19375.122704414527</v>
      </c>
      <c r="AM39" s="204">
        <f t="shared" si="31"/>
        <v>19375.122704414527</v>
      </c>
      <c r="AN39" s="204">
        <f t="shared" si="31"/>
        <v>19375.122704414527</v>
      </c>
      <c r="AO39" s="204">
        <f t="shared" si="31"/>
        <v>19375.122704414527</v>
      </c>
      <c r="AP39" s="204">
        <f t="shared" si="31"/>
        <v>19375.122704414527</v>
      </c>
      <c r="AQ39" s="204">
        <f t="shared" si="31"/>
        <v>19375.122704414527</v>
      </c>
      <c r="AR39" s="204">
        <f t="shared" si="31"/>
        <v>19375.122704414527</v>
      </c>
      <c r="AS39" s="204">
        <f t="shared" si="31"/>
        <v>19375.122704414527</v>
      </c>
      <c r="AT39" s="204">
        <f t="shared" si="31"/>
        <v>19375.122704414527</v>
      </c>
      <c r="AU39" s="204">
        <f t="shared" si="31"/>
        <v>19375.122704414527</v>
      </c>
      <c r="AV39" s="204">
        <f t="shared" si="31"/>
        <v>19375.122704414527</v>
      </c>
      <c r="AW39" s="204">
        <f t="shared" si="31"/>
        <v>19375.122704414527</v>
      </c>
      <c r="AX39" s="204">
        <f t="shared" si="31"/>
        <v>19375.122704414527</v>
      </c>
      <c r="AY39" s="204">
        <f t="shared" si="31"/>
        <v>19375.122704414527</v>
      </c>
      <c r="AZ39" s="204">
        <f t="shared" si="31"/>
        <v>19375.122704414527</v>
      </c>
      <c r="BA39" s="204">
        <f t="shared" si="31"/>
        <v>19375.122704414527</v>
      </c>
      <c r="BB39" s="204">
        <f t="shared" ref="BB39:CD40" si="32">IF(BB$2&lt;=($B$2+$C$2+$D$2),IF(BB$2&lt;=($B$2+$C$2),IF(BB$2&lt;=$B$2,$B39,$C39),$D39),$E39)</f>
        <v>19375.122704414527</v>
      </c>
      <c r="BC39" s="204">
        <f t="shared" si="32"/>
        <v>19375.122704414527</v>
      </c>
      <c r="BD39" s="204">
        <f t="shared" si="32"/>
        <v>19375.122704414527</v>
      </c>
      <c r="BE39" s="204">
        <f t="shared" si="32"/>
        <v>19375.122704414527</v>
      </c>
      <c r="BF39" s="204">
        <f t="shared" si="32"/>
        <v>19375.122704414527</v>
      </c>
      <c r="BG39" s="204">
        <f t="shared" si="32"/>
        <v>19375.122704414527</v>
      </c>
      <c r="BH39" s="204">
        <f t="shared" si="32"/>
        <v>19375.122704414527</v>
      </c>
      <c r="BI39" s="204">
        <f t="shared" si="32"/>
        <v>19375.122704414527</v>
      </c>
      <c r="BJ39" s="204">
        <f t="shared" si="32"/>
        <v>19375.122704414527</v>
      </c>
      <c r="BK39" s="204">
        <f t="shared" si="32"/>
        <v>19375.122704414527</v>
      </c>
      <c r="BL39" s="204">
        <f t="shared" si="32"/>
        <v>19375.122704414527</v>
      </c>
      <c r="BM39" s="204">
        <f t="shared" si="32"/>
        <v>19375.122704414527</v>
      </c>
      <c r="BN39" s="204">
        <f t="shared" si="32"/>
        <v>19375.122704414527</v>
      </c>
      <c r="BO39" s="204">
        <f t="shared" si="32"/>
        <v>19375.122704414527</v>
      </c>
      <c r="BP39" s="204">
        <f t="shared" si="32"/>
        <v>19375.122704414527</v>
      </c>
      <c r="BQ39" s="204">
        <f t="shared" si="32"/>
        <v>19375.122704414527</v>
      </c>
      <c r="BR39" s="204">
        <f t="shared" si="32"/>
        <v>19375.122704414527</v>
      </c>
      <c r="BS39" s="204">
        <f t="shared" si="32"/>
        <v>19375.122704414527</v>
      </c>
      <c r="BT39" s="204">
        <f t="shared" si="32"/>
        <v>19375.122704414527</v>
      </c>
      <c r="BU39" s="204">
        <f t="shared" si="32"/>
        <v>19375.122704414527</v>
      </c>
      <c r="BV39" s="204">
        <f t="shared" si="32"/>
        <v>19375.122704414527</v>
      </c>
      <c r="BW39" s="204">
        <f t="shared" si="32"/>
        <v>19375.122704414527</v>
      </c>
      <c r="BX39" s="204">
        <f t="shared" si="32"/>
        <v>19375.122704414527</v>
      </c>
      <c r="BY39" s="204">
        <f t="shared" si="32"/>
        <v>19375.122704414527</v>
      </c>
      <c r="BZ39" s="204">
        <f t="shared" si="32"/>
        <v>19375.122704414527</v>
      </c>
      <c r="CA39" s="204">
        <f t="shared" si="32"/>
        <v>19375.122704414527</v>
      </c>
      <c r="CB39" s="204">
        <f t="shared" si="32"/>
        <v>19375.122704414527</v>
      </c>
      <c r="CC39" s="204">
        <f t="shared" si="32"/>
        <v>19375.122704414527</v>
      </c>
      <c r="CD39" s="204">
        <f t="shared" si="32"/>
        <v>19375.122704414527</v>
      </c>
      <c r="CE39" s="204">
        <f t="shared" ref="CE39:CR40" si="33">IF(CE$2&lt;=($B$2+$C$2+$D$2),IF(CE$2&lt;=($B$2+$C$2),IF(CE$2&lt;=$B$2,$B39,$C39),$D39),$E39)</f>
        <v>19375.122704414527</v>
      </c>
      <c r="CF39" s="204">
        <f t="shared" si="33"/>
        <v>19375.122704414527</v>
      </c>
      <c r="CG39" s="204">
        <f t="shared" si="33"/>
        <v>19375.122704414527</v>
      </c>
      <c r="CH39" s="204">
        <f t="shared" si="33"/>
        <v>19375.122704414527</v>
      </c>
      <c r="CI39" s="204">
        <f t="shared" si="33"/>
        <v>19375.122704414527</v>
      </c>
      <c r="CJ39" s="204">
        <f t="shared" si="33"/>
        <v>19375.122704414527</v>
      </c>
      <c r="CK39" s="204">
        <f t="shared" si="33"/>
        <v>19375.122704414527</v>
      </c>
      <c r="CL39" s="204">
        <f t="shared" si="33"/>
        <v>19375.122704414527</v>
      </c>
      <c r="CM39" s="204">
        <f t="shared" si="33"/>
        <v>19375.122704414527</v>
      </c>
      <c r="CN39" s="204">
        <f t="shared" si="33"/>
        <v>19375.122704414527</v>
      </c>
      <c r="CO39" s="204">
        <f t="shared" si="33"/>
        <v>19375.122704414527</v>
      </c>
      <c r="CP39" s="204">
        <f t="shared" si="33"/>
        <v>19375.122704414527</v>
      </c>
      <c r="CQ39" s="204">
        <f t="shared" si="33"/>
        <v>19375.122704414527</v>
      </c>
      <c r="CR39" s="204">
        <f t="shared" si="33"/>
        <v>19375.122704414527</v>
      </c>
      <c r="CS39" s="204">
        <f t="shared" ref="CS39:DA40" si="34">IF(CS$2&lt;=($B$2+$C$2+$D$2),IF(CS$2&lt;=($B$2+$C$2),IF(CS$2&lt;=$B$2,$B39,$C39),$D39),$E39)</f>
        <v>19375.122704414527</v>
      </c>
      <c r="CT39" s="204">
        <f t="shared" si="34"/>
        <v>19375.122704414527</v>
      </c>
      <c r="CU39" s="204">
        <f t="shared" si="34"/>
        <v>19375.122704414527</v>
      </c>
      <c r="CV39" s="204">
        <f t="shared" si="34"/>
        <v>19375.122704414527</v>
      </c>
      <c r="CW39" s="204">
        <f t="shared" si="34"/>
        <v>19375.122704414527</v>
      </c>
      <c r="CX39" s="204">
        <f t="shared" si="34"/>
        <v>19375.122704414527</v>
      </c>
      <c r="CY39" s="204">
        <f t="shared" si="34"/>
        <v>19375.122704414527</v>
      </c>
      <c r="CZ39" s="204">
        <f t="shared" si="34"/>
        <v>19375.122704414527</v>
      </c>
      <c r="DA39" s="204">
        <f t="shared" si="34"/>
        <v>19375.122704414527</v>
      </c>
    </row>
    <row r="40" spans="1:105">
      <c r="A40" s="201" t="str">
        <f>Income!A90</f>
        <v>Lower Bound Poverty line</v>
      </c>
      <c r="B40" s="203">
        <f>Income!B90</f>
        <v>29111.789371081199</v>
      </c>
      <c r="C40" s="203">
        <f>Income!C90</f>
        <v>29111.789371081199</v>
      </c>
      <c r="D40" s="203">
        <f>Income!D90</f>
        <v>29111.789371081199</v>
      </c>
      <c r="E40" s="203">
        <f>Income!E90</f>
        <v>29111.789371081195</v>
      </c>
      <c r="F40" s="204">
        <f t="shared" ref="F40:U40" si="35">IF(F$2&lt;=($B$2+$C$2+$D$2),IF(F$2&lt;=($B$2+$C$2),IF(F$2&lt;=$B$2,$B40,$C40),$D40),$E40)</f>
        <v>29111.789371081199</v>
      </c>
      <c r="G40" s="204">
        <f t="shared" si="35"/>
        <v>29111.789371081199</v>
      </c>
      <c r="H40" s="204">
        <f t="shared" si="35"/>
        <v>29111.789371081199</v>
      </c>
      <c r="I40" s="204">
        <f t="shared" si="35"/>
        <v>29111.789371081199</v>
      </c>
      <c r="J40" s="204">
        <f t="shared" si="35"/>
        <v>29111.789371081199</v>
      </c>
      <c r="K40" s="204">
        <f t="shared" si="35"/>
        <v>29111.789371081199</v>
      </c>
      <c r="L40" s="204">
        <f t="shared" si="35"/>
        <v>29111.789371081199</v>
      </c>
      <c r="M40" s="204">
        <f t="shared" si="35"/>
        <v>29111.789371081199</v>
      </c>
      <c r="N40" s="204">
        <f t="shared" si="35"/>
        <v>29111.789371081199</v>
      </c>
      <c r="O40" s="204">
        <f t="shared" si="35"/>
        <v>29111.789371081199</v>
      </c>
      <c r="P40" s="204">
        <f t="shared" si="35"/>
        <v>29111.789371081199</v>
      </c>
      <c r="Q40" s="204">
        <f t="shared" si="35"/>
        <v>29111.789371081199</v>
      </c>
      <c r="R40" s="204">
        <f t="shared" si="35"/>
        <v>29111.789371081199</v>
      </c>
      <c r="S40" s="204">
        <f t="shared" si="35"/>
        <v>29111.789371081199</v>
      </c>
      <c r="T40" s="204">
        <f t="shared" si="35"/>
        <v>29111.789371081199</v>
      </c>
      <c r="U40" s="204">
        <f t="shared" si="35"/>
        <v>29111.789371081199</v>
      </c>
      <c r="V40" s="204">
        <f t="shared" si="30"/>
        <v>29111.789371081199</v>
      </c>
      <c r="W40" s="204">
        <f t="shared" si="30"/>
        <v>29111.789371081199</v>
      </c>
      <c r="X40" s="204">
        <f t="shared" si="30"/>
        <v>29111.789371081199</v>
      </c>
      <c r="Y40" s="204">
        <f t="shared" si="30"/>
        <v>29111.789371081199</v>
      </c>
      <c r="Z40" s="204">
        <f t="shared" si="30"/>
        <v>29111.789371081199</v>
      </c>
      <c r="AA40" s="204">
        <f t="shared" si="30"/>
        <v>29111.789371081199</v>
      </c>
      <c r="AB40" s="204">
        <f t="shared" si="30"/>
        <v>29111.789371081199</v>
      </c>
      <c r="AC40" s="204">
        <f t="shared" si="30"/>
        <v>29111.789371081199</v>
      </c>
      <c r="AD40" s="204">
        <f t="shared" si="30"/>
        <v>29111.789371081199</v>
      </c>
      <c r="AE40" s="204">
        <f t="shared" si="30"/>
        <v>29111.789371081199</v>
      </c>
      <c r="AF40" s="204">
        <f t="shared" si="30"/>
        <v>29111.789371081199</v>
      </c>
      <c r="AG40" s="204">
        <f t="shared" si="30"/>
        <v>29111.789371081199</v>
      </c>
      <c r="AH40" s="204">
        <f t="shared" si="30"/>
        <v>29111.789371081199</v>
      </c>
      <c r="AI40" s="204">
        <f t="shared" si="30"/>
        <v>29111.789371081199</v>
      </c>
      <c r="AJ40" s="204">
        <f t="shared" si="30"/>
        <v>29111.789371081199</v>
      </c>
      <c r="AK40" s="204">
        <f t="shared" si="30"/>
        <v>29111.789371081199</v>
      </c>
      <c r="AL40" s="204">
        <f t="shared" si="31"/>
        <v>29111.789371081199</v>
      </c>
      <c r="AM40" s="204">
        <f t="shared" si="31"/>
        <v>29111.789371081199</v>
      </c>
      <c r="AN40" s="204">
        <f t="shared" si="31"/>
        <v>29111.789371081199</v>
      </c>
      <c r="AO40" s="204">
        <f t="shared" si="31"/>
        <v>29111.789371081199</v>
      </c>
      <c r="AP40" s="204">
        <f t="shared" si="31"/>
        <v>29111.789371081199</v>
      </c>
      <c r="AQ40" s="204">
        <f t="shared" si="31"/>
        <v>29111.789371081199</v>
      </c>
      <c r="AR40" s="204">
        <f t="shared" si="31"/>
        <v>29111.789371081199</v>
      </c>
      <c r="AS40" s="204">
        <f t="shared" si="31"/>
        <v>29111.789371081199</v>
      </c>
      <c r="AT40" s="204">
        <f t="shared" si="31"/>
        <v>29111.789371081199</v>
      </c>
      <c r="AU40" s="204">
        <f t="shared" si="31"/>
        <v>29111.789371081199</v>
      </c>
      <c r="AV40" s="204">
        <f t="shared" si="31"/>
        <v>29111.789371081199</v>
      </c>
      <c r="AW40" s="204">
        <f t="shared" si="31"/>
        <v>29111.789371081199</v>
      </c>
      <c r="AX40" s="204">
        <f t="shared" si="31"/>
        <v>29111.789371081199</v>
      </c>
      <c r="AY40" s="204">
        <f t="shared" si="31"/>
        <v>29111.789371081199</v>
      </c>
      <c r="AZ40" s="204">
        <f t="shared" si="31"/>
        <v>29111.789371081199</v>
      </c>
      <c r="BA40" s="204">
        <f t="shared" si="31"/>
        <v>29111.789371081199</v>
      </c>
      <c r="BB40" s="204">
        <f t="shared" si="32"/>
        <v>29111.789371081199</v>
      </c>
      <c r="BC40" s="204">
        <f t="shared" si="32"/>
        <v>29111.789371081199</v>
      </c>
      <c r="BD40" s="204">
        <f t="shared" si="32"/>
        <v>29111.789371081199</v>
      </c>
      <c r="BE40" s="204">
        <f t="shared" si="32"/>
        <v>29111.789371081199</v>
      </c>
      <c r="BF40" s="204">
        <f t="shared" si="32"/>
        <v>29111.789371081199</v>
      </c>
      <c r="BG40" s="204">
        <f t="shared" si="32"/>
        <v>29111.789371081199</v>
      </c>
      <c r="BH40" s="204">
        <f t="shared" si="32"/>
        <v>29111.789371081199</v>
      </c>
      <c r="BI40" s="204">
        <f t="shared" si="32"/>
        <v>29111.789371081199</v>
      </c>
      <c r="BJ40" s="204">
        <f t="shared" si="32"/>
        <v>29111.789371081199</v>
      </c>
      <c r="BK40" s="204">
        <f t="shared" si="32"/>
        <v>29111.789371081199</v>
      </c>
      <c r="BL40" s="204">
        <f t="shared" si="32"/>
        <v>29111.789371081199</v>
      </c>
      <c r="BM40" s="204">
        <f t="shared" si="32"/>
        <v>29111.789371081199</v>
      </c>
      <c r="BN40" s="204">
        <f t="shared" si="32"/>
        <v>29111.789371081199</v>
      </c>
      <c r="BO40" s="204">
        <f t="shared" si="32"/>
        <v>29111.789371081199</v>
      </c>
      <c r="BP40" s="204">
        <f t="shared" si="32"/>
        <v>29111.789371081199</v>
      </c>
      <c r="BQ40" s="204">
        <f t="shared" si="32"/>
        <v>29111.789371081199</v>
      </c>
      <c r="BR40" s="204">
        <f t="shared" si="32"/>
        <v>29111.789371081199</v>
      </c>
      <c r="BS40" s="204">
        <f t="shared" si="32"/>
        <v>29111.789371081199</v>
      </c>
      <c r="BT40" s="204">
        <f t="shared" si="32"/>
        <v>29111.789371081199</v>
      </c>
      <c r="BU40" s="204">
        <f t="shared" si="32"/>
        <v>29111.789371081199</v>
      </c>
      <c r="BV40" s="204">
        <f t="shared" si="32"/>
        <v>29111.789371081199</v>
      </c>
      <c r="BW40" s="204">
        <f t="shared" si="32"/>
        <v>29111.789371081199</v>
      </c>
      <c r="BX40" s="204">
        <f t="shared" si="32"/>
        <v>29111.789371081199</v>
      </c>
      <c r="BY40" s="204">
        <f t="shared" si="32"/>
        <v>29111.789371081199</v>
      </c>
      <c r="BZ40" s="204">
        <f t="shared" si="32"/>
        <v>29111.789371081199</v>
      </c>
      <c r="CA40" s="204">
        <f t="shared" si="32"/>
        <v>29111.789371081199</v>
      </c>
      <c r="CB40" s="204">
        <f t="shared" si="32"/>
        <v>29111.789371081199</v>
      </c>
      <c r="CC40" s="204">
        <f t="shared" si="32"/>
        <v>29111.789371081199</v>
      </c>
      <c r="CD40" s="204">
        <f t="shared" si="32"/>
        <v>29111.789371081199</v>
      </c>
      <c r="CE40" s="204">
        <f t="shared" si="33"/>
        <v>29111.789371081199</v>
      </c>
      <c r="CF40" s="204">
        <f t="shared" si="33"/>
        <v>29111.789371081199</v>
      </c>
      <c r="CG40" s="204">
        <f t="shared" si="33"/>
        <v>29111.789371081199</v>
      </c>
      <c r="CH40" s="204">
        <f t="shared" si="33"/>
        <v>29111.789371081199</v>
      </c>
      <c r="CI40" s="204">
        <f t="shared" si="33"/>
        <v>29111.789371081199</v>
      </c>
      <c r="CJ40" s="204">
        <f t="shared" si="33"/>
        <v>29111.789371081199</v>
      </c>
      <c r="CK40" s="204">
        <f t="shared" si="33"/>
        <v>29111.789371081199</v>
      </c>
      <c r="CL40" s="204">
        <f t="shared" si="33"/>
        <v>29111.789371081199</v>
      </c>
      <c r="CM40" s="204">
        <f t="shared" si="33"/>
        <v>29111.789371081199</v>
      </c>
      <c r="CN40" s="204">
        <f t="shared" si="33"/>
        <v>29111.789371081195</v>
      </c>
      <c r="CO40" s="204">
        <f t="shared" si="33"/>
        <v>29111.789371081195</v>
      </c>
      <c r="CP40" s="204">
        <f t="shared" si="33"/>
        <v>29111.789371081195</v>
      </c>
      <c r="CQ40" s="204">
        <f t="shared" si="33"/>
        <v>29111.789371081195</v>
      </c>
      <c r="CR40" s="204">
        <f t="shared" si="33"/>
        <v>29111.789371081195</v>
      </c>
      <c r="CS40" s="204">
        <f t="shared" si="34"/>
        <v>29111.789371081195</v>
      </c>
      <c r="CT40" s="204">
        <f t="shared" si="34"/>
        <v>29111.789371081195</v>
      </c>
      <c r="CU40" s="204">
        <f t="shared" si="34"/>
        <v>29111.789371081195</v>
      </c>
      <c r="CV40" s="204">
        <f t="shared" si="34"/>
        <v>29111.789371081195</v>
      </c>
      <c r="CW40" s="204">
        <f t="shared" si="34"/>
        <v>29111.789371081195</v>
      </c>
      <c r="CX40" s="204">
        <f t="shared" si="34"/>
        <v>29111.789371081195</v>
      </c>
      <c r="CY40" s="204">
        <f t="shared" si="34"/>
        <v>29111.789371081195</v>
      </c>
      <c r="CZ40" s="204">
        <f t="shared" si="34"/>
        <v>29111.789371081195</v>
      </c>
      <c r="DA40" s="204">
        <f t="shared" si="34"/>
        <v>29111.789371081195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-16.769881342698437</v>
      </c>
      <c r="Z42" s="210">
        <f t="shared" si="36"/>
        <v>-16.769881342698437</v>
      </c>
      <c r="AA42" s="210">
        <f t="shared" si="36"/>
        <v>-16.769881342698437</v>
      </c>
      <c r="AB42" s="210">
        <f t="shared" si="36"/>
        <v>-16.769881342698437</v>
      </c>
      <c r="AC42" s="210">
        <f t="shared" si="36"/>
        <v>-16.769881342698437</v>
      </c>
      <c r="AD42" s="210">
        <f t="shared" si="36"/>
        <v>-16.769881342698437</v>
      </c>
      <c r="AE42" s="210">
        <f t="shared" si="36"/>
        <v>-16.769881342698437</v>
      </c>
      <c r="AF42" s="210">
        <f t="shared" si="36"/>
        <v>-16.769881342698437</v>
      </c>
      <c r="AG42" s="210">
        <f t="shared" si="36"/>
        <v>-16.769881342698437</v>
      </c>
      <c r="AH42" s="210">
        <f t="shared" si="36"/>
        <v>-16.769881342698437</v>
      </c>
      <c r="AI42" s="210">
        <f t="shared" si="36"/>
        <v>-16.769881342698437</v>
      </c>
      <c r="AJ42" s="210">
        <f t="shared" si="36"/>
        <v>-16.769881342698437</v>
      </c>
      <c r="AK42" s="210">
        <f t="shared" si="36"/>
        <v>-16.769881342698437</v>
      </c>
      <c r="AL42" s="210">
        <f t="shared" ref="AL42:BQ42" si="37">IF(AL$22&lt;=$E$24,IF(AL$22&lt;=$D$24,IF(AL$22&lt;=$C$24,IF(AL$22&lt;=$B$24,$B108,($C25-$B25)/($C$24-$B$24)),($D25-$C25)/($D$24-$C$24)),($E25-$D25)/($E$24-$D$24)),$F108)</f>
        <v>-16.769881342698437</v>
      </c>
      <c r="AM42" s="210">
        <f t="shared" si="37"/>
        <v>-16.769881342698437</v>
      </c>
      <c r="AN42" s="210">
        <f t="shared" si="37"/>
        <v>-16.769881342698437</v>
      </c>
      <c r="AO42" s="210">
        <f t="shared" si="37"/>
        <v>-16.769881342698437</v>
      </c>
      <c r="AP42" s="210">
        <f t="shared" si="37"/>
        <v>-16.769881342698437</v>
      </c>
      <c r="AQ42" s="210">
        <f t="shared" si="37"/>
        <v>-16.769881342698437</v>
      </c>
      <c r="AR42" s="210">
        <f t="shared" si="37"/>
        <v>-16.769881342698437</v>
      </c>
      <c r="AS42" s="210">
        <f t="shared" si="37"/>
        <v>-16.769881342698437</v>
      </c>
      <c r="AT42" s="210">
        <f t="shared" si="37"/>
        <v>-16.769881342698437</v>
      </c>
      <c r="AU42" s="210">
        <f t="shared" si="37"/>
        <v>-16.769881342698437</v>
      </c>
      <c r="AV42" s="210">
        <f t="shared" si="37"/>
        <v>-16.769881342698437</v>
      </c>
      <c r="AW42" s="210">
        <f t="shared" si="37"/>
        <v>-16.769881342698437</v>
      </c>
      <c r="AX42" s="210">
        <f t="shared" si="37"/>
        <v>-16.769881342698437</v>
      </c>
      <c r="AY42" s="210">
        <f t="shared" si="37"/>
        <v>-16.769881342698437</v>
      </c>
      <c r="AZ42" s="210">
        <f t="shared" si="37"/>
        <v>-16.769881342698437</v>
      </c>
      <c r="BA42" s="210">
        <f t="shared" si="37"/>
        <v>-16.769881342698437</v>
      </c>
      <c r="BB42" s="210">
        <f t="shared" si="37"/>
        <v>23.736081691064882</v>
      </c>
      <c r="BC42" s="210">
        <f t="shared" si="37"/>
        <v>23.736081691064882</v>
      </c>
      <c r="BD42" s="210">
        <f t="shared" si="37"/>
        <v>23.736081691064882</v>
      </c>
      <c r="BE42" s="210">
        <f t="shared" si="37"/>
        <v>23.736081691064882</v>
      </c>
      <c r="BF42" s="210">
        <f t="shared" si="37"/>
        <v>23.736081691064882</v>
      </c>
      <c r="BG42" s="210">
        <f t="shared" si="37"/>
        <v>23.736081691064882</v>
      </c>
      <c r="BH42" s="210">
        <f t="shared" si="37"/>
        <v>23.736081691064882</v>
      </c>
      <c r="BI42" s="210">
        <f t="shared" si="37"/>
        <v>23.736081691064882</v>
      </c>
      <c r="BJ42" s="210">
        <f t="shared" si="37"/>
        <v>23.736081691064882</v>
      </c>
      <c r="BK42" s="210">
        <f t="shared" si="37"/>
        <v>23.736081691064882</v>
      </c>
      <c r="BL42" s="210">
        <f t="shared" si="37"/>
        <v>23.736081691064882</v>
      </c>
      <c r="BM42" s="210">
        <f t="shared" si="37"/>
        <v>23.736081691064882</v>
      </c>
      <c r="BN42" s="210">
        <f t="shared" si="37"/>
        <v>23.736081691064882</v>
      </c>
      <c r="BO42" s="210">
        <f t="shared" si="37"/>
        <v>23.736081691064882</v>
      </c>
      <c r="BP42" s="210">
        <f t="shared" si="37"/>
        <v>23.736081691064882</v>
      </c>
      <c r="BQ42" s="210">
        <f t="shared" si="37"/>
        <v>23.736081691064882</v>
      </c>
      <c r="BR42" s="210">
        <f t="shared" ref="BR42:DA42" si="38">IF(BR$22&lt;=$E$24,IF(BR$22&lt;=$D$24,IF(BR$22&lt;=$C$24,IF(BR$22&lt;=$B$24,$B108,($C25-$B25)/($C$24-$B$24)),($D25-$C25)/($D$24-$C$24)),($E25-$D25)/($E$24-$D$24)),$F108)</f>
        <v>23.736081691064882</v>
      </c>
      <c r="BS42" s="210">
        <f t="shared" si="38"/>
        <v>23.736081691064882</v>
      </c>
      <c r="BT42" s="210">
        <f t="shared" si="38"/>
        <v>23.736081691064882</v>
      </c>
      <c r="BU42" s="210">
        <f t="shared" si="38"/>
        <v>23.736081691064882</v>
      </c>
      <c r="BV42" s="210">
        <f t="shared" si="38"/>
        <v>23.736081691064882</v>
      </c>
      <c r="BW42" s="210">
        <f t="shared" si="38"/>
        <v>23.736081691064882</v>
      </c>
      <c r="BX42" s="210">
        <f t="shared" si="38"/>
        <v>23.736081691064882</v>
      </c>
      <c r="BY42" s="210">
        <f t="shared" si="38"/>
        <v>23.736081691064882</v>
      </c>
      <c r="BZ42" s="210">
        <f t="shared" si="38"/>
        <v>23.736081691064882</v>
      </c>
      <c r="CA42" s="210">
        <f t="shared" si="38"/>
        <v>30.012328896103167</v>
      </c>
      <c r="CB42" s="210">
        <f t="shared" si="38"/>
        <v>30.012328896103167</v>
      </c>
      <c r="CC42" s="210">
        <f t="shared" si="38"/>
        <v>30.012328896103167</v>
      </c>
      <c r="CD42" s="210">
        <f t="shared" si="38"/>
        <v>30.012328896103167</v>
      </c>
      <c r="CE42" s="210">
        <f t="shared" si="38"/>
        <v>30.012328896103167</v>
      </c>
      <c r="CF42" s="210">
        <f t="shared" si="38"/>
        <v>30.012328896103167</v>
      </c>
      <c r="CG42" s="210">
        <f t="shared" si="38"/>
        <v>30.012328896103167</v>
      </c>
      <c r="CH42" s="210">
        <f t="shared" si="38"/>
        <v>30.012328896103167</v>
      </c>
      <c r="CI42" s="210">
        <f t="shared" si="38"/>
        <v>30.012328896103167</v>
      </c>
      <c r="CJ42" s="210">
        <f t="shared" si="38"/>
        <v>30.012328896103167</v>
      </c>
      <c r="CK42" s="210">
        <f t="shared" si="38"/>
        <v>30.012328896103167</v>
      </c>
      <c r="CL42" s="210">
        <f t="shared" si="38"/>
        <v>30.012328896103167</v>
      </c>
      <c r="CM42" s="210">
        <f t="shared" si="38"/>
        <v>30.012328896103167</v>
      </c>
      <c r="CN42" s="210">
        <f t="shared" si="38"/>
        <v>30.012328896103167</v>
      </c>
      <c r="CO42" s="210">
        <f t="shared" si="38"/>
        <v>30.012328896103167</v>
      </c>
      <c r="CP42" s="210">
        <f t="shared" si="38"/>
        <v>30.012328896103167</v>
      </c>
      <c r="CQ42" s="210">
        <f t="shared" si="38"/>
        <v>30.012328896103167</v>
      </c>
      <c r="CR42" s="210">
        <f t="shared" si="38"/>
        <v>30.012328896103167</v>
      </c>
      <c r="CS42" s="210">
        <f t="shared" si="38"/>
        <v>30.012328896103167</v>
      </c>
      <c r="CT42" s="210">
        <f t="shared" si="38"/>
        <v>30.012328896103167</v>
      </c>
      <c r="CU42" s="210">
        <f t="shared" si="38"/>
        <v>30.012328896103167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1.1864406779661016</v>
      </c>
      <c r="Z43" s="210">
        <f t="shared" si="39"/>
        <v>1.1864406779661016</v>
      </c>
      <c r="AA43" s="210">
        <f t="shared" si="39"/>
        <v>1.1864406779661016</v>
      </c>
      <c r="AB43" s="210">
        <f t="shared" si="39"/>
        <v>1.1864406779661016</v>
      </c>
      <c r="AC43" s="210">
        <f t="shared" si="39"/>
        <v>1.1864406779661016</v>
      </c>
      <c r="AD43" s="210">
        <f t="shared" si="39"/>
        <v>1.1864406779661016</v>
      </c>
      <c r="AE43" s="210">
        <f t="shared" si="39"/>
        <v>1.1864406779661016</v>
      </c>
      <c r="AF43" s="210">
        <f t="shared" si="39"/>
        <v>1.1864406779661016</v>
      </c>
      <c r="AG43" s="210">
        <f t="shared" si="39"/>
        <v>1.1864406779661016</v>
      </c>
      <c r="AH43" s="210">
        <f t="shared" si="39"/>
        <v>1.1864406779661016</v>
      </c>
      <c r="AI43" s="210">
        <f t="shared" si="39"/>
        <v>1.1864406779661016</v>
      </c>
      <c r="AJ43" s="210">
        <f t="shared" si="39"/>
        <v>1.1864406779661016</v>
      </c>
      <c r="AK43" s="210">
        <f t="shared" si="39"/>
        <v>1.1864406779661016</v>
      </c>
      <c r="AL43" s="210">
        <f t="shared" ref="AL43:BQ43" si="40">IF(AL$22&lt;=$E$24,IF(AL$22&lt;=$D$24,IF(AL$22&lt;=$C$24,IF(AL$22&lt;=$B$24,$B109,($C26-$B26)/($C$24-$B$24)),($D26-$C26)/($D$24-$C$24)),($E26-$D26)/($E$24-$D$24)),$F109)</f>
        <v>1.1864406779661016</v>
      </c>
      <c r="AM43" s="210">
        <f t="shared" si="40"/>
        <v>1.1864406779661016</v>
      </c>
      <c r="AN43" s="210">
        <f t="shared" si="40"/>
        <v>1.1864406779661016</v>
      </c>
      <c r="AO43" s="210">
        <f t="shared" si="40"/>
        <v>1.1864406779661016</v>
      </c>
      <c r="AP43" s="210">
        <f t="shared" si="40"/>
        <v>1.1864406779661016</v>
      </c>
      <c r="AQ43" s="210">
        <f t="shared" si="40"/>
        <v>1.1864406779661016</v>
      </c>
      <c r="AR43" s="210">
        <f t="shared" si="40"/>
        <v>1.1864406779661016</v>
      </c>
      <c r="AS43" s="210">
        <f t="shared" si="40"/>
        <v>1.1864406779661016</v>
      </c>
      <c r="AT43" s="210">
        <f t="shared" si="40"/>
        <v>1.1864406779661016</v>
      </c>
      <c r="AU43" s="210">
        <f t="shared" si="40"/>
        <v>1.1864406779661016</v>
      </c>
      <c r="AV43" s="210">
        <f t="shared" si="40"/>
        <v>1.1864406779661016</v>
      </c>
      <c r="AW43" s="210">
        <f t="shared" si="40"/>
        <v>1.1864406779661016</v>
      </c>
      <c r="AX43" s="210">
        <f t="shared" si="40"/>
        <v>1.1864406779661016</v>
      </c>
      <c r="AY43" s="210">
        <f t="shared" si="40"/>
        <v>1.1864406779661016</v>
      </c>
      <c r="AZ43" s="210">
        <f t="shared" si="40"/>
        <v>1.1864406779661016</v>
      </c>
      <c r="BA43" s="210">
        <f t="shared" si="40"/>
        <v>1.1864406779661016</v>
      </c>
      <c r="BB43" s="210">
        <f t="shared" si="40"/>
        <v>48.72</v>
      </c>
      <c r="BC43" s="210">
        <f t="shared" si="40"/>
        <v>48.72</v>
      </c>
      <c r="BD43" s="210">
        <f t="shared" si="40"/>
        <v>48.72</v>
      </c>
      <c r="BE43" s="210">
        <f t="shared" si="40"/>
        <v>48.72</v>
      </c>
      <c r="BF43" s="210">
        <f t="shared" si="40"/>
        <v>48.72</v>
      </c>
      <c r="BG43" s="210">
        <f t="shared" si="40"/>
        <v>48.72</v>
      </c>
      <c r="BH43" s="210">
        <f t="shared" si="40"/>
        <v>48.72</v>
      </c>
      <c r="BI43" s="210">
        <f t="shared" si="40"/>
        <v>48.72</v>
      </c>
      <c r="BJ43" s="210">
        <f t="shared" si="40"/>
        <v>48.72</v>
      </c>
      <c r="BK43" s="210">
        <f t="shared" si="40"/>
        <v>48.72</v>
      </c>
      <c r="BL43" s="210">
        <f t="shared" si="40"/>
        <v>48.72</v>
      </c>
      <c r="BM43" s="210">
        <f t="shared" si="40"/>
        <v>48.72</v>
      </c>
      <c r="BN43" s="210">
        <f t="shared" si="40"/>
        <v>48.72</v>
      </c>
      <c r="BO43" s="210">
        <f t="shared" si="40"/>
        <v>48.72</v>
      </c>
      <c r="BP43" s="210">
        <f t="shared" si="40"/>
        <v>48.72</v>
      </c>
      <c r="BQ43" s="210">
        <f t="shared" si="40"/>
        <v>48.72</v>
      </c>
      <c r="BR43" s="210">
        <f t="shared" ref="BR43:DA43" si="41">IF(BR$22&lt;=$E$24,IF(BR$22&lt;=$D$24,IF(BR$22&lt;=$C$24,IF(BR$22&lt;=$B$24,$B109,($C26-$B26)/($C$24-$B$24)),($D26-$C26)/($D$24-$C$24)),($E26-$D26)/($E$24-$D$24)),$F109)</f>
        <v>48.72</v>
      </c>
      <c r="BS43" s="210">
        <f t="shared" si="41"/>
        <v>48.72</v>
      </c>
      <c r="BT43" s="210">
        <f t="shared" si="41"/>
        <v>48.72</v>
      </c>
      <c r="BU43" s="210">
        <f t="shared" si="41"/>
        <v>48.72</v>
      </c>
      <c r="BV43" s="210">
        <f t="shared" si="41"/>
        <v>48.72</v>
      </c>
      <c r="BW43" s="210">
        <f t="shared" si="41"/>
        <v>48.72</v>
      </c>
      <c r="BX43" s="210">
        <f t="shared" si="41"/>
        <v>48.72</v>
      </c>
      <c r="BY43" s="210">
        <f t="shared" si="41"/>
        <v>48.72</v>
      </c>
      <c r="BZ43" s="210">
        <f t="shared" si="41"/>
        <v>48.72</v>
      </c>
      <c r="CA43" s="210">
        <f t="shared" si="41"/>
        <v>873.43597560975593</v>
      </c>
      <c r="CB43" s="210">
        <f t="shared" si="41"/>
        <v>873.43597560975593</v>
      </c>
      <c r="CC43" s="210">
        <f t="shared" si="41"/>
        <v>873.43597560975593</v>
      </c>
      <c r="CD43" s="210">
        <f t="shared" si="41"/>
        <v>873.43597560975593</v>
      </c>
      <c r="CE43" s="210">
        <f t="shared" si="41"/>
        <v>873.43597560975593</v>
      </c>
      <c r="CF43" s="210">
        <f t="shared" si="41"/>
        <v>873.43597560975593</v>
      </c>
      <c r="CG43" s="210">
        <f t="shared" si="41"/>
        <v>873.43597560975593</v>
      </c>
      <c r="CH43" s="210">
        <f t="shared" si="41"/>
        <v>873.43597560975593</v>
      </c>
      <c r="CI43" s="210">
        <f t="shared" si="41"/>
        <v>873.43597560975593</v>
      </c>
      <c r="CJ43" s="210">
        <f t="shared" si="41"/>
        <v>873.43597560975593</v>
      </c>
      <c r="CK43" s="210">
        <f t="shared" si="41"/>
        <v>873.43597560975593</v>
      </c>
      <c r="CL43" s="210">
        <f t="shared" si="41"/>
        <v>873.43597560975593</v>
      </c>
      <c r="CM43" s="210">
        <f t="shared" si="41"/>
        <v>873.43597560975593</v>
      </c>
      <c r="CN43" s="210">
        <f t="shared" si="41"/>
        <v>873.43597560975593</v>
      </c>
      <c r="CO43" s="210">
        <f t="shared" si="41"/>
        <v>873.43597560975593</v>
      </c>
      <c r="CP43" s="210">
        <f t="shared" si="41"/>
        <v>873.43597560975593</v>
      </c>
      <c r="CQ43" s="210">
        <f t="shared" si="41"/>
        <v>873.43597560975593</v>
      </c>
      <c r="CR43" s="210">
        <f t="shared" si="41"/>
        <v>873.43597560975593</v>
      </c>
      <c r="CS43" s="210">
        <f t="shared" si="41"/>
        <v>873.43597560975593</v>
      </c>
      <c r="CT43" s="210">
        <f t="shared" si="41"/>
        <v>873.43597560975593</v>
      </c>
      <c r="CU43" s="210">
        <f t="shared" si="41"/>
        <v>873.43597560975593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44.045624591089819</v>
      </c>
      <c r="Z44" s="210">
        <f t="shared" si="42"/>
        <v>44.045624591089819</v>
      </c>
      <c r="AA44" s="210">
        <f t="shared" si="42"/>
        <v>44.045624591089819</v>
      </c>
      <c r="AB44" s="210">
        <f t="shared" si="42"/>
        <v>44.045624591089819</v>
      </c>
      <c r="AC44" s="210">
        <f t="shared" si="42"/>
        <v>44.045624591089819</v>
      </c>
      <c r="AD44" s="210">
        <f t="shared" si="42"/>
        <v>44.045624591089819</v>
      </c>
      <c r="AE44" s="210">
        <f t="shared" si="42"/>
        <v>44.045624591089819</v>
      </c>
      <c r="AF44" s="210">
        <f t="shared" si="42"/>
        <v>44.045624591089819</v>
      </c>
      <c r="AG44" s="210">
        <f t="shared" si="42"/>
        <v>44.045624591089819</v>
      </c>
      <c r="AH44" s="210">
        <f t="shared" si="42"/>
        <v>44.045624591089819</v>
      </c>
      <c r="AI44" s="210">
        <f t="shared" si="42"/>
        <v>44.045624591089819</v>
      </c>
      <c r="AJ44" s="210">
        <f t="shared" si="42"/>
        <v>44.045624591089819</v>
      </c>
      <c r="AK44" s="210">
        <f t="shared" si="42"/>
        <v>44.045624591089819</v>
      </c>
      <c r="AL44" s="210">
        <f t="shared" ref="AL44:BQ44" si="43">IF(AL$22&lt;=$E$24,IF(AL$22&lt;=$D$24,IF(AL$22&lt;=$C$24,IF(AL$22&lt;=$B$24,$B110,($C27-$B27)/($C$24-$B$24)),($D27-$C27)/($D$24-$C$24)),($E27-$D27)/($E$24-$D$24)),$F110)</f>
        <v>44.045624591089819</v>
      </c>
      <c r="AM44" s="210">
        <f t="shared" si="43"/>
        <v>44.045624591089819</v>
      </c>
      <c r="AN44" s="210">
        <f t="shared" si="43"/>
        <v>44.045624591089819</v>
      </c>
      <c r="AO44" s="210">
        <f t="shared" si="43"/>
        <v>44.045624591089819</v>
      </c>
      <c r="AP44" s="210">
        <f t="shared" si="43"/>
        <v>44.045624591089819</v>
      </c>
      <c r="AQ44" s="210">
        <f t="shared" si="43"/>
        <v>44.045624591089819</v>
      </c>
      <c r="AR44" s="210">
        <f t="shared" si="43"/>
        <v>44.045624591089819</v>
      </c>
      <c r="AS44" s="210">
        <f t="shared" si="43"/>
        <v>44.045624591089819</v>
      </c>
      <c r="AT44" s="210">
        <f t="shared" si="43"/>
        <v>44.045624591089819</v>
      </c>
      <c r="AU44" s="210">
        <f t="shared" si="43"/>
        <v>44.045624591089819</v>
      </c>
      <c r="AV44" s="210">
        <f t="shared" si="43"/>
        <v>44.045624591089819</v>
      </c>
      <c r="AW44" s="210">
        <f t="shared" si="43"/>
        <v>44.045624591089819</v>
      </c>
      <c r="AX44" s="210">
        <f t="shared" si="43"/>
        <v>44.045624591089819</v>
      </c>
      <c r="AY44" s="210">
        <f t="shared" si="43"/>
        <v>44.045624591089819</v>
      </c>
      <c r="AZ44" s="210">
        <f t="shared" si="43"/>
        <v>44.045624591089819</v>
      </c>
      <c r="BA44" s="210">
        <f t="shared" si="43"/>
        <v>44.045624591089819</v>
      </c>
      <c r="BB44" s="210">
        <f t="shared" si="43"/>
        <v>18.373559881227337</v>
      </c>
      <c r="BC44" s="210">
        <f t="shared" si="43"/>
        <v>18.373559881227337</v>
      </c>
      <c r="BD44" s="210">
        <f t="shared" si="43"/>
        <v>18.373559881227337</v>
      </c>
      <c r="BE44" s="210">
        <f t="shared" si="43"/>
        <v>18.373559881227337</v>
      </c>
      <c r="BF44" s="210">
        <f t="shared" si="43"/>
        <v>18.373559881227337</v>
      </c>
      <c r="BG44" s="210">
        <f t="shared" si="43"/>
        <v>18.373559881227337</v>
      </c>
      <c r="BH44" s="210">
        <f t="shared" si="43"/>
        <v>18.373559881227337</v>
      </c>
      <c r="BI44" s="210">
        <f t="shared" si="43"/>
        <v>18.373559881227337</v>
      </c>
      <c r="BJ44" s="210">
        <f t="shared" si="43"/>
        <v>18.373559881227337</v>
      </c>
      <c r="BK44" s="210">
        <f t="shared" si="43"/>
        <v>18.373559881227337</v>
      </c>
      <c r="BL44" s="210">
        <f t="shared" si="43"/>
        <v>18.373559881227337</v>
      </c>
      <c r="BM44" s="210">
        <f t="shared" si="43"/>
        <v>18.373559881227337</v>
      </c>
      <c r="BN44" s="210">
        <f t="shared" si="43"/>
        <v>18.373559881227337</v>
      </c>
      <c r="BO44" s="210">
        <f t="shared" si="43"/>
        <v>18.373559881227337</v>
      </c>
      <c r="BP44" s="210">
        <f t="shared" si="43"/>
        <v>18.373559881227337</v>
      </c>
      <c r="BQ44" s="210">
        <f t="shared" si="43"/>
        <v>18.373559881227337</v>
      </c>
      <c r="BR44" s="210">
        <f t="shared" ref="BR44:DA44" si="44">IF(BR$22&lt;=$E$24,IF(BR$22&lt;=$D$24,IF(BR$22&lt;=$C$24,IF(BR$22&lt;=$B$24,$B110,($C27-$B27)/($C$24-$B$24)),($D27-$C27)/($D$24-$C$24)),($E27-$D27)/($E$24-$D$24)),$F110)</f>
        <v>18.373559881227337</v>
      </c>
      <c r="BS44" s="210">
        <f t="shared" si="44"/>
        <v>18.373559881227337</v>
      </c>
      <c r="BT44" s="210">
        <f t="shared" si="44"/>
        <v>18.373559881227337</v>
      </c>
      <c r="BU44" s="210">
        <f t="shared" si="44"/>
        <v>18.373559881227337</v>
      </c>
      <c r="BV44" s="210">
        <f t="shared" si="44"/>
        <v>18.373559881227337</v>
      </c>
      <c r="BW44" s="210">
        <f t="shared" si="44"/>
        <v>18.373559881227337</v>
      </c>
      <c r="BX44" s="210">
        <f t="shared" si="44"/>
        <v>18.373559881227337</v>
      </c>
      <c r="BY44" s="210">
        <f t="shared" si="44"/>
        <v>18.373559881227337</v>
      </c>
      <c r="BZ44" s="210">
        <f t="shared" si="44"/>
        <v>18.373559881227337</v>
      </c>
      <c r="CA44" s="210">
        <f t="shared" si="44"/>
        <v>-5.6172236483170108</v>
      </c>
      <c r="CB44" s="210">
        <f t="shared" si="44"/>
        <v>-5.6172236483170108</v>
      </c>
      <c r="CC44" s="210">
        <f t="shared" si="44"/>
        <v>-5.6172236483170108</v>
      </c>
      <c r="CD44" s="210">
        <f t="shared" si="44"/>
        <v>-5.6172236483170108</v>
      </c>
      <c r="CE44" s="210">
        <f t="shared" si="44"/>
        <v>-5.6172236483170108</v>
      </c>
      <c r="CF44" s="210">
        <f t="shared" si="44"/>
        <v>-5.6172236483170108</v>
      </c>
      <c r="CG44" s="210">
        <f t="shared" si="44"/>
        <v>-5.6172236483170108</v>
      </c>
      <c r="CH44" s="210">
        <f t="shared" si="44"/>
        <v>-5.6172236483170108</v>
      </c>
      <c r="CI44" s="210">
        <f t="shared" si="44"/>
        <v>-5.6172236483170108</v>
      </c>
      <c r="CJ44" s="210">
        <f t="shared" si="44"/>
        <v>-5.6172236483170108</v>
      </c>
      <c r="CK44" s="210">
        <f t="shared" si="44"/>
        <v>-5.6172236483170108</v>
      </c>
      <c r="CL44" s="210">
        <f t="shared" si="44"/>
        <v>-5.6172236483170108</v>
      </c>
      <c r="CM44" s="210">
        <f t="shared" si="44"/>
        <v>-5.6172236483170108</v>
      </c>
      <c r="CN44" s="210">
        <f t="shared" si="44"/>
        <v>-5.6172236483170108</v>
      </c>
      <c r="CO44" s="210">
        <f t="shared" si="44"/>
        <v>-5.6172236483170108</v>
      </c>
      <c r="CP44" s="210">
        <f t="shared" si="44"/>
        <v>-5.6172236483170108</v>
      </c>
      <c r="CQ44" s="210">
        <f t="shared" si="44"/>
        <v>-5.6172236483170108</v>
      </c>
      <c r="CR44" s="210">
        <f t="shared" si="44"/>
        <v>-5.6172236483170108</v>
      </c>
      <c r="CS44" s="210">
        <f t="shared" si="44"/>
        <v>-5.6172236483170108</v>
      </c>
      <c r="CT44" s="210">
        <f t="shared" si="44"/>
        <v>-5.6172236483170108</v>
      </c>
      <c r="CU44" s="210">
        <f t="shared" si="44"/>
        <v>-5.6172236483170108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0.33898305084745761</v>
      </c>
      <c r="Z45" s="210">
        <f t="shared" si="45"/>
        <v>0.33898305084745761</v>
      </c>
      <c r="AA45" s="210">
        <f t="shared" si="45"/>
        <v>0.33898305084745761</v>
      </c>
      <c r="AB45" s="210">
        <f t="shared" si="45"/>
        <v>0.33898305084745761</v>
      </c>
      <c r="AC45" s="210">
        <f t="shared" si="45"/>
        <v>0.33898305084745761</v>
      </c>
      <c r="AD45" s="210">
        <f t="shared" si="45"/>
        <v>0.33898305084745761</v>
      </c>
      <c r="AE45" s="210">
        <f t="shared" si="45"/>
        <v>0.33898305084745761</v>
      </c>
      <c r="AF45" s="210">
        <f t="shared" si="45"/>
        <v>0.33898305084745761</v>
      </c>
      <c r="AG45" s="210">
        <f t="shared" si="45"/>
        <v>0.33898305084745761</v>
      </c>
      <c r="AH45" s="210">
        <f t="shared" si="45"/>
        <v>0.33898305084745761</v>
      </c>
      <c r="AI45" s="210">
        <f t="shared" si="45"/>
        <v>0.33898305084745761</v>
      </c>
      <c r="AJ45" s="210">
        <f t="shared" si="45"/>
        <v>0.33898305084745761</v>
      </c>
      <c r="AK45" s="210">
        <f t="shared" si="45"/>
        <v>0.33898305084745761</v>
      </c>
      <c r="AL45" s="210">
        <f t="shared" ref="AL45:BQ45" si="46">IF(AL$22&lt;=$E$24,IF(AL$22&lt;=$D$24,IF(AL$22&lt;=$C$24,IF(AL$22&lt;=$B$24,$B111,($C28-$B28)/($C$24-$B$24)),($D28-$C28)/($D$24-$C$24)),($E28-$D28)/($E$24-$D$24)),$F111)</f>
        <v>0.33898305084745761</v>
      </c>
      <c r="AM45" s="210">
        <f t="shared" si="46"/>
        <v>0.33898305084745761</v>
      </c>
      <c r="AN45" s="210">
        <f t="shared" si="46"/>
        <v>0.33898305084745761</v>
      </c>
      <c r="AO45" s="210">
        <f t="shared" si="46"/>
        <v>0.33898305084745761</v>
      </c>
      <c r="AP45" s="210">
        <f t="shared" si="46"/>
        <v>0.33898305084745761</v>
      </c>
      <c r="AQ45" s="210">
        <f t="shared" si="46"/>
        <v>0.33898305084745761</v>
      </c>
      <c r="AR45" s="210">
        <f t="shared" si="46"/>
        <v>0.33898305084745761</v>
      </c>
      <c r="AS45" s="210">
        <f t="shared" si="46"/>
        <v>0.33898305084745761</v>
      </c>
      <c r="AT45" s="210">
        <f t="shared" si="46"/>
        <v>0.33898305084745761</v>
      </c>
      <c r="AU45" s="210">
        <f t="shared" si="46"/>
        <v>0.33898305084745761</v>
      </c>
      <c r="AV45" s="210">
        <f t="shared" si="46"/>
        <v>0.33898305084745761</v>
      </c>
      <c r="AW45" s="210">
        <f t="shared" si="46"/>
        <v>0.33898305084745761</v>
      </c>
      <c r="AX45" s="210">
        <f t="shared" si="46"/>
        <v>0.33898305084745761</v>
      </c>
      <c r="AY45" s="210">
        <f t="shared" si="46"/>
        <v>0.33898305084745761</v>
      </c>
      <c r="AZ45" s="210">
        <f t="shared" si="46"/>
        <v>0.33898305084745761</v>
      </c>
      <c r="BA45" s="210">
        <f t="shared" si="46"/>
        <v>0.33898305084745761</v>
      </c>
      <c r="BB45" s="210">
        <f t="shared" si="46"/>
        <v>1.4</v>
      </c>
      <c r="BC45" s="210">
        <f t="shared" si="46"/>
        <v>1.4</v>
      </c>
      <c r="BD45" s="210">
        <f t="shared" si="46"/>
        <v>1.4</v>
      </c>
      <c r="BE45" s="210">
        <f t="shared" si="46"/>
        <v>1.4</v>
      </c>
      <c r="BF45" s="210">
        <f t="shared" si="46"/>
        <v>1.4</v>
      </c>
      <c r="BG45" s="210">
        <f t="shared" si="46"/>
        <v>1.4</v>
      </c>
      <c r="BH45" s="210">
        <f t="shared" si="46"/>
        <v>1.4</v>
      </c>
      <c r="BI45" s="210">
        <f t="shared" si="46"/>
        <v>1.4</v>
      </c>
      <c r="BJ45" s="210">
        <f t="shared" si="46"/>
        <v>1.4</v>
      </c>
      <c r="BK45" s="210">
        <f t="shared" si="46"/>
        <v>1.4</v>
      </c>
      <c r="BL45" s="210">
        <f t="shared" si="46"/>
        <v>1.4</v>
      </c>
      <c r="BM45" s="210">
        <f t="shared" si="46"/>
        <v>1.4</v>
      </c>
      <c r="BN45" s="210">
        <f t="shared" si="46"/>
        <v>1.4</v>
      </c>
      <c r="BO45" s="210">
        <f t="shared" si="46"/>
        <v>1.4</v>
      </c>
      <c r="BP45" s="210">
        <f t="shared" si="46"/>
        <v>1.4</v>
      </c>
      <c r="BQ45" s="210">
        <f t="shared" si="46"/>
        <v>1.4</v>
      </c>
      <c r="BR45" s="210">
        <f t="shared" ref="BR45:DA45" si="47">IF(BR$22&lt;=$E$24,IF(BR$22&lt;=$D$24,IF(BR$22&lt;=$C$24,IF(BR$22&lt;=$B$24,$B111,($C28-$B28)/($C$24-$B$24)),($D28-$C28)/($D$24-$C$24)),($E28-$D28)/($E$24-$D$24)),$F111)</f>
        <v>1.4</v>
      </c>
      <c r="BS45" s="210">
        <f t="shared" si="47"/>
        <v>1.4</v>
      </c>
      <c r="BT45" s="210">
        <f t="shared" si="47"/>
        <v>1.4</v>
      </c>
      <c r="BU45" s="210">
        <f t="shared" si="47"/>
        <v>1.4</v>
      </c>
      <c r="BV45" s="210">
        <f t="shared" si="47"/>
        <v>1.4</v>
      </c>
      <c r="BW45" s="210">
        <f t="shared" si="47"/>
        <v>1.4</v>
      </c>
      <c r="BX45" s="210">
        <f t="shared" si="47"/>
        <v>1.4</v>
      </c>
      <c r="BY45" s="210">
        <f t="shared" si="47"/>
        <v>1.4</v>
      </c>
      <c r="BZ45" s="210">
        <f t="shared" si="47"/>
        <v>1.4</v>
      </c>
      <c r="CA45" s="210">
        <f t="shared" si="47"/>
        <v>1.7682926829268293</v>
      </c>
      <c r="CB45" s="210">
        <f t="shared" si="47"/>
        <v>1.7682926829268293</v>
      </c>
      <c r="CC45" s="210">
        <f t="shared" si="47"/>
        <v>1.7682926829268293</v>
      </c>
      <c r="CD45" s="210">
        <f t="shared" si="47"/>
        <v>1.7682926829268293</v>
      </c>
      <c r="CE45" s="210">
        <f t="shared" si="47"/>
        <v>1.7682926829268293</v>
      </c>
      <c r="CF45" s="210">
        <f t="shared" si="47"/>
        <v>1.7682926829268293</v>
      </c>
      <c r="CG45" s="210">
        <f t="shared" si="47"/>
        <v>1.7682926829268293</v>
      </c>
      <c r="CH45" s="210">
        <f t="shared" si="47"/>
        <v>1.7682926829268293</v>
      </c>
      <c r="CI45" s="210">
        <f t="shared" si="47"/>
        <v>1.7682926829268293</v>
      </c>
      <c r="CJ45" s="210">
        <f t="shared" si="47"/>
        <v>1.7682926829268293</v>
      </c>
      <c r="CK45" s="210">
        <f t="shared" si="47"/>
        <v>1.7682926829268293</v>
      </c>
      <c r="CL45" s="210">
        <f t="shared" si="47"/>
        <v>1.7682926829268293</v>
      </c>
      <c r="CM45" s="210">
        <f t="shared" si="47"/>
        <v>1.7682926829268293</v>
      </c>
      <c r="CN45" s="210">
        <f t="shared" si="47"/>
        <v>1.7682926829268293</v>
      </c>
      <c r="CO45" s="210">
        <f t="shared" si="47"/>
        <v>1.7682926829268293</v>
      </c>
      <c r="CP45" s="210">
        <f t="shared" si="47"/>
        <v>1.7682926829268293</v>
      </c>
      <c r="CQ45" s="210">
        <f t="shared" si="47"/>
        <v>1.7682926829268293</v>
      </c>
      <c r="CR45" s="210">
        <f t="shared" si="47"/>
        <v>1.7682926829268293</v>
      </c>
      <c r="CS45" s="210">
        <f t="shared" si="47"/>
        <v>1.7682926829268293</v>
      </c>
      <c r="CT45" s="210">
        <f t="shared" si="47"/>
        <v>1.7682926829268293</v>
      </c>
      <c r="CU45" s="210">
        <f t="shared" si="47"/>
        <v>1.7682926829268293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67.79661016949153</v>
      </c>
      <c r="Z46" s="210">
        <f t="shared" si="48"/>
        <v>67.79661016949153</v>
      </c>
      <c r="AA46" s="210">
        <f t="shared" si="48"/>
        <v>67.79661016949153</v>
      </c>
      <c r="AB46" s="210">
        <f t="shared" si="48"/>
        <v>67.79661016949153</v>
      </c>
      <c r="AC46" s="210">
        <f t="shared" si="48"/>
        <v>67.79661016949153</v>
      </c>
      <c r="AD46" s="210">
        <f t="shared" si="48"/>
        <v>67.79661016949153</v>
      </c>
      <c r="AE46" s="210">
        <f t="shared" si="48"/>
        <v>67.79661016949153</v>
      </c>
      <c r="AF46" s="210">
        <f t="shared" si="48"/>
        <v>67.79661016949153</v>
      </c>
      <c r="AG46" s="210">
        <f t="shared" si="48"/>
        <v>67.79661016949153</v>
      </c>
      <c r="AH46" s="210">
        <f t="shared" si="48"/>
        <v>67.79661016949153</v>
      </c>
      <c r="AI46" s="210">
        <f t="shared" si="48"/>
        <v>67.79661016949153</v>
      </c>
      <c r="AJ46" s="210">
        <f t="shared" si="48"/>
        <v>67.79661016949153</v>
      </c>
      <c r="AK46" s="210">
        <f t="shared" si="48"/>
        <v>67.79661016949153</v>
      </c>
      <c r="AL46" s="210">
        <f t="shared" ref="AL46:BQ46" si="49">IF(AL$22&lt;=$E$24,IF(AL$22&lt;=$D$24,IF(AL$22&lt;=$C$24,IF(AL$22&lt;=$B$24,$B112,($C29-$B29)/($C$24-$B$24)),($D29-$C29)/($D$24-$C$24)),($E29-$D29)/($E$24-$D$24)),$F112)</f>
        <v>67.79661016949153</v>
      </c>
      <c r="AM46" s="210">
        <f t="shared" si="49"/>
        <v>67.79661016949153</v>
      </c>
      <c r="AN46" s="210">
        <f t="shared" si="49"/>
        <v>67.79661016949153</v>
      </c>
      <c r="AO46" s="210">
        <f t="shared" si="49"/>
        <v>67.79661016949153</v>
      </c>
      <c r="AP46" s="210">
        <f t="shared" si="49"/>
        <v>67.79661016949153</v>
      </c>
      <c r="AQ46" s="210">
        <f t="shared" si="49"/>
        <v>67.79661016949153</v>
      </c>
      <c r="AR46" s="210">
        <f t="shared" si="49"/>
        <v>67.79661016949153</v>
      </c>
      <c r="AS46" s="210">
        <f t="shared" si="49"/>
        <v>67.79661016949153</v>
      </c>
      <c r="AT46" s="210">
        <f t="shared" si="49"/>
        <v>67.79661016949153</v>
      </c>
      <c r="AU46" s="210">
        <f t="shared" si="49"/>
        <v>67.79661016949153</v>
      </c>
      <c r="AV46" s="210">
        <f t="shared" si="49"/>
        <v>67.79661016949153</v>
      </c>
      <c r="AW46" s="210">
        <f t="shared" si="49"/>
        <v>67.79661016949153</v>
      </c>
      <c r="AX46" s="210">
        <f t="shared" si="49"/>
        <v>67.79661016949153</v>
      </c>
      <c r="AY46" s="210">
        <f t="shared" si="49"/>
        <v>67.79661016949153</v>
      </c>
      <c r="AZ46" s="210">
        <f t="shared" si="49"/>
        <v>67.79661016949153</v>
      </c>
      <c r="BA46" s="210">
        <f t="shared" si="49"/>
        <v>67.79661016949153</v>
      </c>
      <c r="BB46" s="210">
        <f t="shared" si="49"/>
        <v>190</v>
      </c>
      <c r="BC46" s="210">
        <f t="shared" si="49"/>
        <v>190</v>
      </c>
      <c r="BD46" s="210">
        <f t="shared" si="49"/>
        <v>190</v>
      </c>
      <c r="BE46" s="210">
        <f t="shared" si="49"/>
        <v>190</v>
      </c>
      <c r="BF46" s="210">
        <f t="shared" si="49"/>
        <v>190</v>
      </c>
      <c r="BG46" s="210">
        <f t="shared" si="49"/>
        <v>190</v>
      </c>
      <c r="BH46" s="210">
        <f t="shared" si="49"/>
        <v>190</v>
      </c>
      <c r="BI46" s="210">
        <f t="shared" si="49"/>
        <v>190</v>
      </c>
      <c r="BJ46" s="210">
        <f t="shared" si="49"/>
        <v>190</v>
      </c>
      <c r="BK46" s="210">
        <f t="shared" si="49"/>
        <v>190</v>
      </c>
      <c r="BL46" s="210">
        <f t="shared" si="49"/>
        <v>190</v>
      </c>
      <c r="BM46" s="210">
        <f t="shared" si="49"/>
        <v>190</v>
      </c>
      <c r="BN46" s="210">
        <f t="shared" si="49"/>
        <v>190</v>
      </c>
      <c r="BO46" s="210">
        <f t="shared" si="49"/>
        <v>190</v>
      </c>
      <c r="BP46" s="210">
        <f t="shared" si="49"/>
        <v>190</v>
      </c>
      <c r="BQ46" s="210">
        <f t="shared" si="49"/>
        <v>190</v>
      </c>
      <c r="BR46" s="210">
        <f t="shared" ref="BR46:DA46" si="50">IF(BR$22&lt;=$E$24,IF(BR$22&lt;=$D$24,IF(BR$22&lt;=$C$24,IF(BR$22&lt;=$B$24,$B112,($C29-$B29)/($C$24-$B$24)),($D29-$C29)/($D$24-$C$24)),($E29-$D29)/($E$24-$D$24)),$F112)</f>
        <v>190</v>
      </c>
      <c r="BS46" s="210">
        <f t="shared" si="50"/>
        <v>190</v>
      </c>
      <c r="BT46" s="210">
        <f t="shared" si="50"/>
        <v>190</v>
      </c>
      <c r="BU46" s="210">
        <f t="shared" si="50"/>
        <v>190</v>
      </c>
      <c r="BV46" s="210">
        <f t="shared" si="50"/>
        <v>190</v>
      </c>
      <c r="BW46" s="210">
        <f t="shared" si="50"/>
        <v>190</v>
      </c>
      <c r="BX46" s="210">
        <f t="shared" si="50"/>
        <v>190</v>
      </c>
      <c r="BY46" s="210">
        <f t="shared" si="50"/>
        <v>190</v>
      </c>
      <c r="BZ46" s="210">
        <f t="shared" si="50"/>
        <v>190</v>
      </c>
      <c r="CA46" s="210">
        <f t="shared" si="50"/>
        <v>1347.560975609756</v>
      </c>
      <c r="CB46" s="210">
        <f t="shared" si="50"/>
        <v>1347.560975609756</v>
      </c>
      <c r="CC46" s="210">
        <f t="shared" si="50"/>
        <v>1347.560975609756</v>
      </c>
      <c r="CD46" s="210">
        <f t="shared" si="50"/>
        <v>1347.560975609756</v>
      </c>
      <c r="CE46" s="210">
        <f t="shared" si="50"/>
        <v>1347.560975609756</v>
      </c>
      <c r="CF46" s="210">
        <f t="shared" si="50"/>
        <v>1347.560975609756</v>
      </c>
      <c r="CG46" s="210">
        <f t="shared" si="50"/>
        <v>1347.560975609756</v>
      </c>
      <c r="CH46" s="210">
        <f t="shared" si="50"/>
        <v>1347.560975609756</v>
      </c>
      <c r="CI46" s="210">
        <f t="shared" si="50"/>
        <v>1347.560975609756</v>
      </c>
      <c r="CJ46" s="210">
        <f t="shared" si="50"/>
        <v>1347.560975609756</v>
      </c>
      <c r="CK46" s="210">
        <f t="shared" si="50"/>
        <v>1347.560975609756</v>
      </c>
      <c r="CL46" s="210">
        <f t="shared" si="50"/>
        <v>1347.560975609756</v>
      </c>
      <c r="CM46" s="210">
        <f t="shared" si="50"/>
        <v>1347.560975609756</v>
      </c>
      <c r="CN46" s="210">
        <f t="shared" si="50"/>
        <v>1347.560975609756</v>
      </c>
      <c r="CO46" s="210">
        <f t="shared" si="50"/>
        <v>1347.560975609756</v>
      </c>
      <c r="CP46" s="210">
        <f t="shared" si="50"/>
        <v>1347.560975609756</v>
      </c>
      <c r="CQ46" s="210">
        <f t="shared" si="50"/>
        <v>1347.560975609756</v>
      </c>
      <c r="CR46" s="210">
        <f t="shared" si="50"/>
        <v>1347.560975609756</v>
      </c>
      <c r="CS46" s="210">
        <f t="shared" si="50"/>
        <v>1347.560975609756</v>
      </c>
      <c r="CT46" s="210">
        <f t="shared" si="50"/>
        <v>1347.560975609756</v>
      </c>
      <c r="CU46" s="210">
        <f t="shared" si="50"/>
        <v>1347.560975609756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9.9182510027444728</v>
      </c>
      <c r="Z47" s="210">
        <f t="shared" si="51"/>
        <v>9.9182510027444728</v>
      </c>
      <c r="AA47" s="210">
        <f t="shared" si="51"/>
        <v>9.9182510027444728</v>
      </c>
      <c r="AB47" s="210">
        <f t="shared" si="51"/>
        <v>9.9182510027444728</v>
      </c>
      <c r="AC47" s="210">
        <f t="shared" si="51"/>
        <v>9.9182510027444728</v>
      </c>
      <c r="AD47" s="210">
        <f t="shared" si="51"/>
        <v>9.9182510027444728</v>
      </c>
      <c r="AE47" s="210">
        <f t="shared" si="51"/>
        <v>9.9182510027444728</v>
      </c>
      <c r="AF47" s="210">
        <f t="shared" si="51"/>
        <v>9.9182510027444728</v>
      </c>
      <c r="AG47" s="210">
        <f t="shared" si="51"/>
        <v>9.9182510027444728</v>
      </c>
      <c r="AH47" s="210">
        <f t="shared" si="51"/>
        <v>9.9182510027444728</v>
      </c>
      <c r="AI47" s="210">
        <f t="shared" si="51"/>
        <v>9.9182510027444728</v>
      </c>
      <c r="AJ47" s="210">
        <f t="shared" si="51"/>
        <v>9.9182510027444728</v>
      </c>
      <c r="AK47" s="210">
        <f t="shared" si="51"/>
        <v>9.9182510027444728</v>
      </c>
      <c r="AL47" s="210">
        <f t="shared" ref="AL47:BQ47" si="52">IF(AL$22&lt;=$E$24,IF(AL$22&lt;=$D$24,IF(AL$22&lt;=$C$24,IF(AL$22&lt;=$B$24,$B113,($C30-$B30)/($C$24-$B$24)),($D30-$C30)/($D$24-$C$24)),($E30-$D30)/($E$24-$D$24)),$F113)</f>
        <v>9.9182510027444728</v>
      </c>
      <c r="AM47" s="210">
        <f t="shared" si="52"/>
        <v>9.9182510027444728</v>
      </c>
      <c r="AN47" s="210">
        <f t="shared" si="52"/>
        <v>9.9182510027444728</v>
      </c>
      <c r="AO47" s="210">
        <f t="shared" si="52"/>
        <v>9.9182510027444728</v>
      </c>
      <c r="AP47" s="210">
        <f t="shared" si="52"/>
        <v>9.9182510027444728</v>
      </c>
      <c r="AQ47" s="210">
        <f t="shared" si="52"/>
        <v>9.9182510027444728</v>
      </c>
      <c r="AR47" s="210">
        <f t="shared" si="52"/>
        <v>9.9182510027444728</v>
      </c>
      <c r="AS47" s="210">
        <f t="shared" si="52"/>
        <v>9.9182510027444728</v>
      </c>
      <c r="AT47" s="210">
        <f t="shared" si="52"/>
        <v>9.9182510027444728</v>
      </c>
      <c r="AU47" s="210">
        <f t="shared" si="52"/>
        <v>9.9182510027444728</v>
      </c>
      <c r="AV47" s="210">
        <f t="shared" si="52"/>
        <v>9.9182510027444728</v>
      </c>
      <c r="AW47" s="210">
        <f t="shared" si="52"/>
        <v>9.9182510027444728</v>
      </c>
      <c r="AX47" s="210">
        <f t="shared" si="52"/>
        <v>9.9182510027444728</v>
      </c>
      <c r="AY47" s="210">
        <f t="shared" si="52"/>
        <v>9.9182510027444728</v>
      </c>
      <c r="AZ47" s="210">
        <f t="shared" si="52"/>
        <v>9.9182510027444728</v>
      </c>
      <c r="BA47" s="210">
        <f t="shared" si="52"/>
        <v>9.9182510027444728</v>
      </c>
      <c r="BB47" s="210">
        <f t="shared" si="52"/>
        <v>-2.5235701893465627</v>
      </c>
      <c r="BC47" s="210">
        <f t="shared" si="52"/>
        <v>-2.5235701893465627</v>
      </c>
      <c r="BD47" s="210">
        <f t="shared" si="52"/>
        <v>-2.5235701893465627</v>
      </c>
      <c r="BE47" s="210">
        <f t="shared" si="52"/>
        <v>-2.5235701893465627</v>
      </c>
      <c r="BF47" s="210">
        <f t="shared" si="52"/>
        <v>-2.5235701893465627</v>
      </c>
      <c r="BG47" s="210">
        <f t="shared" si="52"/>
        <v>-2.5235701893465627</v>
      </c>
      <c r="BH47" s="210">
        <f t="shared" si="52"/>
        <v>-2.5235701893465627</v>
      </c>
      <c r="BI47" s="210">
        <f t="shared" si="52"/>
        <v>-2.5235701893465627</v>
      </c>
      <c r="BJ47" s="210">
        <f t="shared" si="52"/>
        <v>-2.5235701893465627</v>
      </c>
      <c r="BK47" s="210">
        <f t="shared" si="52"/>
        <v>-2.5235701893465627</v>
      </c>
      <c r="BL47" s="210">
        <f t="shared" si="52"/>
        <v>-2.5235701893465627</v>
      </c>
      <c r="BM47" s="210">
        <f t="shared" si="52"/>
        <v>-2.5235701893465627</v>
      </c>
      <c r="BN47" s="210">
        <f t="shared" si="52"/>
        <v>-2.5235701893465627</v>
      </c>
      <c r="BO47" s="210">
        <f t="shared" si="52"/>
        <v>-2.5235701893465627</v>
      </c>
      <c r="BP47" s="210">
        <f t="shared" si="52"/>
        <v>-2.5235701893465627</v>
      </c>
      <c r="BQ47" s="210">
        <f t="shared" si="52"/>
        <v>-2.5235701893465627</v>
      </c>
      <c r="BR47" s="210">
        <f t="shared" ref="BR47:DA47" si="53">IF(BR$22&lt;=$E$24,IF(BR$22&lt;=$D$24,IF(BR$22&lt;=$C$24,IF(BR$22&lt;=$B$24,$B113,($C30-$B30)/($C$24-$B$24)),($D30-$C30)/($D$24-$C$24)),($E30-$D30)/($E$24-$D$24)),$F113)</f>
        <v>-2.5235701893465627</v>
      </c>
      <c r="BS47" s="210">
        <f t="shared" si="53"/>
        <v>-2.5235701893465627</v>
      </c>
      <c r="BT47" s="210">
        <f t="shared" si="53"/>
        <v>-2.5235701893465627</v>
      </c>
      <c r="BU47" s="210">
        <f t="shared" si="53"/>
        <v>-2.5235701893465627</v>
      </c>
      <c r="BV47" s="210">
        <f t="shared" si="53"/>
        <v>-2.5235701893465627</v>
      </c>
      <c r="BW47" s="210">
        <f t="shared" si="53"/>
        <v>-2.5235701893465627</v>
      </c>
      <c r="BX47" s="210">
        <f t="shared" si="53"/>
        <v>-2.5235701893465627</v>
      </c>
      <c r="BY47" s="210">
        <f t="shared" si="53"/>
        <v>-2.5235701893465627</v>
      </c>
      <c r="BZ47" s="210">
        <f t="shared" si="53"/>
        <v>-2.5235701893465627</v>
      </c>
      <c r="CA47" s="210">
        <f t="shared" si="53"/>
        <v>-11.195080480355994</v>
      </c>
      <c r="CB47" s="210">
        <f t="shared" si="53"/>
        <v>-11.195080480355994</v>
      </c>
      <c r="CC47" s="210">
        <f t="shared" si="53"/>
        <v>-11.195080480355994</v>
      </c>
      <c r="CD47" s="210">
        <f t="shared" si="53"/>
        <v>-11.195080480355994</v>
      </c>
      <c r="CE47" s="210">
        <f t="shared" si="53"/>
        <v>-11.195080480355994</v>
      </c>
      <c r="CF47" s="210">
        <f t="shared" si="53"/>
        <v>-11.195080480355994</v>
      </c>
      <c r="CG47" s="210">
        <f t="shared" si="53"/>
        <v>-11.195080480355994</v>
      </c>
      <c r="CH47" s="210">
        <f t="shared" si="53"/>
        <v>-11.195080480355994</v>
      </c>
      <c r="CI47" s="210">
        <f t="shared" si="53"/>
        <v>-11.195080480355994</v>
      </c>
      <c r="CJ47" s="210">
        <f t="shared" si="53"/>
        <v>-11.195080480355994</v>
      </c>
      <c r="CK47" s="210">
        <f t="shared" si="53"/>
        <v>-11.195080480355994</v>
      </c>
      <c r="CL47" s="210">
        <f t="shared" si="53"/>
        <v>-11.195080480355994</v>
      </c>
      <c r="CM47" s="210">
        <f t="shared" si="53"/>
        <v>-11.195080480355994</v>
      </c>
      <c r="CN47" s="210">
        <f t="shared" si="53"/>
        <v>-11.195080480355994</v>
      </c>
      <c r="CO47" s="210">
        <f t="shared" si="53"/>
        <v>-11.195080480355994</v>
      </c>
      <c r="CP47" s="210">
        <f t="shared" si="53"/>
        <v>-11.195080480355994</v>
      </c>
      <c r="CQ47" s="210">
        <f t="shared" si="53"/>
        <v>-11.195080480355994</v>
      </c>
      <c r="CR47" s="210">
        <f t="shared" si="53"/>
        <v>-11.195080480355994</v>
      </c>
      <c r="CS47" s="210">
        <f t="shared" si="53"/>
        <v>-11.195080480355994</v>
      </c>
      <c r="CT47" s="210">
        <f t="shared" si="53"/>
        <v>-11.195080480355994</v>
      </c>
      <c r="CU47" s="210">
        <f t="shared" si="53"/>
        <v>-11.195080480355994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203.38983050847457</v>
      </c>
      <c r="Z51" s="210">
        <f t="shared" si="63"/>
        <v>203.38983050847457</v>
      </c>
      <c r="AA51" s="210">
        <f t="shared" si="63"/>
        <v>203.38983050847457</v>
      </c>
      <c r="AB51" s="210">
        <f t="shared" si="63"/>
        <v>203.38983050847457</v>
      </c>
      <c r="AC51" s="210">
        <f t="shared" si="63"/>
        <v>203.38983050847457</v>
      </c>
      <c r="AD51" s="210">
        <f t="shared" si="63"/>
        <v>203.38983050847457</v>
      </c>
      <c r="AE51" s="210">
        <f t="shared" si="63"/>
        <v>203.38983050847457</v>
      </c>
      <c r="AF51" s="210">
        <f t="shared" si="63"/>
        <v>203.38983050847457</v>
      </c>
      <c r="AG51" s="210">
        <f t="shared" si="63"/>
        <v>203.38983050847457</v>
      </c>
      <c r="AH51" s="210">
        <f t="shared" si="63"/>
        <v>203.38983050847457</v>
      </c>
      <c r="AI51" s="210">
        <f t="shared" si="63"/>
        <v>203.38983050847457</v>
      </c>
      <c r="AJ51" s="210">
        <f t="shared" si="63"/>
        <v>203.38983050847457</v>
      </c>
      <c r="AK51" s="210">
        <f t="shared" si="63"/>
        <v>203.38983050847457</v>
      </c>
      <c r="AL51" s="210">
        <f t="shared" ref="AL51:BQ51" si="64">IF(AL$22&lt;=$E$24,IF(AL$22&lt;=$D$24,IF(AL$22&lt;=$C$24,IF(AL$22&lt;=$B$24,$B117,($C34-$B34)/($C$24-$B$24)),($D34-$C34)/($D$24-$C$24)),($E34-$D34)/($E$24-$D$24)),$F117)</f>
        <v>203.38983050847457</v>
      </c>
      <c r="AM51" s="210">
        <f t="shared" si="64"/>
        <v>203.38983050847457</v>
      </c>
      <c r="AN51" s="210">
        <f t="shared" si="64"/>
        <v>203.38983050847457</v>
      </c>
      <c r="AO51" s="210">
        <f t="shared" si="64"/>
        <v>203.38983050847457</v>
      </c>
      <c r="AP51" s="210">
        <f t="shared" si="64"/>
        <v>203.38983050847457</v>
      </c>
      <c r="AQ51" s="210">
        <f t="shared" si="64"/>
        <v>203.38983050847457</v>
      </c>
      <c r="AR51" s="210">
        <f t="shared" si="64"/>
        <v>203.38983050847457</v>
      </c>
      <c r="AS51" s="210">
        <f t="shared" si="64"/>
        <v>203.38983050847457</v>
      </c>
      <c r="AT51" s="210">
        <f t="shared" si="64"/>
        <v>203.38983050847457</v>
      </c>
      <c r="AU51" s="210">
        <f t="shared" si="64"/>
        <v>203.38983050847457</v>
      </c>
      <c r="AV51" s="210">
        <f t="shared" si="64"/>
        <v>203.38983050847457</v>
      </c>
      <c r="AW51" s="210">
        <f t="shared" si="64"/>
        <v>203.38983050847457</v>
      </c>
      <c r="AX51" s="210">
        <f t="shared" si="64"/>
        <v>203.38983050847457</v>
      </c>
      <c r="AY51" s="210">
        <f t="shared" si="64"/>
        <v>203.38983050847457</v>
      </c>
      <c r="AZ51" s="210">
        <f t="shared" si="64"/>
        <v>203.38983050847457</v>
      </c>
      <c r="BA51" s="210">
        <f t="shared" si="64"/>
        <v>203.38983050847457</v>
      </c>
      <c r="BB51" s="210">
        <f t="shared" si="64"/>
        <v>480</v>
      </c>
      <c r="BC51" s="210">
        <f t="shared" si="64"/>
        <v>480</v>
      </c>
      <c r="BD51" s="210">
        <f t="shared" si="64"/>
        <v>480</v>
      </c>
      <c r="BE51" s="210">
        <f t="shared" si="64"/>
        <v>480</v>
      </c>
      <c r="BF51" s="210">
        <f t="shared" si="64"/>
        <v>480</v>
      </c>
      <c r="BG51" s="210">
        <f t="shared" si="64"/>
        <v>480</v>
      </c>
      <c r="BH51" s="210">
        <f t="shared" si="64"/>
        <v>480</v>
      </c>
      <c r="BI51" s="210">
        <f t="shared" si="64"/>
        <v>480</v>
      </c>
      <c r="BJ51" s="210">
        <f t="shared" si="64"/>
        <v>480</v>
      </c>
      <c r="BK51" s="210">
        <f t="shared" si="64"/>
        <v>480</v>
      </c>
      <c r="BL51" s="210">
        <f t="shared" si="64"/>
        <v>480</v>
      </c>
      <c r="BM51" s="210">
        <f t="shared" si="64"/>
        <v>480</v>
      </c>
      <c r="BN51" s="210">
        <f t="shared" si="64"/>
        <v>480</v>
      </c>
      <c r="BO51" s="210">
        <f t="shared" si="64"/>
        <v>480</v>
      </c>
      <c r="BP51" s="210">
        <f t="shared" si="64"/>
        <v>480</v>
      </c>
      <c r="BQ51" s="210">
        <f t="shared" si="64"/>
        <v>480</v>
      </c>
      <c r="BR51" s="210">
        <f t="shared" ref="BR51:DA51" si="65">IF(BR$22&lt;=$E$24,IF(BR$22&lt;=$D$24,IF(BR$22&lt;=$C$24,IF(BR$22&lt;=$B$24,$B117,($C34-$B34)/($C$24-$B$24)),($D34-$C34)/($D$24-$C$24)),($E34-$D34)/($E$24-$D$24)),$F117)</f>
        <v>480</v>
      </c>
      <c r="BS51" s="210">
        <f t="shared" si="65"/>
        <v>480</v>
      </c>
      <c r="BT51" s="210">
        <f t="shared" si="65"/>
        <v>480</v>
      </c>
      <c r="BU51" s="210">
        <f t="shared" si="65"/>
        <v>480</v>
      </c>
      <c r="BV51" s="210">
        <f t="shared" si="65"/>
        <v>480</v>
      </c>
      <c r="BW51" s="210">
        <f t="shared" si="65"/>
        <v>480</v>
      </c>
      <c r="BX51" s="210">
        <f t="shared" si="65"/>
        <v>480</v>
      </c>
      <c r="BY51" s="210">
        <f t="shared" si="65"/>
        <v>480</v>
      </c>
      <c r="BZ51" s="210">
        <f t="shared" si="65"/>
        <v>480</v>
      </c>
      <c r="CA51" s="210">
        <f t="shared" si="65"/>
        <v>897.80487804878044</v>
      </c>
      <c r="CB51" s="210">
        <f t="shared" si="65"/>
        <v>897.80487804878044</v>
      </c>
      <c r="CC51" s="210">
        <f t="shared" si="65"/>
        <v>897.80487804878044</v>
      </c>
      <c r="CD51" s="210">
        <f t="shared" si="65"/>
        <v>897.80487804878044</v>
      </c>
      <c r="CE51" s="210">
        <f t="shared" si="65"/>
        <v>897.80487804878044</v>
      </c>
      <c r="CF51" s="210">
        <f t="shared" si="65"/>
        <v>897.80487804878044</v>
      </c>
      <c r="CG51" s="210">
        <f t="shared" si="65"/>
        <v>897.80487804878044</v>
      </c>
      <c r="CH51" s="210">
        <f t="shared" si="65"/>
        <v>897.80487804878044</v>
      </c>
      <c r="CI51" s="210">
        <f t="shared" si="65"/>
        <v>897.80487804878044</v>
      </c>
      <c r="CJ51" s="210">
        <f t="shared" si="65"/>
        <v>897.80487804878044</v>
      </c>
      <c r="CK51" s="210">
        <f t="shared" si="65"/>
        <v>897.80487804878044</v>
      </c>
      <c r="CL51" s="210">
        <f t="shared" si="65"/>
        <v>897.80487804878044</v>
      </c>
      <c r="CM51" s="210">
        <f t="shared" si="65"/>
        <v>897.80487804878044</v>
      </c>
      <c r="CN51" s="210">
        <f t="shared" si="65"/>
        <v>897.80487804878044</v>
      </c>
      <c r="CO51" s="210">
        <f t="shared" si="65"/>
        <v>897.80487804878044</v>
      </c>
      <c r="CP51" s="210">
        <f t="shared" si="65"/>
        <v>897.80487804878044</v>
      </c>
      <c r="CQ51" s="210">
        <f t="shared" si="65"/>
        <v>897.80487804878044</v>
      </c>
      <c r="CR51" s="210">
        <f t="shared" si="65"/>
        <v>897.80487804878044</v>
      </c>
      <c r="CS51" s="210">
        <f t="shared" si="65"/>
        <v>897.80487804878044</v>
      </c>
      <c r="CT51" s="210">
        <f t="shared" si="65"/>
        <v>897.80487804878044</v>
      </c>
      <c r="CU51" s="210">
        <f t="shared" si="65"/>
        <v>897.80487804878044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-20.504465142706277</v>
      </c>
      <c r="CB52" s="210">
        <f t="shared" si="68"/>
        <v>-20.504465142706277</v>
      </c>
      <c r="CC52" s="210">
        <f t="shared" si="68"/>
        <v>-20.504465142706277</v>
      </c>
      <c r="CD52" s="210">
        <f t="shared" si="68"/>
        <v>-20.504465142706277</v>
      </c>
      <c r="CE52" s="210">
        <f t="shared" si="68"/>
        <v>-20.504465142706277</v>
      </c>
      <c r="CF52" s="210">
        <f t="shared" si="68"/>
        <v>-20.504465142706277</v>
      </c>
      <c r="CG52" s="210">
        <f t="shared" si="68"/>
        <v>-20.504465142706277</v>
      </c>
      <c r="CH52" s="210">
        <f t="shared" si="68"/>
        <v>-20.504465142706277</v>
      </c>
      <c r="CI52" s="210">
        <f t="shared" si="68"/>
        <v>-20.504465142706277</v>
      </c>
      <c r="CJ52" s="210">
        <f t="shared" si="68"/>
        <v>-20.504465142706277</v>
      </c>
      <c r="CK52" s="210">
        <f t="shared" si="68"/>
        <v>-20.504465142706277</v>
      </c>
      <c r="CL52" s="210">
        <f t="shared" si="68"/>
        <v>-20.504465142706277</v>
      </c>
      <c r="CM52" s="210">
        <f t="shared" si="68"/>
        <v>-20.504465142706277</v>
      </c>
      <c r="CN52" s="210">
        <f t="shared" si="68"/>
        <v>-20.504465142706277</v>
      </c>
      <c r="CO52" s="210">
        <f t="shared" si="68"/>
        <v>-20.504465142706277</v>
      </c>
      <c r="CP52" s="210">
        <f t="shared" si="68"/>
        <v>-20.504465142706277</v>
      </c>
      <c r="CQ52" s="210">
        <f t="shared" si="68"/>
        <v>-20.504465142706277</v>
      </c>
      <c r="CR52" s="210">
        <f t="shared" si="68"/>
        <v>-20.504465142706277</v>
      </c>
      <c r="CS52" s="210">
        <f t="shared" si="68"/>
        <v>-20.504465142706277</v>
      </c>
      <c r="CT52" s="210">
        <f t="shared" si="68"/>
        <v>-20.504465142706277</v>
      </c>
      <c r="CU52" s="210">
        <f t="shared" si="68"/>
        <v>-20.504465142706277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81.951219512194939</v>
      </c>
      <c r="CB53" s="210">
        <f t="shared" si="71"/>
        <v>81.951219512194939</v>
      </c>
      <c r="CC53" s="210">
        <f t="shared" si="71"/>
        <v>81.951219512194939</v>
      </c>
      <c r="CD53" s="210">
        <f t="shared" si="71"/>
        <v>81.951219512194939</v>
      </c>
      <c r="CE53" s="210">
        <f t="shared" si="71"/>
        <v>81.951219512194939</v>
      </c>
      <c r="CF53" s="210">
        <f t="shared" si="71"/>
        <v>81.951219512194939</v>
      </c>
      <c r="CG53" s="210">
        <f t="shared" si="71"/>
        <v>81.951219512194939</v>
      </c>
      <c r="CH53" s="210">
        <f t="shared" si="71"/>
        <v>81.951219512194939</v>
      </c>
      <c r="CI53" s="210">
        <f t="shared" si="71"/>
        <v>81.951219512194939</v>
      </c>
      <c r="CJ53" s="210">
        <f t="shared" si="71"/>
        <v>81.951219512194939</v>
      </c>
      <c r="CK53" s="210">
        <f t="shared" si="71"/>
        <v>81.951219512194939</v>
      </c>
      <c r="CL53" s="210">
        <f t="shared" si="71"/>
        <v>81.951219512194939</v>
      </c>
      <c r="CM53" s="210">
        <f t="shared" si="71"/>
        <v>81.951219512194939</v>
      </c>
      <c r="CN53" s="210">
        <f t="shared" si="71"/>
        <v>81.951219512194939</v>
      </c>
      <c r="CO53" s="210">
        <f t="shared" si="71"/>
        <v>81.951219512194939</v>
      </c>
      <c r="CP53" s="210">
        <f t="shared" si="71"/>
        <v>81.951219512194939</v>
      </c>
      <c r="CQ53" s="210">
        <f t="shared" si="71"/>
        <v>81.951219512194939</v>
      </c>
      <c r="CR53" s="210">
        <f t="shared" si="71"/>
        <v>81.951219512194939</v>
      </c>
      <c r="CS53" s="210">
        <f t="shared" si="71"/>
        <v>81.951219512194939</v>
      </c>
      <c r="CT53" s="210">
        <f t="shared" si="71"/>
        <v>81.951219512194939</v>
      </c>
      <c r="CU53" s="210">
        <f t="shared" si="71"/>
        <v>81.951219512194939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61.016949152542374</v>
      </c>
      <c r="Z54" s="210">
        <f t="shared" si="72"/>
        <v>61.016949152542374</v>
      </c>
      <c r="AA54" s="210">
        <f t="shared" si="72"/>
        <v>61.016949152542374</v>
      </c>
      <c r="AB54" s="210">
        <f t="shared" si="72"/>
        <v>61.016949152542374</v>
      </c>
      <c r="AC54" s="210">
        <f t="shared" si="72"/>
        <v>61.016949152542374</v>
      </c>
      <c r="AD54" s="210">
        <f t="shared" si="72"/>
        <v>61.016949152542374</v>
      </c>
      <c r="AE54" s="210">
        <f t="shared" si="72"/>
        <v>61.016949152542374</v>
      </c>
      <c r="AF54" s="210">
        <f t="shared" si="72"/>
        <v>61.016949152542374</v>
      </c>
      <c r="AG54" s="210">
        <f t="shared" si="72"/>
        <v>61.016949152542374</v>
      </c>
      <c r="AH54" s="210">
        <f t="shared" si="72"/>
        <v>61.016949152542374</v>
      </c>
      <c r="AI54" s="210">
        <f t="shared" si="72"/>
        <v>61.016949152542374</v>
      </c>
      <c r="AJ54" s="210">
        <f t="shared" si="72"/>
        <v>61.016949152542374</v>
      </c>
      <c r="AK54" s="210">
        <f t="shared" si="72"/>
        <v>61.016949152542374</v>
      </c>
      <c r="AL54" s="210">
        <f t="shared" ref="AL54:BQ54" si="73">IF(AL$22&lt;=$E$24,IF(AL$22&lt;=$D$24,IF(AL$22&lt;=$C$24,IF(AL$22&lt;=$B$24,$B120,($C37-$B37)/($C$24-$B$24)),($D37-$C37)/($D$24-$C$24)),($E37-$D37)/($E$24-$D$24)),$F120)</f>
        <v>61.016949152542374</v>
      </c>
      <c r="AM54" s="210">
        <f t="shared" si="73"/>
        <v>61.016949152542374</v>
      </c>
      <c r="AN54" s="210">
        <f t="shared" si="73"/>
        <v>61.016949152542374</v>
      </c>
      <c r="AO54" s="210">
        <f t="shared" si="73"/>
        <v>61.016949152542374</v>
      </c>
      <c r="AP54" s="210">
        <f t="shared" si="73"/>
        <v>61.016949152542374</v>
      </c>
      <c r="AQ54" s="210">
        <f t="shared" si="73"/>
        <v>61.016949152542374</v>
      </c>
      <c r="AR54" s="210">
        <f t="shared" si="73"/>
        <v>61.016949152542374</v>
      </c>
      <c r="AS54" s="210">
        <f t="shared" si="73"/>
        <v>61.016949152542374</v>
      </c>
      <c r="AT54" s="210">
        <f t="shared" si="73"/>
        <v>61.016949152542374</v>
      </c>
      <c r="AU54" s="210">
        <f t="shared" si="73"/>
        <v>61.016949152542374</v>
      </c>
      <c r="AV54" s="210">
        <f t="shared" si="73"/>
        <v>61.016949152542374</v>
      </c>
      <c r="AW54" s="210">
        <f t="shared" si="73"/>
        <v>61.016949152542374</v>
      </c>
      <c r="AX54" s="210">
        <f t="shared" si="73"/>
        <v>61.016949152542374</v>
      </c>
      <c r="AY54" s="210">
        <f t="shared" si="73"/>
        <v>61.016949152542374</v>
      </c>
      <c r="AZ54" s="210">
        <f t="shared" si="73"/>
        <v>61.016949152542374</v>
      </c>
      <c r="BA54" s="210">
        <f t="shared" si="73"/>
        <v>61.016949152542374</v>
      </c>
      <c r="BB54" s="210">
        <f t="shared" si="73"/>
        <v>-312</v>
      </c>
      <c r="BC54" s="210">
        <f t="shared" si="73"/>
        <v>-312</v>
      </c>
      <c r="BD54" s="210">
        <f t="shared" si="73"/>
        <v>-312</v>
      </c>
      <c r="BE54" s="210">
        <f t="shared" si="73"/>
        <v>-312</v>
      </c>
      <c r="BF54" s="210">
        <f t="shared" si="73"/>
        <v>-312</v>
      </c>
      <c r="BG54" s="210">
        <f t="shared" si="73"/>
        <v>-312</v>
      </c>
      <c r="BH54" s="210">
        <f t="shared" si="73"/>
        <v>-312</v>
      </c>
      <c r="BI54" s="210">
        <f t="shared" si="73"/>
        <v>-312</v>
      </c>
      <c r="BJ54" s="210">
        <f t="shared" si="73"/>
        <v>-312</v>
      </c>
      <c r="BK54" s="210">
        <f t="shared" si="73"/>
        <v>-312</v>
      </c>
      <c r="BL54" s="210">
        <f t="shared" si="73"/>
        <v>-312</v>
      </c>
      <c r="BM54" s="210">
        <f t="shared" si="73"/>
        <v>-312</v>
      </c>
      <c r="BN54" s="210">
        <f t="shared" si="73"/>
        <v>-312</v>
      </c>
      <c r="BO54" s="210">
        <f t="shared" si="73"/>
        <v>-312</v>
      </c>
      <c r="BP54" s="210">
        <f t="shared" si="73"/>
        <v>-312</v>
      </c>
      <c r="BQ54" s="210">
        <f t="shared" si="73"/>
        <v>-312</v>
      </c>
      <c r="BR54" s="210">
        <f t="shared" ref="BR54:DA54" si="74">IF(BR$22&lt;=$E$24,IF(BR$22&lt;=$D$24,IF(BR$22&lt;=$C$24,IF(BR$22&lt;=$B$24,$B120,($C37-$B37)/($C$24-$B$24)),($D37-$C37)/($D$24-$C$24)),($E37-$D37)/($E$24-$D$24)),$F120)</f>
        <v>-312</v>
      </c>
      <c r="BS54" s="210">
        <f t="shared" si="74"/>
        <v>-312</v>
      </c>
      <c r="BT54" s="210">
        <f t="shared" si="74"/>
        <v>-312</v>
      </c>
      <c r="BU54" s="210">
        <f t="shared" si="74"/>
        <v>-312</v>
      </c>
      <c r="BV54" s="210">
        <f t="shared" si="74"/>
        <v>-312</v>
      </c>
      <c r="BW54" s="210">
        <f t="shared" si="74"/>
        <v>-312</v>
      </c>
      <c r="BX54" s="210">
        <f t="shared" si="74"/>
        <v>-312</v>
      </c>
      <c r="BY54" s="210">
        <f t="shared" si="74"/>
        <v>-312</v>
      </c>
      <c r="BZ54" s="210">
        <f t="shared" si="74"/>
        <v>-312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2228.3915795024927</v>
      </c>
      <c r="G59" s="204">
        <f t="shared" si="75"/>
        <v>2228.3915795024927</v>
      </c>
      <c r="H59" s="204">
        <f t="shared" si="75"/>
        <v>2228.3915795024927</v>
      </c>
      <c r="I59" s="204">
        <f t="shared" si="75"/>
        <v>2228.3915795024927</v>
      </c>
      <c r="J59" s="204">
        <f t="shared" si="75"/>
        <v>2228.3915795024927</v>
      </c>
      <c r="K59" s="204">
        <f t="shared" si="75"/>
        <v>2228.3915795024927</v>
      </c>
      <c r="L59" s="204">
        <f t="shared" si="75"/>
        <v>2228.3915795024927</v>
      </c>
      <c r="M59" s="204">
        <f t="shared" si="75"/>
        <v>2228.3915795024927</v>
      </c>
      <c r="N59" s="204">
        <f t="shared" si="75"/>
        <v>2228.3915795024927</v>
      </c>
      <c r="O59" s="204">
        <f t="shared" si="75"/>
        <v>2228.3915795024927</v>
      </c>
      <c r="P59" s="204">
        <f t="shared" si="75"/>
        <v>2228.3915795024927</v>
      </c>
      <c r="Q59" s="204">
        <f t="shared" si="75"/>
        <v>2228.3915795024927</v>
      </c>
      <c r="R59" s="204">
        <f t="shared" si="75"/>
        <v>2228.3915795024927</v>
      </c>
      <c r="S59" s="204">
        <f t="shared" si="75"/>
        <v>2228.3915795024927</v>
      </c>
      <c r="T59" s="204">
        <f t="shared" si="75"/>
        <v>2228.3915795024927</v>
      </c>
      <c r="U59" s="204">
        <f t="shared" si="75"/>
        <v>2228.3915795024927</v>
      </c>
      <c r="V59" s="204">
        <f t="shared" si="75"/>
        <v>2228.3915795024927</v>
      </c>
      <c r="W59" s="204">
        <f t="shared" si="75"/>
        <v>2228.3915795024927</v>
      </c>
      <c r="X59" s="204">
        <f t="shared" si="75"/>
        <v>2228.3915795024927</v>
      </c>
      <c r="Y59" s="204">
        <f t="shared" si="75"/>
        <v>2211.6216981597945</v>
      </c>
      <c r="Z59" s="204">
        <f t="shared" si="75"/>
        <v>2194.8518168170958</v>
      </c>
      <c r="AA59" s="204">
        <f t="shared" si="75"/>
        <v>2178.0819354743976</v>
      </c>
      <c r="AB59" s="204">
        <f t="shared" si="75"/>
        <v>2161.3120541316989</v>
      </c>
      <c r="AC59" s="204">
        <f t="shared" si="75"/>
        <v>2144.5421727890007</v>
      </c>
      <c r="AD59" s="204">
        <f t="shared" si="75"/>
        <v>2127.772291446302</v>
      </c>
      <c r="AE59" s="204">
        <f t="shared" si="75"/>
        <v>2111.0024101036038</v>
      </c>
      <c r="AF59" s="204">
        <f t="shared" si="75"/>
        <v>2094.2325287609051</v>
      </c>
      <c r="AG59" s="204">
        <f t="shared" si="75"/>
        <v>2077.4626474182069</v>
      </c>
      <c r="AH59" s="204">
        <f t="shared" si="75"/>
        <v>2060.6927660755082</v>
      </c>
      <c r="AI59" s="204">
        <f t="shared" si="75"/>
        <v>2043.92288473281</v>
      </c>
      <c r="AJ59" s="204">
        <f t="shared" si="75"/>
        <v>2027.1530033901115</v>
      </c>
      <c r="AK59" s="204">
        <f t="shared" si="75"/>
        <v>2010.3831220474131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1993.6132407047146</v>
      </c>
      <c r="AM59" s="204">
        <f t="shared" si="76"/>
        <v>1976.8433593620161</v>
      </c>
      <c r="AN59" s="204">
        <f t="shared" si="76"/>
        <v>1960.0734780193177</v>
      </c>
      <c r="AO59" s="204">
        <f t="shared" si="76"/>
        <v>1943.3035966766192</v>
      </c>
      <c r="AP59" s="204">
        <f t="shared" si="76"/>
        <v>1926.533715333921</v>
      </c>
      <c r="AQ59" s="204">
        <f t="shared" si="76"/>
        <v>1909.7638339912223</v>
      </c>
      <c r="AR59" s="204">
        <f t="shared" si="76"/>
        <v>1892.9939526485241</v>
      </c>
      <c r="AS59" s="204">
        <f t="shared" si="76"/>
        <v>1876.2240713058256</v>
      </c>
      <c r="AT59" s="204">
        <f t="shared" si="76"/>
        <v>1859.4541899631272</v>
      </c>
      <c r="AU59" s="204">
        <f t="shared" si="76"/>
        <v>1842.6843086204287</v>
      </c>
      <c r="AV59" s="204">
        <f t="shared" si="76"/>
        <v>1825.9144272777303</v>
      </c>
      <c r="AW59" s="204">
        <f t="shared" si="76"/>
        <v>1809.1445459350318</v>
      </c>
      <c r="AX59" s="204">
        <f t="shared" si="76"/>
        <v>1792.3746645923334</v>
      </c>
      <c r="AY59" s="204">
        <f t="shared" si="76"/>
        <v>1775.6047832496349</v>
      </c>
      <c r="AZ59" s="204">
        <f t="shared" si="76"/>
        <v>1758.8349019069365</v>
      </c>
      <c r="BA59" s="204">
        <f t="shared" si="76"/>
        <v>1742.065020564238</v>
      </c>
      <c r="BB59" s="204">
        <f t="shared" si="76"/>
        <v>1745.5481207384214</v>
      </c>
      <c r="BC59" s="204">
        <f t="shared" si="76"/>
        <v>1769.2842024294862</v>
      </c>
      <c r="BD59" s="204">
        <f t="shared" si="76"/>
        <v>1793.0202841205512</v>
      </c>
      <c r="BE59" s="204">
        <f t="shared" si="76"/>
        <v>1816.756365811616</v>
      </c>
      <c r="BF59" s="204">
        <f t="shared" si="76"/>
        <v>1840.492447502681</v>
      </c>
      <c r="BG59" s="204">
        <f t="shared" si="76"/>
        <v>1864.2285291937458</v>
      </c>
      <c r="BH59" s="204">
        <f t="shared" si="76"/>
        <v>1887.9646108848106</v>
      </c>
      <c r="BI59" s="204">
        <f t="shared" si="76"/>
        <v>1911.7006925758756</v>
      </c>
      <c r="BJ59" s="204">
        <f t="shared" si="76"/>
        <v>1935.4367742669403</v>
      </c>
      <c r="BK59" s="204">
        <f t="shared" si="76"/>
        <v>1959.1728559580054</v>
      </c>
      <c r="BL59" s="204">
        <f t="shared" si="76"/>
        <v>1982.9089376490701</v>
      </c>
      <c r="BM59" s="204">
        <f t="shared" si="76"/>
        <v>2006.6450193401351</v>
      </c>
      <c r="BN59" s="204">
        <f t="shared" si="76"/>
        <v>2030.3811010311999</v>
      </c>
      <c r="BO59" s="204">
        <f t="shared" si="76"/>
        <v>2054.1171827222647</v>
      </c>
      <c r="BP59" s="204">
        <f t="shared" si="76"/>
        <v>2077.8532644133297</v>
      </c>
      <c r="BQ59" s="204">
        <f t="shared" si="76"/>
        <v>2101.5893461043947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2125.3254277954593</v>
      </c>
      <c r="BS59" s="204">
        <f t="shared" si="77"/>
        <v>2149.0615094865243</v>
      </c>
      <c r="BT59" s="204">
        <f t="shared" si="77"/>
        <v>2172.7975911775893</v>
      </c>
      <c r="BU59" s="204">
        <f t="shared" si="77"/>
        <v>2196.5336728686543</v>
      </c>
      <c r="BV59" s="204">
        <f t="shared" si="77"/>
        <v>2220.2697545597189</v>
      </c>
      <c r="BW59" s="204">
        <f t="shared" si="77"/>
        <v>2244.0058362507839</v>
      </c>
      <c r="BX59" s="204">
        <f t="shared" si="77"/>
        <v>2267.7419179418489</v>
      </c>
      <c r="BY59" s="204">
        <f t="shared" si="77"/>
        <v>2291.4779996329135</v>
      </c>
      <c r="BZ59" s="204">
        <f t="shared" si="77"/>
        <v>2315.2140813239785</v>
      </c>
      <c r="CA59" s="204">
        <f t="shared" si="77"/>
        <v>2342.0882866175625</v>
      </c>
      <c r="CB59" s="204">
        <f t="shared" si="77"/>
        <v>2372.1006155136656</v>
      </c>
      <c r="CC59" s="204">
        <f t="shared" si="77"/>
        <v>2402.1129444097687</v>
      </c>
      <c r="CD59" s="204">
        <f t="shared" si="77"/>
        <v>2432.1252733058723</v>
      </c>
      <c r="CE59" s="204">
        <f t="shared" si="77"/>
        <v>2462.1376022019754</v>
      </c>
      <c r="CF59" s="204">
        <f t="shared" si="77"/>
        <v>2492.1499310980785</v>
      </c>
      <c r="CG59" s="204">
        <f t="shared" si="77"/>
        <v>2522.1622599941816</v>
      </c>
      <c r="CH59" s="204">
        <f t="shared" si="77"/>
        <v>2552.1745888902847</v>
      </c>
      <c r="CI59" s="204">
        <f t="shared" si="77"/>
        <v>2582.1869177863878</v>
      </c>
      <c r="CJ59" s="204">
        <f t="shared" si="77"/>
        <v>2612.1992466824909</v>
      </c>
      <c r="CK59" s="204">
        <f t="shared" si="77"/>
        <v>2642.2115755785944</v>
      </c>
      <c r="CL59" s="204">
        <f t="shared" si="77"/>
        <v>2672.2239044746975</v>
      </c>
      <c r="CM59" s="204">
        <f t="shared" si="77"/>
        <v>2702.2362333708006</v>
      </c>
      <c r="CN59" s="204">
        <f t="shared" si="77"/>
        <v>2732.2485622669037</v>
      </c>
      <c r="CO59" s="204">
        <f t="shared" si="77"/>
        <v>2762.2608911630068</v>
      </c>
      <c r="CP59" s="204">
        <f t="shared" si="77"/>
        <v>2792.2732200591099</v>
      </c>
      <c r="CQ59" s="204">
        <f t="shared" si="77"/>
        <v>2822.285548955213</v>
      </c>
      <c r="CR59" s="204">
        <f t="shared" si="77"/>
        <v>2852.2978778513161</v>
      </c>
      <c r="CS59" s="204">
        <f t="shared" si="77"/>
        <v>2882.3102067474197</v>
      </c>
      <c r="CT59" s="204">
        <f t="shared" si="77"/>
        <v>2912.3225356435228</v>
      </c>
      <c r="CU59" s="204">
        <f t="shared" si="77"/>
        <v>2942.3348645396259</v>
      </c>
      <c r="CV59" s="204">
        <f t="shared" si="77"/>
        <v>3048.694864539626</v>
      </c>
      <c r="CW59" s="204">
        <f t="shared" si="77"/>
        <v>3155.0548645396261</v>
      </c>
      <c r="CX59" s="204">
        <f t="shared" si="77"/>
        <v>3261.4148645396263</v>
      </c>
      <c r="CY59" s="204">
        <f t="shared" si="77"/>
        <v>3367.7748645396259</v>
      </c>
      <c r="CZ59" s="204">
        <f t="shared" si="77"/>
        <v>3474.1348645396265</v>
      </c>
      <c r="DA59" s="204">
        <f t="shared" si="77"/>
        <v>3580.4948645396262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1.1864406779661016</v>
      </c>
      <c r="Z60" s="204">
        <f t="shared" si="78"/>
        <v>2.3728813559322033</v>
      </c>
      <c r="AA60" s="204">
        <f t="shared" si="78"/>
        <v>3.5593220338983049</v>
      </c>
      <c r="AB60" s="204">
        <f t="shared" si="78"/>
        <v>4.7457627118644066</v>
      </c>
      <c r="AC60" s="204">
        <f t="shared" si="78"/>
        <v>5.9322033898305087</v>
      </c>
      <c r="AD60" s="204">
        <f t="shared" si="78"/>
        <v>7.1186440677966099</v>
      </c>
      <c r="AE60" s="204">
        <f t="shared" si="78"/>
        <v>8.3050847457627111</v>
      </c>
      <c r="AF60" s="204">
        <f t="shared" si="78"/>
        <v>9.4915254237288131</v>
      </c>
      <c r="AG60" s="204">
        <f t="shared" si="78"/>
        <v>10.677966101694915</v>
      </c>
      <c r="AH60" s="204">
        <f t="shared" si="78"/>
        <v>11.864406779661017</v>
      </c>
      <c r="AI60" s="204">
        <f t="shared" si="78"/>
        <v>13.050847457627118</v>
      </c>
      <c r="AJ60" s="204">
        <f t="shared" si="78"/>
        <v>14.23728813559322</v>
      </c>
      <c r="AK60" s="204">
        <f t="shared" si="78"/>
        <v>15.423728813559322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16.610169491525422</v>
      </c>
      <c r="AM60" s="204">
        <f t="shared" si="79"/>
        <v>17.796610169491526</v>
      </c>
      <c r="AN60" s="204">
        <f t="shared" si="79"/>
        <v>18.983050847457626</v>
      </c>
      <c r="AO60" s="204">
        <f t="shared" si="79"/>
        <v>20.169491525423727</v>
      </c>
      <c r="AP60" s="204">
        <f t="shared" si="79"/>
        <v>21.35593220338983</v>
      </c>
      <c r="AQ60" s="204">
        <f t="shared" si="79"/>
        <v>22.542372881355931</v>
      </c>
      <c r="AR60" s="204">
        <f t="shared" si="79"/>
        <v>23.728813559322035</v>
      </c>
      <c r="AS60" s="204">
        <f t="shared" si="79"/>
        <v>24.915254237288135</v>
      </c>
      <c r="AT60" s="204">
        <f t="shared" si="79"/>
        <v>26.101694915254235</v>
      </c>
      <c r="AU60" s="204">
        <f t="shared" si="79"/>
        <v>27.288135593220339</v>
      </c>
      <c r="AV60" s="204">
        <f t="shared" si="79"/>
        <v>28.474576271186439</v>
      </c>
      <c r="AW60" s="204">
        <f t="shared" si="79"/>
        <v>29.66101694915254</v>
      </c>
      <c r="AX60" s="204">
        <f t="shared" si="79"/>
        <v>30.847457627118644</v>
      </c>
      <c r="AY60" s="204">
        <f t="shared" si="79"/>
        <v>32.033898305084747</v>
      </c>
      <c r="AZ60" s="204">
        <f t="shared" si="79"/>
        <v>33.220338983050844</v>
      </c>
      <c r="BA60" s="204">
        <f t="shared" si="79"/>
        <v>34.406779661016948</v>
      </c>
      <c r="BB60" s="204">
        <f t="shared" si="79"/>
        <v>59.36</v>
      </c>
      <c r="BC60" s="204">
        <f t="shared" si="79"/>
        <v>108.08</v>
      </c>
      <c r="BD60" s="204">
        <f t="shared" si="79"/>
        <v>156.80000000000001</v>
      </c>
      <c r="BE60" s="204">
        <f t="shared" si="79"/>
        <v>205.51999999999998</v>
      </c>
      <c r="BF60" s="204">
        <f t="shared" si="79"/>
        <v>254.24</v>
      </c>
      <c r="BG60" s="204">
        <f t="shared" si="79"/>
        <v>302.95999999999998</v>
      </c>
      <c r="BH60" s="204">
        <f t="shared" si="79"/>
        <v>351.68</v>
      </c>
      <c r="BI60" s="204">
        <f t="shared" si="79"/>
        <v>400.4</v>
      </c>
      <c r="BJ60" s="204">
        <f t="shared" si="79"/>
        <v>449.12</v>
      </c>
      <c r="BK60" s="204">
        <f t="shared" si="79"/>
        <v>497.84</v>
      </c>
      <c r="BL60" s="204">
        <f t="shared" si="79"/>
        <v>546.55999999999995</v>
      </c>
      <c r="BM60" s="204">
        <f t="shared" si="79"/>
        <v>595.28</v>
      </c>
      <c r="BN60" s="204">
        <f t="shared" si="79"/>
        <v>644</v>
      </c>
      <c r="BO60" s="204">
        <f t="shared" si="79"/>
        <v>692.72</v>
      </c>
      <c r="BP60" s="204">
        <f t="shared" si="79"/>
        <v>741.43999999999994</v>
      </c>
      <c r="BQ60" s="204">
        <f t="shared" si="79"/>
        <v>790.16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838.88</v>
      </c>
      <c r="BS60" s="204">
        <f t="shared" si="80"/>
        <v>887.6</v>
      </c>
      <c r="BT60" s="204">
        <f t="shared" si="80"/>
        <v>936.31999999999994</v>
      </c>
      <c r="BU60" s="204">
        <f t="shared" si="80"/>
        <v>985.04</v>
      </c>
      <c r="BV60" s="204">
        <f t="shared" si="80"/>
        <v>1033.76</v>
      </c>
      <c r="BW60" s="204">
        <f t="shared" si="80"/>
        <v>1082.48</v>
      </c>
      <c r="BX60" s="204">
        <f t="shared" si="80"/>
        <v>1131.2</v>
      </c>
      <c r="BY60" s="204">
        <f t="shared" si="80"/>
        <v>1179.92</v>
      </c>
      <c r="BZ60" s="204">
        <f t="shared" si="80"/>
        <v>1228.6399999999999</v>
      </c>
      <c r="CA60" s="204">
        <f t="shared" si="80"/>
        <v>1689.717987804878</v>
      </c>
      <c r="CB60" s="204">
        <f t="shared" si="80"/>
        <v>2563.1539634146338</v>
      </c>
      <c r="CC60" s="204">
        <f t="shared" si="80"/>
        <v>3436.5899390243899</v>
      </c>
      <c r="CD60" s="204">
        <f t="shared" si="80"/>
        <v>4310.0259146341459</v>
      </c>
      <c r="CE60" s="204">
        <f t="shared" si="80"/>
        <v>5183.4618902439015</v>
      </c>
      <c r="CF60" s="204">
        <f t="shared" si="80"/>
        <v>6056.897865853658</v>
      </c>
      <c r="CG60" s="204">
        <f t="shared" si="80"/>
        <v>6930.3338414634136</v>
      </c>
      <c r="CH60" s="204">
        <f t="shared" si="80"/>
        <v>7803.7698170731692</v>
      </c>
      <c r="CI60" s="204">
        <f t="shared" si="80"/>
        <v>8677.2057926829257</v>
      </c>
      <c r="CJ60" s="204">
        <f t="shared" si="80"/>
        <v>9550.6417682926822</v>
      </c>
      <c r="CK60" s="204">
        <f t="shared" si="80"/>
        <v>10424.077743902437</v>
      </c>
      <c r="CL60" s="204">
        <f t="shared" si="80"/>
        <v>11297.513719512193</v>
      </c>
      <c r="CM60" s="204">
        <f t="shared" si="80"/>
        <v>12170.94969512195</v>
      </c>
      <c r="CN60" s="204">
        <f t="shared" si="80"/>
        <v>13044.385670731705</v>
      </c>
      <c r="CO60" s="204">
        <f t="shared" si="80"/>
        <v>13917.821646341461</v>
      </c>
      <c r="CP60" s="204">
        <f t="shared" si="80"/>
        <v>14791.257621951218</v>
      </c>
      <c r="CQ60" s="204">
        <f t="shared" si="80"/>
        <v>15664.693597560972</v>
      </c>
      <c r="CR60" s="204">
        <f t="shared" si="80"/>
        <v>16538.129573170729</v>
      </c>
      <c r="CS60" s="204">
        <f t="shared" si="80"/>
        <v>17411.565548780483</v>
      </c>
      <c r="CT60" s="204">
        <f t="shared" si="80"/>
        <v>18285.001524390242</v>
      </c>
      <c r="CU60" s="204">
        <f t="shared" si="80"/>
        <v>19158.437499999996</v>
      </c>
      <c r="CV60" s="204">
        <f t="shared" si="80"/>
        <v>19883.297499999997</v>
      </c>
      <c r="CW60" s="204">
        <f t="shared" si="80"/>
        <v>20608.157499999998</v>
      </c>
      <c r="CX60" s="204">
        <f t="shared" si="80"/>
        <v>21333.017499999998</v>
      </c>
      <c r="CY60" s="204">
        <f t="shared" si="80"/>
        <v>22057.877499999995</v>
      </c>
      <c r="CZ60" s="204">
        <f t="shared" si="80"/>
        <v>22782.737499999996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23507.597499999996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680.7010887495876</v>
      </c>
      <c r="G61" s="204">
        <f t="shared" si="81"/>
        <v>680.7010887495876</v>
      </c>
      <c r="H61" s="204">
        <f t="shared" si="81"/>
        <v>680.7010887495876</v>
      </c>
      <c r="I61" s="204">
        <f t="shared" si="81"/>
        <v>680.7010887495876</v>
      </c>
      <c r="J61" s="204">
        <f t="shared" si="81"/>
        <v>680.7010887495876</v>
      </c>
      <c r="K61" s="204">
        <f t="shared" si="81"/>
        <v>680.7010887495876</v>
      </c>
      <c r="L61" s="204">
        <f t="shared" si="81"/>
        <v>680.7010887495876</v>
      </c>
      <c r="M61" s="204">
        <f t="shared" si="81"/>
        <v>680.7010887495876</v>
      </c>
      <c r="N61" s="204">
        <f t="shared" si="81"/>
        <v>680.7010887495876</v>
      </c>
      <c r="O61" s="204">
        <f t="shared" si="81"/>
        <v>680.7010887495876</v>
      </c>
      <c r="P61" s="204">
        <f t="shared" si="81"/>
        <v>680.7010887495876</v>
      </c>
      <c r="Q61" s="204">
        <f t="shared" si="81"/>
        <v>680.7010887495876</v>
      </c>
      <c r="R61" s="204">
        <f t="shared" si="81"/>
        <v>680.7010887495876</v>
      </c>
      <c r="S61" s="204">
        <f t="shared" si="81"/>
        <v>680.7010887495876</v>
      </c>
      <c r="T61" s="204">
        <f t="shared" si="81"/>
        <v>680.7010887495876</v>
      </c>
      <c r="U61" s="204">
        <f t="shared" si="81"/>
        <v>680.7010887495876</v>
      </c>
      <c r="V61" s="204">
        <f t="shared" si="81"/>
        <v>680.7010887495876</v>
      </c>
      <c r="W61" s="204">
        <f t="shared" si="81"/>
        <v>680.7010887495876</v>
      </c>
      <c r="X61" s="204">
        <f t="shared" si="81"/>
        <v>680.7010887495876</v>
      </c>
      <c r="Y61" s="204">
        <f t="shared" si="81"/>
        <v>724.74671334067739</v>
      </c>
      <c r="Z61" s="204">
        <f t="shared" si="81"/>
        <v>768.79233793176718</v>
      </c>
      <c r="AA61" s="204">
        <f t="shared" si="81"/>
        <v>812.83796252285708</v>
      </c>
      <c r="AB61" s="204">
        <f t="shared" si="81"/>
        <v>856.88358711394687</v>
      </c>
      <c r="AC61" s="204">
        <f t="shared" si="81"/>
        <v>900.92921170503666</v>
      </c>
      <c r="AD61" s="204">
        <f t="shared" si="81"/>
        <v>944.97483629612657</v>
      </c>
      <c r="AE61" s="204">
        <f t="shared" si="81"/>
        <v>989.02046088721636</v>
      </c>
      <c r="AF61" s="204">
        <f t="shared" si="81"/>
        <v>1033.0660854783061</v>
      </c>
      <c r="AG61" s="204">
        <f t="shared" si="81"/>
        <v>1077.1117100693959</v>
      </c>
      <c r="AH61" s="204">
        <f t="shared" si="81"/>
        <v>1121.1573346604857</v>
      </c>
      <c r="AI61" s="204">
        <f t="shared" si="81"/>
        <v>1165.2029592515755</v>
      </c>
      <c r="AJ61" s="204">
        <f t="shared" si="81"/>
        <v>1209.2485838426655</v>
      </c>
      <c r="AK61" s="204">
        <f t="shared" si="81"/>
        <v>1253.2942084337551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1297.3398330248451</v>
      </c>
      <c r="AM61" s="204">
        <f t="shared" si="82"/>
        <v>1341.3854576159349</v>
      </c>
      <c r="AN61" s="204">
        <f t="shared" si="82"/>
        <v>1385.4310822070247</v>
      </c>
      <c r="AO61" s="204">
        <f t="shared" si="82"/>
        <v>1429.4767067981145</v>
      </c>
      <c r="AP61" s="204">
        <f t="shared" si="82"/>
        <v>1473.5223313892043</v>
      </c>
      <c r="AQ61" s="204">
        <f t="shared" si="82"/>
        <v>1517.5679559802943</v>
      </c>
      <c r="AR61" s="204">
        <f t="shared" si="82"/>
        <v>1561.6135805713839</v>
      </c>
      <c r="AS61" s="204">
        <f t="shared" si="82"/>
        <v>1605.6592051624739</v>
      </c>
      <c r="AT61" s="204">
        <f t="shared" si="82"/>
        <v>1649.7048297535637</v>
      </c>
      <c r="AU61" s="204">
        <f t="shared" si="82"/>
        <v>1693.7504543446535</v>
      </c>
      <c r="AV61" s="204">
        <f t="shared" si="82"/>
        <v>1737.7960789357433</v>
      </c>
      <c r="AW61" s="204">
        <f t="shared" si="82"/>
        <v>1781.841703526833</v>
      </c>
      <c r="AX61" s="204">
        <f t="shared" si="82"/>
        <v>1825.8873281179228</v>
      </c>
      <c r="AY61" s="204">
        <f t="shared" si="82"/>
        <v>1869.9329527090126</v>
      </c>
      <c r="AZ61" s="204">
        <f t="shared" si="82"/>
        <v>1913.9785773001026</v>
      </c>
      <c r="BA61" s="204">
        <f t="shared" si="82"/>
        <v>1958.0242018911924</v>
      </c>
      <c r="BB61" s="204">
        <f t="shared" si="82"/>
        <v>1989.2337941273508</v>
      </c>
      <c r="BC61" s="204">
        <f t="shared" si="82"/>
        <v>2007.6073540085781</v>
      </c>
      <c r="BD61" s="204">
        <f t="shared" si="82"/>
        <v>2025.9809138898056</v>
      </c>
      <c r="BE61" s="204">
        <f t="shared" si="82"/>
        <v>2044.3544737710329</v>
      </c>
      <c r="BF61" s="204">
        <f t="shared" si="82"/>
        <v>2062.7280336522604</v>
      </c>
      <c r="BG61" s="204">
        <f t="shared" si="82"/>
        <v>2081.1015935334876</v>
      </c>
      <c r="BH61" s="204">
        <f t="shared" si="82"/>
        <v>2099.4751534147149</v>
      </c>
      <c r="BI61" s="204">
        <f t="shared" si="82"/>
        <v>2117.8487132959422</v>
      </c>
      <c r="BJ61" s="204">
        <f t="shared" si="82"/>
        <v>2136.2222731771694</v>
      </c>
      <c r="BK61" s="204">
        <f t="shared" si="82"/>
        <v>2154.5958330583971</v>
      </c>
      <c r="BL61" s="204">
        <f t="shared" si="82"/>
        <v>2172.9693929396244</v>
      </c>
      <c r="BM61" s="204">
        <f t="shared" si="82"/>
        <v>2191.3429528208517</v>
      </c>
      <c r="BN61" s="204">
        <f t="shared" si="82"/>
        <v>2209.7165127020789</v>
      </c>
      <c r="BO61" s="204">
        <f t="shared" si="82"/>
        <v>2228.0900725833062</v>
      </c>
      <c r="BP61" s="204">
        <f t="shared" si="82"/>
        <v>2246.4636324645335</v>
      </c>
      <c r="BQ61" s="204">
        <f t="shared" si="82"/>
        <v>2264.8371923457607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2283.2107522269885</v>
      </c>
      <c r="BS61" s="204">
        <f t="shared" si="83"/>
        <v>2301.5843121082157</v>
      </c>
      <c r="BT61" s="204">
        <f t="shared" si="83"/>
        <v>2319.957871989443</v>
      </c>
      <c r="BU61" s="204">
        <f t="shared" si="83"/>
        <v>2338.3314318706703</v>
      </c>
      <c r="BV61" s="204">
        <f t="shared" si="83"/>
        <v>2356.7049917518975</v>
      </c>
      <c r="BW61" s="204">
        <f t="shared" si="83"/>
        <v>2375.0785516331248</v>
      </c>
      <c r="BX61" s="204">
        <f t="shared" si="83"/>
        <v>2393.4521115143525</v>
      </c>
      <c r="BY61" s="204">
        <f t="shared" si="83"/>
        <v>2411.8256713955798</v>
      </c>
      <c r="BZ61" s="204">
        <f t="shared" si="83"/>
        <v>2430.199231276807</v>
      </c>
      <c r="CA61" s="204">
        <f t="shared" si="83"/>
        <v>2436.5773993932621</v>
      </c>
      <c r="CB61" s="204">
        <f t="shared" si="83"/>
        <v>2430.960175744945</v>
      </c>
      <c r="CC61" s="204">
        <f t="shared" si="83"/>
        <v>2425.3429520966283</v>
      </c>
      <c r="CD61" s="204">
        <f t="shared" si="83"/>
        <v>2419.7257284483112</v>
      </c>
      <c r="CE61" s="204">
        <f t="shared" si="83"/>
        <v>2414.1085047999941</v>
      </c>
      <c r="CF61" s="204">
        <f t="shared" si="83"/>
        <v>2408.491281151677</v>
      </c>
      <c r="CG61" s="204">
        <f t="shared" si="83"/>
        <v>2402.8740575033603</v>
      </c>
      <c r="CH61" s="204">
        <f t="shared" si="83"/>
        <v>2397.2568338550432</v>
      </c>
      <c r="CI61" s="204">
        <f t="shared" si="83"/>
        <v>2391.639610206726</v>
      </c>
      <c r="CJ61" s="204">
        <f t="shared" si="83"/>
        <v>2386.0223865584089</v>
      </c>
      <c r="CK61" s="204">
        <f t="shared" si="83"/>
        <v>2380.4051629100923</v>
      </c>
      <c r="CL61" s="204">
        <f t="shared" si="83"/>
        <v>2374.7879392617751</v>
      </c>
      <c r="CM61" s="204">
        <f t="shared" si="83"/>
        <v>2369.170715613458</v>
      </c>
      <c r="CN61" s="204">
        <f t="shared" si="83"/>
        <v>2363.5534919651409</v>
      </c>
      <c r="CO61" s="204">
        <f t="shared" si="83"/>
        <v>2357.9362683168242</v>
      </c>
      <c r="CP61" s="204">
        <f t="shared" si="83"/>
        <v>2352.3190446685071</v>
      </c>
      <c r="CQ61" s="204">
        <f t="shared" si="83"/>
        <v>2346.70182102019</v>
      </c>
      <c r="CR61" s="204">
        <f t="shared" si="83"/>
        <v>2341.0845973718729</v>
      </c>
      <c r="CS61" s="204">
        <f t="shared" si="83"/>
        <v>2335.4673737235562</v>
      </c>
      <c r="CT61" s="204">
        <f t="shared" si="83"/>
        <v>2329.8501500752391</v>
      </c>
      <c r="CU61" s="204">
        <f t="shared" si="83"/>
        <v>2324.2329264269219</v>
      </c>
      <c r="CV61" s="204">
        <f t="shared" si="83"/>
        <v>2332.663926426922</v>
      </c>
      <c r="CW61" s="204">
        <f t="shared" si="83"/>
        <v>2341.094926426922</v>
      </c>
      <c r="CX61" s="204">
        <f t="shared" si="83"/>
        <v>2349.5259264269221</v>
      </c>
      <c r="CY61" s="204">
        <f t="shared" si="83"/>
        <v>2357.9569264269221</v>
      </c>
      <c r="CZ61" s="204">
        <f t="shared" si="83"/>
        <v>2366.3879264269221</v>
      </c>
      <c r="DA61" s="204">
        <f t="shared" si="83"/>
        <v>2374.8189264269217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0.33898305084745761</v>
      </c>
      <c r="Z62" s="204">
        <f t="shared" si="84"/>
        <v>0.67796610169491522</v>
      </c>
      <c r="AA62" s="204">
        <f t="shared" si="84"/>
        <v>1.0169491525423728</v>
      </c>
      <c r="AB62" s="204">
        <f t="shared" si="84"/>
        <v>1.3559322033898304</v>
      </c>
      <c r="AC62" s="204">
        <f t="shared" si="84"/>
        <v>1.6949152542372881</v>
      </c>
      <c r="AD62" s="204">
        <f t="shared" si="84"/>
        <v>2.0338983050847457</v>
      </c>
      <c r="AE62" s="204">
        <f t="shared" si="84"/>
        <v>2.3728813559322033</v>
      </c>
      <c r="AF62" s="204">
        <f t="shared" si="84"/>
        <v>2.7118644067796609</v>
      </c>
      <c r="AG62" s="204">
        <f t="shared" si="84"/>
        <v>3.0508474576271185</v>
      </c>
      <c r="AH62" s="204">
        <f t="shared" si="84"/>
        <v>3.3898305084745761</v>
      </c>
      <c r="AI62" s="204">
        <f t="shared" si="84"/>
        <v>3.7288135593220337</v>
      </c>
      <c r="AJ62" s="204">
        <f t="shared" si="84"/>
        <v>4.0677966101694913</v>
      </c>
      <c r="AK62" s="204">
        <f t="shared" si="84"/>
        <v>4.406779661016949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4.7457627118644066</v>
      </c>
      <c r="AM62" s="204">
        <f t="shared" si="85"/>
        <v>5.0847457627118642</v>
      </c>
      <c r="AN62" s="204">
        <f t="shared" si="85"/>
        <v>5.4237288135593218</v>
      </c>
      <c r="AO62" s="204">
        <f t="shared" si="85"/>
        <v>5.7627118644067794</v>
      </c>
      <c r="AP62" s="204">
        <f t="shared" si="85"/>
        <v>6.101694915254237</v>
      </c>
      <c r="AQ62" s="204">
        <f t="shared" si="85"/>
        <v>6.4406779661016946</v>
      </c>
      <c r="AR62" s="204">
        <f t="shared" si="85"/>
        <v>6.7796610169491522</v>
      </c>
      <c r="AS62" s="204">
        <f t="shared" si="85"/>
        <v>7.1186440677966099</v>
      </c>
      <c r="AT62" s="204">
        <f t="shared" si="85"/>
        <v>7.4576271186440675</v>
      </c>
      <c r="AU62" s="204">
        <f t="shared" si="85"/>
        <v>7.7966101694915251</v>
      </c>
      <c r="AV62" s="204">
        <f t="shared" si="85"/>
        <v>8.1355932203389827</v>
      </c>
      <c r="AW62" s="204">
        <f t="shared" si="85"/>
        <v>8.4745762711864394</v>
      </c>
      <c r="AX62" s="204">
        <f t="shared" si="85"/>
        <v>8.8135593220338979</v>
      </c>
      <c r="AY62" s="204">
        <f t="shared" si="85"/>
        <v>9.1525423728813564</v>
      </c>
      <c r="AZ62" s="204">
        <f t="shared" si="85"/>
        <v>9.4915254237288131</v>
      </c>
      <c r="BA62" s="204">
        <f t="shared" si="85"/>
        <v>9.8305084745762699</v>
      </c>
      <c r="BB62" s="204">
        <f t="shared" si="85"/>
        <v>10.7</v>
      </c>
      <c r="BC62" s="204">
        <f t="shared" si="85"/>
        <v>12.1</v>
      </c>
      <c r="BD62" s="204">
        <f t="shared" si="85"/>
        <v>13.5</v>
      </c>
      <c r="BE62" s="204">
        <f t="shared" si="85"/>
        <v>14.899999999999999</v>
      </c>
      <c r="BF62" s="204">
        <f t="shared" si="85"/>
        <v>16.3</v>
      </c>
      <c r="BG62" s="204">
        <f t="shared" si="85"/>
        <v>17.7</v>
      </c>
      <c r="BH62" s="204">
        <f t="shared" si="85"/>
        <v>19.100000000000001</v>
      </c>
      <c r="BI62" s="204">
        <f t="shared" si="85"/>
        <v>20.5</v>
      </c>
      <c r="BJ62" s="204">
        <f t="shared" si="85"/>
        <v>21.9</v>
      </c>
      <c r="BK62" s="204">
        <f t="shared" si="85"/>
        <v>23.299999999999997</v>
      </c>
      <c r="BL62" s="204">
        <f t="shared" si="85"/>
        <v>24.7</v>
      </c>
      <c r="BM62" s="204">
        <f t="shared" si="85"/>
        <v>26.099999999999998</v>
      </c>
      <c r="BN62" s="204">
        <f t="shared" si="85"/>
        <v>27.5</v>
      </c>
      <c r="BO62" s="204">
        <f t="shared" si="85"/>
        <v>28.9</v>
      </c>
      <c r="BP62" s="204">
        <f t="shared" si="85"/>
        <v>30.299999999999997</v>
      </c>
      <c r="BQ62" s="204">
        <f t="shared" si="85"/>
        <v>31.7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33.099999999999994</v>
      </c>
      <c r="BS62" s="204">
        <f t="shared" si="86"/>
        <v>34.5</v>
      </c>
      <c r="BT62" s="204">
        <f t="shared" si="86"/>
        <v>35.9</v>
      </c>
      <c r="BU62" s="204">
        <f t="shared" si="86"/>
        <v>37.299999999999997</v>
      </c>
      <c r="BV62" s="204">
        <f t="shared" si="86"/>
        <v>38.700000000000003</v>
      </c>
      <c r="BW62" s="204">
        <f t="shared" si="86"/>
        <v>40.099999999999994</v>
      </c>
      <c r="BX62" s="204">
        <f t="shared" si="86"/>
        <v>41.5</v>
      </c>
      <c r="BY62" s="204">
        <f t="shared" si="86"/>
        <v>42.9</v>
      </c>
      <c r="BZ62" s="204">
        <f t="shared" si="86"/>
        <v>44.3</v>
      </c>
      <c r="CA62" s="204">
        <f t="shared" si="86"/>
        <v>45.884146341463413</v>
      </c>
      <c r="CB62" s="204">
        <f t="shared" si="86"/>
        <v>47.652439024390247</v>
      </c>
      <c r="CC62" s="204">
        <f t="shared" si="86"/>
        <v>49.420731707317074</v>
      </c>
      <c r="CD62" s="204">
        <f t="shared" si="86"/>
        <v>51.189024390243901</v>
      </c>
      <c r="CE62" s="204">
        <f t="shared" si="86"/>
        <v>52.957317073170728</v>
      </c>
      <c r="CF62" s="204">
        <f t="shared" si="86"/>
        <v>54.725609756097562</v>
      </c>
      <c r="CG62" s="204">
        <f t="shared" si="86"/>
        <v>56.493902439024389</v>
      </c>
      <c r="CH62" s="204">
        <f t="shared" si="86"/>
        <v>58.262195121951223</v>
      </c>
      <c r="CI62" s="204">
        <f t="shared" si="86"/>
        <v>60.030487804878049</v>
      </c>
      <c r="CJ62" s="204">
        <f t="shared" si="86"/>
        <v>61.798780487804876</v>
      </c>
      <c r="CK62" s="204">
        <f t="shared" si="86"/>
        <v>63.567073170731703</v>
      </c>
      <c r="CL62" s="204">
        <f t="shared" si="86"/>
        <v>65.335365853658544</v>
      </c>
      <c r="CM62" s="204">
        <f t="shared" si="86"/>
        <v>67.103658536585371</v>
      </c>
      <c r="CN62" s="204">
        <f t="shared" si="86"/>
        <v>68.871951219512198</v>
      </c>
      <c r="CO62" s="204">
        <f t="shared" si="86"/>
        <v>70.640243902439025</v>
      </c>
      <c r="CP62" s="204">
        <f t="shared" si="86"/>
        <v>72.408536585365852</v>
      </c>
      <c r="CQ62" s="204">
        <f t="shared" si="86"/>
        <v>74.176829268292678</v>
      </c>
      <c r="CR62" s="204">
        <f t="shared" si="86"/>
        <v>75.945121951219505</v>
      </c>
      <c r="CS62" s="204">
        <f t="shared" si="86"/>
        <v>77.713414634146346</v>
      </c>
      <c r="CT62" s="204">
        <f t="shared" si="86"/>
        <v>79.481707317073173</v>
      </c>
      <c r="CU62" s="204">
        <f t="shared" si="86"/>
        <v>81.25</v>
      </c>
      <c r="CV62" s="204">
        <f t="shared" si="86"/>
        <v>81.25</v>
      </c>
      <c r="CW62" s="204">
        <f t="shared" si="86"/>
        <v>81.25</v>
      </c>
      <c r="CX62" s="204">
        <f t="shared" si="86"/>
        <v>81.25</v>
      </c>
      <c r="CY62" s="204">
        <f t="shared" si="86"/>
        <v>81.25</v>
      </c>
      <c r="CZ62" s="204">
        <f t="shared" si="86"/>
        <v>81.25</v>
      </c>
      <c r="DA62" s="204">
        <f t="shared" si="86"/>
        <v>81.25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67.79661016949153</v>
      </c>
      <c r="Z63" s="204">
        <f t="shared" si="87"/>
        <v>135.59322033898306</v>
      </c>
      <c r="AA63" s="204">
        <f t="shared" si="87"/>
        <v>203.38983050847457</v>
      </c>
      <c r="AB63" s="204">
        <f t="shared" si="87"/>
        <v>271.18644067796612</v>
      </c>
      <c r="AC63" s="204">
        <f t="shared" si="87"/>
        <v>338.98305084745766</v>
      </c>
      <c r="AD63" s="204">
        <f t="shared" si="87"/>
        <v>406.77966101694915</v>
      </c>
      <c r="AE63" s="204">
        <f t="shared" si="87"/>
        <v>474.57627118644069</v>
      </c>
      <c r="AF63" s="204">
        <f t="shared" si="87"/>
        <v>542.37288135593224</v>
      </c>
      <c r="AG63" s="204">
        <f t="shared" si="87"/>
        <v>610.16949152542372</v>
      </c>
      <c r="AH63" s="204">
        <f t="shared" si="87"/>
        <v>677.96610169491532</v>
      </c>
      <c r="AI63" s="204">
        <f t="shared" si="87"/>
        <v>745.76271186440681</v>
      </c>
      <c r="AJ63" s="204">
        <f t="shared" si="87"/>
        <v>813.5593220338983</v>
      </c>
      <c r="AK63" s="204">
        <f t="shared" si="87"/>
        <v>881.3559322033899</v>
      </c>
      <c r="AL63" s="204">
        <f t="shared" si="87"/>
        <v>949.15254237288138</v>
      </c>
      <c r="AM63" s="204">
        <f t="shared" si="87"/>
        <v>1016.949152542373</v>
      </c>
      <c r="AN63" s="204">
        <f t="shared" si="87"/>
        <v>1084.7457627118645</v>
      </c>
      <c r="AO63" s="204">
        <f t="shared" si="87"/>
        <v>1152.542372881356</v>
      </c>
      <c r="AP63" s="204">
        <f t="shared" si="87"/>
        <v>1220.3389830508474</v>
      </c>
      <c r="AQ63" s="204">
        <f t="shared" si="87"/>
        <v>1288.1355932203392</v>
      </c>
      <c r="AR63" s="204">
        <f t="shared" si="87"/>
        <v>1355.9322033898306</v>
      </c>
      <c r="AS63" s="204">
        <f t="shared" si="87"/>
        <v>1423.7288135593221</v>
      </c>
      <c r="AT63" s="204">
        <f t="shared" si="87"/>
        <v>1491.5254237288136</v>
      </c>
      <c r="AU63" s="204">
        <f t="shared" si="87"/>
        <v>1559.3220338983051</v>
      </c>
      <c r="AV63" s="204">
        <f t="shared" si="87"/>
        <v>1627.1186440677966</v>
      </c>
      <c r="AW63" s="204">
        <f t="shared" si="87"/>
        <v>1694.9152542372883</v>
      </c>
      <c r="AX63" s="204">
        <f t="shared" si="87"/>
        <v>1762.7118644067798</v>
      </c>
      <c r="AY63" s="204">
        <f t="shared" si="87"/>
        <v>1830.5084745762713</v>
      </c>
      <c r="AZ63" s="204">
        <f t="shared" si="87"/>
        <v>1898.3050847457628</v>
      </c>
      <c r="BA63" s="204">
        <f t="shared" si="87"/>
        <v>1966.1016949152543</v>
      </c>
      <c r="BB63" s="204">
        <f t="shared" si="87"/>
        <v>2095</v>
      </c>
      <c r="BC63" s="204">
        <f t="shared" si="87"/>
        <v>2285</v>
      </c>
      <c r="BD63" s="204">
        <f t="shared" si="87"/>
        <v>2475</v>
      </c>
      <c r="BE63" s="204">
        <f t="shared" si="87"/>
        <v>2665</v>
      </c>
      <c r="BF63" s="204">
        <f t="shared" si="87"/>
        <v>2855</v>
      </c>
      <c r="BG63" s="204">
        <f t="shared" si="87"/>
        <v>3045</v>
      </c>
      <c r="BH63" s="204">
        <f t="shared" si="87"/>
        <v>3235</v>
      </c>
      <c r="BI63" s="204">
        <f t="shared" si="87"/>
        <v>3425</v>
      </c>
      <c r="BJ63" s="204">
        <f t="shared" si="87"/>
        <v>3615</v>
      </c>
      <c r="BK63" s="204">
        <f t="shared" si="87"/>
        <v>3805</v>
      </c>
      <c r="BL63" s="204">
        <f t="shared" si="87"/>
        <v>3995</v>
      </c>
      <c r="BM63" s="204">
        <f t="shared" si="87"/>
        <v>4185</v>
      </c>
      <c r="BN63" s="204">
        <f t="shared" si="87"/>
        <v>4375</v>
      </c>
      <c r="BO63" s="204">
        <f t="shared" si="87"/>
        <v>4565</v>
      </c>
      <c r="BP63" s="204">
        <f t="shared" si="87"/>
        <v>4755</v>
      </c>
      <c r="BQ63" s="204">
        <f t="shared" si="87"/>
        <v>4945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5135</v>
      </c>
      <c r="BS63" s="204">
        <f t="shared" si="89"/>
        <v>5325</v>
      </c>
      <c r="BT63" s="204">
        <f t="shared" si="89"/>
        <v>5515</v>
      </c>
      <c r="BU63" s="204">
        <f t="shared" si="89"/>
        <v>5705</v>
      </c>
      <c r="BV63" s="204">
        <f t="shared" si="89"/>
        <v>5895</v>
      </c>
      <c r="BW63" s="204">
        <f t="shared" si="89"/>
        <v>6085</v>
      </c>
      <c r="BX63" s="204">
        <f t="shared" si="89"/>
        <v>6275</v>
      </c>
      <c r="BY63" s="204">
        <f t="shared" si="89"/>
        <v>6465</v>
      </c>
      <c r="BZ63" s="204">
        <f t="shared" si="89"/>
        <v>6655</v>
      </c>
      <c r="CA63" s="204">
        <f t="shared" si="89"/>
        <v>7423.7804878048782</v>
      </c>
      <c r="CB63" s="204">
        <f t="shared" si="89"/>
        <v>8771.3414634146338</v>
      </c>
      <c r="CC63" s="204">
        <f t="shared" si="89"/>
        <v>10118.90243902439</v>
      </c>
      <c r="CD63" s="204">
        <f t="shared" si="89"/>
        <v>11466.463414634145</v>
      </c>
      <c r="CE63" s="204">
        <f t="shared" si="89"/>
        <v>12814.024390243903</v>
      </c>
      <c r="CF63" s="204">
        <f t="shared" si="89"/>
        <v>14161.585365853658</v>
      </c>
      <c r="CG63" s="204">
        <f t="shared" si="89"/>
        <v>15509.146341463415</v>
      </c>
      <c r="CH63" s="204">
        <f t="shared" si="89"/>
        <v>16856.707317073171</v>
      </c>
      <c r="CI63" s="204">
        <f t="shared" si="89"/>
        <v>18204.268292682926</v>
      </c>
      <c r="CJ63" s="204">
        <f t="shared" si="89"/>
        <v>19551.829268292684</v>
      </c>
      <c r="CK63" s="204">
        <f t="shared" si="89"/>
        <v>20899.390243902439</v>
      </c>
      <c r="CL63" s="204">
        <f t="shared" si="89"/>
        <v>22246.951219512193</v>
      </c>
      <c r="CM63" s="204">
        <f t="shared" si="89"/>
        <v>23594.512195121952</v>
      </c>
      <c r="CN63" s="204">
        <f t="shared" si="89"/>
        <v>24942.073170731706</v>
      </c>
      <c r="CO63" s="204">
        <f t="shared" si="89"/>
        <v>26289.634146341461</v>
      </c>
      <c r="CP63" s="204">
        <f t="shared" si="89"/>
        <v>27637.195121951219</v>
      </c>
      <c r="CQ63" s="204">
        <f t="shared" si="89"/>
        <v>28984.756097560974</v>
      </c>
      <c r="CR63" s="204">
        <f t="shared" si="89"/>
        <v>30332.317073170732</v>
      </c>
      <c r="CS63" s="204">
        <f t="shared" si="89"/>
        <v>31679.878048780487</v>
      </c>
      <c r="CT63" s="204">
        <f t="shared" si="89"/>
        <v>33027.439024390245</v>
      </c>
      <c r="CU63" s="204">
        <f t="shared" si="89"/>
        <v>34375</v>
      </c>
      <c r="CV63" s="204">
        <f t="shared" si="89"/>
        <v>34375</v>
      </c>
      <c r="CW63" s="204">
        <f t="shared" si="89"/>
        <v>34375</v>
      </c>
      <c r="CX63" s="204">
        <f t="shared" si="89"/>
        <v>34375</v>
      </c>
      <c r="CY63" s="204">
        <f t="shared" si="89"/>
        <v>34375</v>
      </c>
      <c r="CZ63" s="204">
        <f t="shared" si="89"/>
        <v>34375</v>
      </c>
      <c r="DA63" s="204">
        <f t="shared" si="89"/>
        <v>34375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117.69562991913411</v>
      </c>
      <c r="G64" s="204">
        <f t="shared" si="90"/>
        <v>117.69562991913411</v>
      </c>
      <c r="H64" s="204">
        <f t="shared" si="90"/>
        <v>117.69562991913411</v>
      </c>
      <c r="I64" s="204">
        <f t="shared" si="90"/>
        <v>117.69562991913411</v>
      </c>
      <c r="J64" s="204">
        <f t="shared" si="90"/>
        <v>117.69562991913411</v>
      </c>
      <c r="K64" s="204">
        <f t="shared" si="90"/>
        <v>117.69562991913411</v>
      </c>
      <c r="L64" s="204">
        <f t="shared" si="88"/>
        <v>117.69562991913411</v>
      </c>
      <c r="M64" s="204">
        <f t="shared" si="90"/>
        <v>117.69562991913411</v>
      </c>
      <c r="N64" s="204">
        <f t="shared" si="90"/>
        <v>117.69562991913411</v>
      </c>
      <c r="O64" s="204">
        <f t="shared" si="90"/>
        <v>117.69562991913411</v>
      </c>
      <c r="P64" s="204">
        <f t="shared" si="90"/>
        <v>117.69562991913411</v>
      </c>
      <c r="Q64" s="204">
        <f t="shared" si="90"/>
        <v>117.69562991913411</v>
      </c>
      <c r="R64" s="204">
        <f t="shared" si="90"/>
        <v>117.69562991913411</v>
      </c>
      <c r="S64" s="204">
        <f t="shared" si="90"/>
        <v>117.69562991913411</v>
      </c>
      <c r="T64" s="204">
        <f t="shared" si="90"/>
        <v>117.69562991913411</v>
      </c>
      <c r="U64" s="204">
        <f t="shared" si="90"/>
        <v>117.69562991913411</v>
      </c>
      <c r="V64" s="204">
        <f t="shared" si="90"/>
        <v>117.69562991913411</v>
      </c>
      <c r="W64" s="204">
        <f t="shared" si="90"/>
        <v>117.69562991913411</v>
      </c>
      <c r="X64" s="204">
        <f t="shared" si="90"/>
        <v>117.69562991913411</v>
      </c>
      <c r="Y64" s="204">
        <f t="shared" si="90"/>
        <v>127.61388092187858</v>
      </c>
      <c r="Z64" s="204">
        <f t="shared" si="90"/>
        <v>137.53213192462306</v>
      </c>
      <c r="AA64" s="204">
        <f t="shared" si="90"/>
        <v>147.45038292736751</v>
      </c>
      <c r="AB64" s="204">
        <f t="shared" si="90"/>
        <v>157.368633930112</v>
      </c>
      <c r="AC64" s="204">
        <f t="shared" si="90"/>
        <v>167.28688493285648</v>
      </c>
      <c r="AD64" s="204">
        <f t="shared" si="90"/>
        <v>177.20513593560094</v>
      </c>
      <c r="AE64" s="204">
        <f t="shared" si="90"/>
        <v>187.12338693834542</v>
      </c>
      <c r="AF64" s="204">
        <f t="shared" si="90"/>
        <v>197.0416379410899</v>
      </c>
      <c r="AG64" s="204">
        <f t="shared" si="90"/>
        <v>206.95988894383436</v>
      </c>
      <c r="AH64" s="204">
        <f t="shared" si="90"/>
        <v>216.87813994657881</v>
      </c>
      <c r="AI64" s="204">
        <f t="shared" si="90"/>
        <v>226.79639094932332</v>
      </c>
      <c r="AJ64" s="204">
        <f t="shared" si="90"/>
        <v>236.71464195206778</v>
      </c>
      <c r="AK64" s="204">
        <f t="shared" si="90"/>
        <v>246.63289295481223</v>
      </c>
      <c r="AL64" s="204">
        <f t="shared" si="90"/>
        <v>256.55114395755675</v>
      </c>
      <c r="AM64" s="204">
        <f t="shared" si="90"/>
        <v>266.4693949603012</v>
      </c>
      <c r="AN64" s="204">
        <f t="shared" si="90"/>
        <v>276.38764596304566</v>
      </c>
      <c r="AO64" s="204">
        <f t="shared" si="90"/>
        <v>286.30589696579017</v>
      </c>
      <c r="AP64" s="204">
        <f t="shared" si="90"/>
        <v>296.22414796853462</v>
      </c>
      <c r="AQ64" s="204">
        <f t="shared" si="90"/>
        <v>306.14239897127908</v>
      </c>
      <c r="AR64" s="204">
        <f t="shared" si="90"/>
        <v>316.06064997402353</v>
      </c>
      <c r="AS64" s="204">
        <f t="shared" si="90"/>
        <v>325.97890097676805</v>
      </c>
      <c r="AT64" s="204">
        <f t="shared" si="90"/>
        <v>335.8971519795125</v>
      </c>
      <c r="AU64" s="204">
        <f t="shared" si="90"/>
        <v>345.81540298225696</v>
      </c>
      <c r="AV64" s="204">
        <f t="shared" si="90"/>
        <v>355.73365398500147</v>
      </c>
      <c r="AW64" s="204">
        <f t="shared" si="90"/>
        <v>365.65190498774592</v>
      </c>
      <c r="AX64" s="204">
        <f t="shared" si="90"/>
        <v>375.57015599049038</v>
      </c>
      <c r="AY64" s="204">
        <f t="shared" si="90"/>
        <v>385.48840699323483</v>
      </c>
      <c r="AZ64" s="204">
        <f t="shared" si="90"/>
        <v>395.40665799597934</v>
      </c>
      <c r="BA64" s="204">
        <f t="shared" si="90"/>
        <v>405.3249089987238</v>
      </c>
      <c r="BB64" s="204">
        <f t="shared" si="90"/>
        <v>409.02224940542277</v>
      </c>
      <c r="BC64" s="204">
        <f t="shared" si="90"/>
        <v>406.4986792160762</v>
      </c>
      <c r="BD64" s="204">
        <f t="shared" si="90"/>
        <v>403.97510902672963</v>
      </c>
      <c r="BE64" s="204">
        <f t="shared" si="90"/>
        <v>401.45153883738305</v>
      </c>
      <c r="BF64" s="204">
        <f t="shared" si="90"/>
        <v>398.92796864803648</v>
      </c>
      <c r="BG64" s="204">
        <f t="shared" si="90"/>
        <v>396.40439845868991</v>
      </c>
      <c r="BH64" s="204">
        <f t="shared" si="90"/>
        <v>393.8808282693434</v>
      </c>
      <c r="BI64" s="204">
        <f t="shared" si="90"/>
        <v>391.35725807999683</v>
      </c>
      <c r="BJ64" s="204">
        <f t="shared" si="90"/>
        <v>388.83368789065025</v>
      </c>
      <c r="BK64" s="204">
        <f t="shared" si="90"/>
        <v>386.31011770130368</v>
      </c>
      <c r="BL64" s="204">
        <f t="shared" si="90"/>
        <v>383.78654751195711</v>
      </c>
      <c r="BM64" s="204">
        <f t="shared" si="90"/>
        <v>381.26297732261054</v>
      </c>
      <c r="BN64" s="204">
        <f t="shared" si="90"/>
        <v>378.73940713326397</v>
      </c>
      <c r="BO64" s="204">
        <f t="shared" si="90"/>
        <v>376.21583694391745</v>
      </c>
      <c r="BP64" s="204">
        <f t="shared" si="90"/>
        <v>373.69226675457088</v>
      </c>
      <c r="BQ64" s="204">
        <f t="shared" si="90"/>
        <v>371.16869656522431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368.64512637587774</v>
      </c>
      <c r="BS64" s="204">
        <f t="shared" si="91"/>
        <v>366.12155618653117</v>
      </c>
      <c r="BT64" s="204">
        <f t="shared" si="91"/>
        <v>363.59798599718459</v>
      </c>
      <c r="BU64" s="204">
        <f t="shared" si="91"/>
        <v>361.07441580783802</v>
      </c>
      <c r="BV64" s="204">
        <f t="shared" si="91"/>
        <v>358.55084561849151</v>
      </c>
      <c r="BW64" s="204">
        <f t="shared" si="91"/>
        <v>356.02727542914494</v>
      </c>
      <c r="BX64" s="204">
        <f t="shared" si="91"/>
        <v>353.50370523979836</v>
      </c>
      <c r="BY64" s="204">
        <f t="shared" si="91"/>
        <v>350.98013505045179</v>
      </c>
      <c r="BZ64" s="204">
        <f t="shared" si="91"/>
        <v>348.45656486110522</v>
      </c>
      <c r="CA64" s="204">
        <f t="shared" si="91"/>
        <v>341.59723952625399</v>
      </c>
      <c r="CB64" s="204">
        <f t="shared" si="91"/>
        <v>330.40215904589797</v>
      </c>
      <c r="CC64" s="204">
        <f t="shared" si="91"/>
        <v>319.20707856554196</v>
      </c>
      <c r="CD64" s="204">
        <f t="shared" si="91"/>
        <v>308.01199808518601</v>
      </c>
      <c r="CE64" s="204">
        <f t="shared" si="91"/>
        <v>296.81691760483</v>
      </c>
      <c r="CF64" s="204">
        <f t="shared" si="91"/>
        <v>285.62183712447398</v>
      </c>
      <c r="CG64" s="204">
        <f t="shared" si="91"/>
        <v>274.42675664411797</v>
      </c>
      <c r="CH64" s="204">
        <f t="shared" si="91"/>
        <v>263.23167616376202</v>
      </c>
      <c r="CI64" s="204">
        <f t="shared" si="91"/>
        <v>252.03659568340601</v>
      </c>
      <c r="CJ64" s="204">
        <f t="shared" si="91"/>
        <v>240.84151520305002</v>
      </c>
      <c r="CK64" s="204">
        <f t="shared" si="91"/>
        <v>229.64643472269404</v>
      </c>
      <c r="CL64" s="204">
        <f t="shared" si="91"/>
        <v>218.45135424233803</v>
      </c>
      <c r="CM64" s="204">
        <f t="shared" si="91"/>
        <v>207.25627376198204</v>
      </c>
      <c r="CN64" s="204">
        <f t="shared" si="91"/>
        <v>196.06119328162603</v>
      </c>
      <c r="CO64" s="204">
        <f t="shared" si="91"/>
        <v>184.86611280127005</v>
      </c>
      <c r="CP64" s="204">
        <f t="shared" si="91"/>
        <v>173.67103232091407</v>
      </c>
      <c r="CQ64" s="204">
        <f t="shared" si="91"/>
        <v>162.47595184055805</v>
      </c>
      <c r="CR64" s="204">
        <f t="shared" si="91"/>
        <v>151.28087136020207</v>
      </c>
      <c r="CS64" s="204">
        <f t="shared" si="91"/>
        <v>140.08579087984609</v>
      </c>
      <c r="CT64" s="204">
        <f t="shared" si="91"/>
        <v>128.89071039949008</v>
      </c>
      <c r="CU64" s="204">
        <f t="shared" si="91"/>
        <v>117.69562991913409</v>
      </c>
      <c r="CV64" s="204">
        <f t="shared" si="91"/>
        <v>169.88562991913398</v>
      </c>
      <c r="CW64" s="204">
        <f t="shared" si="91"/>
        <v>222.07562991913386</v>
      </c>
      <c r="CX64" s="204">
        <f t="shared" si="91"/>
        <v>274.26562991913374</v>
      </c>
      <c r="CY64" s="204">
        <f t="shared" si="91"/>
        <v>326.45562991913363</v>
      </c>
      <c r="CZ64" s="204">
        <f t="shared" si="91"/>
        <v>378.64562991913351</v>
      </c>
      <c r="DA64" s="204">
        <f t="shared" si="91"/>
        <v>430.8356299191334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3600</v>
      </c>
      <c r="G68" s="204">
        <f t="shared" si="98"/>
        <v>3600</v>
      </c>
      <c r="H68" s="204">
        <f t="shared" si="98"/>
        <v>3600</v>
      </c>
      <c r="I68" s="204">
        <f t="shared" si="98"/>
        <v>3600</v>
      </c>
      <c r="J68" s="204">
        <f t="shared" si="98"/>
        <v>3600</v>
      </c>
      <c r="K68" s="204">
        <f t="shared" si="98"/>
        <v>3600</v>
      </c>
      <c r="L68" s="204">
        <f t="shared" si="88"/>
        <v>3600</v>
      </c>
      <c r="M68" s="204">
        <f t="shared" si="98"/>
        <v>3600</v>
      </c>
      <c r="N68" s="204">
        <f t="shared" si="98"/>
        <v>3600</v>
      </c>
      <c r="O68" s="204">
        <f t="shared" si="98"/>
        <v>3600</v>
      </c>
      <c r="P68" s="204">
        <f t="shared" si="98"/>
        <v>3600</v>
      </c>
      <c r="Q68" s="204">
        <f t="shared" si="98"/>
        <v>3600</v>
      </c>
      <c r="R68" s="204">
        <f t="shared" si="98"/>
        <v>3600</v>
      </c>
      <c r="S68" s="204">
        <f t="shared" si="98"/>
        <v>3600</v>
      </c>
      <c r="T68" s="204">
        <f t="shared" si="98"/>
        <v>3600</v>
      </c>
      <c r="U68" s="204">
        <f t="shared" si="98"/>
        <v>3600</v>
      </c>
      <c r="V68" s="204">
        <f t="shared" si="98"/>
        <v>3600</v>
      </c>
      <c r="W68" s="204">
        <f t="shared" si="98"/>
        <v>3600</v>
      </c>
      <c r="X68" s="204">
        <f t="shared" si="98"/>
        <v>3600</v>
      </c>
      <c r="Y68" s="204">
        <f t="shared" si="98"/>
        <v>3803.3898305084745</v>
      </c>
      <c r="Z68" s="204">
        <f t="shared" si="98"/>
        <v>4006.7796610169489</v>
      </c>
      <c r="AA68" s="204">
        <f t="shared" si="98"/>
        <v>4210.1694915254238</v>
      </c>
      <c r="AB68" s="204">
        <f t="shared" si="98"/>
        <v>4413.5593220338978</v>
      </c>
      <c r="AC68" s="204">
        <f t="shared" si="98"/>
        <v>4616.9491525423728</v>
      </c>
      <c r="AD68" s="204">
        <f t="shared" si="98"/>
        <v>4820.3389830508477</v>
      </c>
      <c r="AE68" s="204">
        <f t="shared" si="98"/>
        <v>5023.7288135593226</v>
      </c>
      <c r="AF68" s="204">
        <f t="shared" si="98"/>
        <v>5227.1186440677966</v>
      </c>
      <c r="AG68" s="204">
        <f t="shared" si="98"/>
        <v>5430.5084745762706</v>
      </c>
      <c r="AH68" s="204">
        <f t="shared" si="98"/>
        <v>5633.8983050847455</v>
      </c>
      <c r="AI68" s="204">
        <f t="shared" si="98"/>
        <v>5837.2881355932204</v>
      </c>
      <c r="AJ68" s="204">
        <f t="shared" si="98"/>
        <v>6040.6779661016953</v>
      </c>
      <c r="AK68" s="204">
        <f t="shared" si="98"/>
        <v>6244.0677966101694</v>
      </c>
      <c r="AL68" s="204">
        <f t="shared" si="98"/>
        <v>6447.4576271186443</v>
      </c>
      <c r="AM68" s="204">
        <f t="shared" si="98"/>
        <v>6650.8474576271183</v>
      </c>
      <c r="AN68" s="204">
        <f t="shared" si="98"/>
        <v>6854.2372881355932</v>
      </c>
      <c r="AO68" s="204">
        <f t="shared" si="98"/>
        <v>7057.6271186440681</v>
      </c>
      <c r="AP68" s="204">
        <f t="shared" si="98"/>
        <v>7261.0169491525421</v>
      </c>
      <c r="AQ68" s="204">
        <f t="shared" si="98"/>
        <v>7464.406779661017</v>
      </c>
      <c r="AR68" s="204">
        <f t="shared" si="98"/>
        <v>7667.796610169491</v>
      </c>
      <c r="AS68" s="204">
        <f t="shared" si="98"/>
        <v>7871.1864406779659</v>
      </c>
      <c r="AT68" s="204">
        <f t="shared" si="98"/>
        <v>8074.5762711864409</v>
      </c>
      <c r="AU68" s="204">
        <f t="shared" si="98"/>
        <v>8277.966101694914</v>
      </c>
      <c r="AV68" s="204">
        <f t="shared" si="98"/>
        <v>8481.3559322033907</v>
      </c>
      <c r="AW68" s="204">
        <f t="shared" si="98"/>
        <v>8684.7457627118638</v>
      </c>
      <c r="AX68" s="204">
        <f t="shared" si="98"/>
        <v>8888.1355932203387</v>
      </c>
      <c r="AY68" s="204">
        <f t="shared" si="98"/>
        <v>9091.5254237288136</v>
      </c>
      <c r="AZ68" s="204">
        <f t="shared" si="98"/>
        <v>9294.9152542372885</v>
      </c>
      <c r="BA68" s="204">
        <f t="shared" si="98"/>
        <v>9498.3050847457635</v>
      </c>
      <c r="BB68" s="204">
        <f t="shared" si="98"/>
        <v>9840</v>
      </c>
      <c r="BC68" s="204">
        <f t="shared" si="98"/>
        <v>10320</v>
      </c>
      <c r="BD68" s="204">
        <f t="shared" si="98"/>
        <v>10800</v>
      </c>
      <c r="BE68" s="204">
        <f t="shared" si="98"/>
        <v>11280</v>
      </c>
      <c r="BF68" s="204">
        <f t="shared" si="98"/>
        <v>11760</v>
      </c>
      <c r="BG68" s="204">
        <f t="shared" si="98"/>
        <v>12240</v>
      </c>
      <c r="BH68" s="204">
        <f t="shared" si="98"/>
        <v>12720</v>
      </c>
      <c r="BI68" s="204">
        <f t="shared" si="98"/>
        <v>13200</v>
      </c>
      <c r="BJ68" s="204">
        <f t="shared" si="98"/>
        <v>13680</v>
      </c>
      <c r="BK68" s="204">
        <f t="shared" si="98"/>
        <v>14160</v>
      </c>
      <c r="BL68" s="204">
        <f t="shared" si="98"/>
        <v>14640</v>
      </c>
      <c r="BM68" s="204">
        <f t="shared" si="98"/>
        <v>15120</v>
      </c>
      <c r="BN68" s="204">
        <f t="shared" si="98"/>
        <v>15600</v>
      </c>
      <c r="BO68" s="204">
        <f t="shared" si="98"/>
        <v>16080</v>
      </c>
      <c r="BP68" s="204">
        <f t="shared" si="98"/>
        <v>16560</v>
      </c>
      <c r="BQ68" s="204">
        <f t="shared" si="98"/>
        <v>17040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17520</v>
      </c>
      <c r="BS68" s="204">
        <f t="shared" si="99"/>
        <v>18000</v>
      </c>
      <c r="BT68" s="204">
        <f t="shared" si="99"/>
        <v>18480</v>
      </c>
      <c r="BU68" s="204">
        <f t="shared" si="99"/>
        <v>18960</v>
      </c>
      <c r="BV68" s="204">
        <f t="shared" si="99"/>
        <v>19440</v>
      </c>
      <c r="BW68" s="204">
        <f t="shared" si="99"/>
        <v>19920</v>
      </c>
      <c r="BX68" s="204">
        <f t="shared" si="99"/>
        <v>20400</v>
      </c>
      <c r="BY68" s="204">
        <f t="shared" si="99"/>
        <v>20880</v>
      </c>
      <c r="BZ68" s="204">
        <f t="shared" si="99"/>
        <v>21360</v>
      </c>
      <c r="CA68" s="204">
        <f t="shared" si="99"/>
        <v>22048.90243902439</v>
      </c>
      <c r="CB68" s="204">
        <f t="shared" si="99"/>
        <v>22946.707317073171</v>
      </c>
      <c r="CC68" s="204">
        <f t="shared" si="99"/>
        <v>23844.512195121952</v>
      </c>
      <c r="CD68" s="204">
        <f t="shared" si="99"/>
        <v>24742.317073170732</v>
      </c>
      <c r="CE68" s="204">
        <f t="shared" si="99"/>
        <v>25640.121951219513</v>
      </c>
      <c r="CF68" s="204">
        <f t="shared" si="99"/>
        <v>26537.926829268294</v>
      </c>
      <c r="CG68" s="204">
        <f t="shared" si="99"/>
        <v>27435.731707317071</v>
      </c>
      <c r="CH68" s="204">
        <f t="shared" si="99"/>
        <v>28333.536585365851</v>
      </c>
      <c r="CI68" s="204">
        <f t="shared" si="99"/>
        <v>29231.341463414632</v>
      </c>
      <c r="CJ68" s="204">
        <f t="shared" si="99"/>
        <v>30129.146341463413</v>
      </c>
      <c r="CK68" s="204">
        <f t="shared" si="99"/>
        <v>31026.951219512193</v>
      </c>
      <c r="CL68" s="204">
        <f t="shared" si="99"/>
        <v>31924.756097560974</v>
      </c>
      <c r="CM68" s="204">
        <f t="shared" si="99"/>
        <v>32822.560975609755</v>
      </c>
      <c r="CN68" s="204">
        <f t="shared" si="99"/>
        <v>33720.365853658535</v>
      </c>
      <c r="CO68" s="204">
        <f t="shared" si="99"/>
        <v>34618.170731707316</v>
      </c>
      <c r="CP68" s="204">
        <f t="shared" si="99"/>
        <v>35515.975609756097</v>
      </c>
      <c r="CQ68" s="204">
        <f t="shared" si="99"/>
        <v>36413.780487804877</v>
      </c>
      <c r="CR68" s="204">
        <f t="shared" si="99"/>
        <v>37311.585365853658</v>
      </c>
      <c r="CS68" s="204">
        <f t="shared" si="99"/>
        <v>38209.390243902439</v>
      </c>
      <c r="CT68" s="204">
        <f t="shared" si="99"/>
        <v>39107.195121951219</v>
      </c>
      <c r="CU68" s="204">
        <f t="shared" si="99"/>
        <v>40005</v>
      </c>
      <c r="CV68" s="204">
        <f t="shared" si="99"/>
        <v>46208.5</v>
      </c>
      <c r="CW68" s="204">
        <f t="shared" si="99"/>
        <v>52412</v>
      </c>
      <c r="CX68" s="204">
        <f t="shared" si="99"/>
        <v>58615.5</v>
      </c>
      <c r="CY68" s="204">
        <f t="shared" si="99"/>
        <v>64819</v>
      </c>
      <c r="CZ68" s="204">
        <f t="shared" si="99"/>
        <v>71022.5</v>
      </c>
      <c r="DA68" s="204">
        <f t="shared" si="99"/>
        <v>77226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1120.9107611346103</v>
      </c>
      <c r="G69" s="204">
        <f t="shared" si="100"/>
        <v>1120.9107611346103</v>
      </c>
      <c r="H69" s="204">
        <f t="shared" si="100"/>
        <v>1120.9107611346103</v>
      </c>
      <c r="I69" s="204">
        <f t="shared" si="100"/>
        <v>1120.9107611346103</v>
      </c>
      <c r="J69" s="204">
        <f t="shared" si="100"/>
        <v>1120.9107611346103</v>
      </c>
      <c r="K69" s="204">
        <f t="shared" si="100"/>
        <v>1120.9107611346103</v>
      </c>
      <c r="L69" s="204">
        <f t="shared" si="88"/>
        <v>1120.9107611346103</v>
      </c>
      <c r="M69" s="204">
        <f t="shared" si="100"/>
        <v>1120.9107611346103</v>
      </c>
      <c r="N69" s="204">
        <f t="shared" si="100"/>
        <v>1120.9107611346103</v>
      </c>
      <c r="O69" s="204">
        <f t="shared" si="100"/>
        <v>1120.9107611346103</v>
      </c>
      <c r="P69" s="204">
        <f t="shared" si="100"/>
        <v>1120.9107611346103</v>
      </c>
      <c r="Q69" s="204">
        <f t="shared" si="100"/>
        <v>1120.9107611346103</v>
      </c>
      <c r="R69" s="204">
        <f t="shared" si="100"/>
        <v>1120.9107611346103</v>
      </c>
      <c r="S69" s="204">
        <f t="shared" si="100"/>
        <v>1120.9107611346103</v>
      </c>
      <c r="T69" s="204">
        <f t="shared" si="100"/>
        <v>1120.9107611346103</v>
      </c>
      <c r="U69" s="204">
        <f t="shared" si="100"/>
        <v>1120.9107611346103</v>
      </c>
      <c r="V69" s="204">
        <f t="shared" si="100"/>
        <v>1120.9107611346103</v>
      </c>
      <c r="W69" s="204">
        <f t="shared" si="100"/>
        <v>1120.9107611346103</v>
      </c>
      <c r="X69" s="204">
        <f t="shared" si="100"/>
        <v>1120.9107611346103</v>
      </c>
      <c r="Y69" s="204">
        <f t="shared" si="100"/>
        <v>1120.9107611346103</v>
      </c>
      <c r="Z69" s="204">
        <f t="shared" si="100"/>
        <v>1120.9107611346103</v>
      </c>
      <c r="AA69" s="204">
        <f t="shared" si="100"/>
        <v>1120.9107611346103</v>
      </c>
      <c r="AB69" s="204">
        <f t="shared" si="100"/>
        <v>1120.9107611346103</v>
      </c>
      <c r="AC69" s="204">
        <f t="shared" si="100"/>
        <v>1120.9107611346103</v>
      </c>
      <c r="AD69" s="204">
        <f t="shared" si="100"/>
        <v>1120.9107611346103</v>
      </c>
      <c r="AE69" s="204">
        <f t="shared" si="100"/>
        <v>1120.9107611346103</v>
      </c>
      <c r="AF69" s="204">
        <f t="shared" si="100"/>
        <v>1120.9107611346103</v>
      </c>
      <c r="AG69" s="204">
        <f t="shared" si="100"/>
        <v>1120.9107611346103</v>
      </c>
      <c r="AH69" s="204">
        <f t="shared" si="100"/>
        <v>1120.9107611346103</v>
      </c>
      <c r="AI69" s="204">
        <f t="shared" si="100"/>
        <v>1120.9107611346103</v>
      </c>
      <c r="AJ69" s="204">
        <f t="shared" si="100"/>
        <v>1120.9107611346103</v>
      </c>
      <c r="AK69" s="204">
        <f t="shared" si="100"/>
        <v>1120.9107611346103</v>
      </c>
      <c r="AL69" s="204">
        <f t="shared" si="100"/>
        <v>1120.9107611346103</v>
      </c>
      <c r="AM69" s="204">
        <f t="shared" si="100"/>
        <v>1120.9107611346103</v>
      </c>
      <c r="AN69" s="204">
        <f t="shared" si="100"/>
        <v>1120.9107611346103</v>
      </c>
      <c r="AO69" s="204">
        <f t="shared" si="100"/>
        <v>1120.9107611346103</v>
      </c>
      <c r="AP69" s="204">
        <f t="shared" si="100"/>
        <v>1120.9107611346103</v>
      </c>
      <c r="AQ69" s="204">
        <f t="shared" si="100"/>
        <v>1120.9107611346103</v>
      </c>
      <c r="AR69" s="204">
        <f t="shared" si="100"/>
        <v>1120.9107611346103</v>
      </c>
      <c r="AS69" s="204">
        <f t="shared" si="100"/>
        <v>1120.9107611346103</v>
      </c>
      <c r="AT69" s="204">
        <f t="shared" si="100"/>
        <v>1120.9107611346103</v>
      </c>
      <c r="AU69" s="204">
        <f t="shared" si="100"/>
        <v>1120.9107611346103</v>
      </c>
      <c r="AV69" s="204">
        <f t="shared" si="100"/>
        <v>1120.9107611346103</v>
      </c>
      <c r="AW69" s="204">
        <f t="shared" si="100"/>
        <v>1120.9107611346103</v>
      </c>
      <c r="AX69" s="204">
        <f t="shared" si="100"/>
        <v>1120.9107611346103</v>
      </c>
      <c r="AY69" s="204">
        <f t="shared" si="100"/>
        <v>1120.9107611346103</v>
      </c>
      <c r="AZ69" s="204">
        <f t="shared" si="100"/>
        <v>1120.9107611346103</v>
      </c>
      <c r="BA69" s="204">
        <f t="shared" si="100"/>
        <v>1120.9107611346103</v>
      </c>
      <c r="BB69" s="204">
        <f t="shared" si="100"/>
        <v>1120.9107611346103</v>
      </c>
      <c r="BC69" s="204">
        <f t="shared" si="100"/>
        <v>1120.9107611346103</v>
      </c>
      <c r="BD69" s="204">
        <f t="shared" si="100"/>
        <v>1120.9107611346103</v>
      </c>
      <c r="BE69" s="204">
        <f t="shared" si="100"/>
        <v>1120.9107611346103</v>
      </c>
      <c r="BF69" s="204">
        <f t="shared" si="100"/>
        <v>1120.9107611346103</v>
      </c>
      <c r="BG69" s="204">
        <f t="shared" si="100"/>
        <v>1120.9107611346103</v>
      </c>
      <c r="BH69" s="204">
        <f t="shared" si="100"/>
        <v>1120.9107611346103</v>
      </c>
      <c r="BI69" s="204">
        <f t="shared" si="100"/>
        <v>1120.9107611346103</v>
      </c>
      <c r="BJ69" s="204">
        <f t="shared" si="100"/>
        <v>1120.9107611346103</v>
      </c>
      <c r="BK69" s="204">
        <f t="shared" si="100"/>
        <v>1120.9107611346103</v>
      </c>
      <c r="BL69" s="204">
        <f t="shared" si="100"/>
        <v>1120.9107611346103</v>
      </c>
      <c r="BM69" s="204">
        <f t="shared" si="100"/>
        <v>1120.9107611346103</v>
      </c>
      <c r="BN69" s="204">
        <f t="shared" si="100"/>
        <v>1120.9107611346103</v>
      </c>
      <c r="BO69" s="204">
        <f t="shared" si="100"/>
        <v>1120.9107611346103</v>
      </c>
      <c r="BP69" s="204">
        <f t="shared" si="100"/>
        <v>1120.9107611346103</v>
      </c>
      <c r="BQ69" s="204">
        <f t="shared" si="100"/>
        <v>1120.9107611346103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1120.9107611346103</v>
      </c>
      <c r="BS69" s="204">
        <f t="shared" si="101"/>
        <v>1120.9107611346103</v>
      </c>
      <c r="BT69" s="204">
        <f t="shared" si="101"/>
        <v>1120.9107611346103</v>
      </c>
      <c r="BU69" s="204">
        <f t="shared" si="101"/>
        <v>1120.9107611346103</v>
      </c>
      <c r="BV69" s="204">
        <f t="shared" si="101"/>
        <v>1120.9107611346103</v>
      </c>
      <c r="BW69" s="204">
        <f t="shared" si="101"/>
        <v>1120.9107611346103</v>
      </c>
      <c r="BX69" s="204">
        <f t="shared" si="101"/>
        <v>1120.9107611346103</v>
      </c>
      <c r="BY69" s="204">
        <f t="shared" si="101"/>
        <v>1120.9107611346103</v>
      </c>
      <c r="BZ69" s="204">
        <f t="shared" si="101"/>
        <v>1120.9107611346103</v>
      </c>
      <c r="CA69" s="204">
        <f t="shared" si="101"/>
        <v>1110.6585285632573</v>
      </c>
      <c r="CB69" s="204">
        <f t="shared" si="101"/>
        <v>1090.154063420551</v>
      </c>
      <c r="CC69" s="204">
        <f t="shared" si="101"/>
        <v>1069.6495982778447</v>
      </c>
      <c r="CD69" s="204">
        <f t="shared" si="101"/>
        <v>1049.1451331351384</v>
      </c>
      <c r="CE69" s="204">
        <f t="shared" si="101"/>
        <v>1028.6406679924321</v>
      </c>
      <c r="CF69" s="204">
        <f t="shared" si="101"/>
        <v>1008.1362028497258</v>
      </c>
      <c r="CG69" s="204">
        <f t="shared" si="101"/>
        <v>987.63173770701951</v>
      </c>
      <c r="CH69" s="204">
        <f t="shared" si="101"/>
        <v>967.12727256431322</v>
      </c>
      <c r="CI69" s="204">
        <f t="shared" si="101"/>
        <v>946.62280742160692</v>
      </c>
      <c r="CJ69" s="204">
        <f t="shared" si="101"/>
        <v>926.11834227890063</v>
      </c>
      <c r="CK69" s="204">
        <f t="shared" si="101"/>
        <v>905.61387713619445</v>
      </c>
      <c r="CL69" s="204">
        <f t="shared" si="101"/>
        <v>885.10941199348815</v>
      </c>
      <c r="CM69" s="204">
        <f t="shared" si="101"/>
        <v>864.60494685078186</v>
      </c>
      <c r="CN69" s="204">
        <f t="shared" si="101"/>
        <v>844.10048170807556</v>
      </c>
      <c r="CO69" s="204">
        <f t="shared" si="101"/>
        <v>823.59601656536938</v>
      </c>
      <c r="CP69" s="204">
        <f t="shared" si="101"/>
        <v>803.09155142266309</v>
      </c>
      <c r="CQ69" s="204">
        <f t="shared" si="101"/>
        <v>782.58708627995679</v>
      </c>
      <c r="CR69" s="204">
        <f t="shared" si="101"/>
        <v>762.0826211372505</v>
      </c>
      <c r="CS69" s="204">
        <f t="shared" si="101"/>
        <v>741.5781559945442</v>
      </c>
      <c r="CT69" s="204">
        <f t="shared" si="101"/>
        <v>721.07369085183791</v>
      </c>
      <c r="CU69" s="204">
        <f t="shared" si="101"/>
        <v>700.56922570913162</v>
      </c>
      <c r="CV69" s="204">
        <f t="shared" si="101"/>
        <v>715.29922570913163</v>
      </c>
      <c r="CW69" s="204">
        <f t="shared" si="101"/>
        <v>730.02922570913165</v>
      </c>
      <c r="CX69" s="204">
        <f t="shared" si="101"/>
        <v>744.75922570913167</v>
      </c>
      <c r="CY69" s="204">
        <f t="shared" si="101"/>
        <v>759.48922570913169</v>
      </c>
      <c r="CZ69" s="204">
        <f t="shared" si="101"/>
        <v>774.21922570913159</v>
      </c>
      <c r="DA69" s="204">
        <f t="shared" si="101"/>
        <v>788.94922570913161</v>
      </c>
    </row>
    <row r="70" spans="1:105" s="204" customFormat="1">
      <c r="A70" s="204" t="str">
        <f>Income!A85</f>
        <v>Cash transfer - official</v>
      </c>
      <c r="F70" s="204">
        <f t="shared" si="100"/>
        <v>15720</v>
      </c>
      <c r="G70" s="204">
        <f t="shared" si="100"/>
        <v>15720</v>
      </c>
      <c r="H70" s="204">
        <f t="shared" si="100"/>
        <v>15720</v>
      </c>
      <c r="I70" s="204">
        <f t="shared" si="100"/>
        <v>15720</v>
      </c>
      <c r="J70" s="204">
        <f t="shared" si="100"/>
        <v>15720</v>
      </c>
      <c r="K70" s="204">
        <f t="shared" si="100"/>
        <v>15720</v>
      </c>
      <c r="L70" s="204">
        <f t="shared" si="100"/>
        <v>15720</v>
      </c>
      <c r="M70" s="204">
        <f t="shared" si="100"/>
        <v>15720</v>
      </c>
      <c r="N70" s="204">
        <f t="shared" si="100"/>
        <v>15720</v>
      </c>
      <c r="O70" s="204">
        <f t="shared" si="100"/>
        <v>15720</v>
      </c>
      <c r="P70" s="204">
        <f t="shared" si="100"/>
        <v>15720</v>
      </c>
      <c r="Q70" s="204">
        <f t="shared" si="100"/>
        <v>15720</v>
      </c>
      <c r="R70" s="204">
        <f t="shared" si="100"/>
        <v>15720</v>
      </c>
      <c r="S70" s="204">
        <f t="shared" si="100"/>
        <v>15720</v>
      </c>
      <c r="T70" s="204">
        <f t="shared" si="100"/>
        <v>15720</v>
      </c>
      <c r="U70" s="204">
        <f t="shared" si="100"/>
        <v>15720</v>
      </c>
      <c r="V70" s="204">
        <f t="shared" si="100"/>
        <v>15720</v>
      </c>
      <c r="W70" s="204">
        <f t="shared" si="100"/>
        <v>15720</v>
      </c>
      <c r="X70" s="204">
        <f t="shared" si="100"/>
        <v>15720</v>
      </c>
      <c r="Y70" s="204">
        <f t="shared" si="100"/>
        <v>15720</v>
      </c>
      <c r="Z70" s="204">
        <f t="shared" si="100"/>
        <v>15720</v>
      </c>
      <c r="AA70" s="204">
        <f t="shared" si="100"/>
        <v>15720</v>
      </c>
      <c r="AB70" s="204">
        <f t="shared" si="100"/>
        <v>15720</v>
      </c>
      <c r="AC70" s="204">
        <f t="shared" si="100"/>
        <v>15720</v>
      </c>
      <c r="AD70" s="204">
        <f t="shared" si="100"/>
        <v>15720</v>
      </c>
      <c r="AE70" s="204">
        <f t="shared" si="100"/>
        <v>15720</v>
      </c>
      <c r="AF70" s="204">
        <f t="shared" si="100"/>
        <v>15720</v>
      </c>
      <c r="AG70" s="204">
        <f t="shared" si="100"/>
        <v>15720</v>
      </c>
      <c r="AH70" s="204">
        <f t="shared" si="100"/>
        <v>15720</v>
      </c>
      <c r="AI70" s="204">
        <f t="shared" si="100"/>
        <v>15720</v>
      </c>
      <c r="AJ70" s="204">
        <f t="shared" si="100"/>
        <v>15720</v>
      </c>
      <c r="AK70" s="204">
        <f t="shared" si="100"/>
        <v>15720</v>
      </c>
      <c r="AL70" s="204">
        <f t="shared" si="100"/>
        <v>15720</v>
      </c>
      <c r="AM70" s="204">
        <f t="shared" si="100"/>
        <v>15720</v>
      </c>
      <c r="AN70" s="204">
        <f t="shared" si="100"/>
        <v>15720</v>
      </c>
      <c r="AO70" s="204">
        <f t="shared" si="100"/>
        <v>15720</v>
      </c>
      <c r="AP70" s="204">
        <f t="shared" si="100"/>
        <v>15720</v>
      </c>
      <c r="AQ70" s="204">
        <f t="shared" si="100"/>
        <v>15720</v>
      </c>
      <c r="AR70" s="204">
        <f t="shared" si="100"/>
        <v>15720</v>
      </c>
      <c r="AS70" s="204">
        <f t="shared" si="100"/>
        <v>15720</v>
      </c>
      <c r="AT70" s="204">
        <f t="shared" si="100"/>
        <v>15720</v>
      </c>
      <c r="AU70" s="204">
        <f t="shared" si="100"/>
        <v>15720</v>
      </c>
      <c r="AV70" s="204">
        <f t="shared" si="100"/>
        <v>15720</v>
      </c>
      <c r="AW70" s="204">
        <f t="shared" si="100"/>
        <v>15720</v>
      </c>
      <c r="AX70" s="204">
        <f t="shared" si="100"/>
        <v>15720</v>
      </c>
      <c r="AY70" s="204">
        <f t="shared" si="100"/>
        <v>15720</v>
      </c>
      <c r="AZ70" s="204">
        <f t="shared" si="100"/>
        <v>15720</v>
      </c>
      <c r="BA70" s="204">
        <f t="shared" si="100"/>
        <v>15720</v>
      </c>
      <c r="BB70" s="204">
        <f t="shared" si="100"/>
        <v>15720</v>
      </c>
      <c r="BC70" s="204">
        <f t="shared" si="100"/>
        <v>15720</v>
      </c>
      <c r="BD70" s="204">
        <f t="shared" si="100"/>
        <v>15720</v>
      </c>
      <c r="BE70" s="204">
        <f t="shared" si="100"/>
        <v>15720</v>
      </c>
      <c r="BF70" s="204">
        <f t="shared" si="100"/>
        <v>15720</v>
      </c>
      <c r="BG70" s="204">
        <f t="shared" si="100"/>
        <v>15720</v>
      </c>
      <c r="BH70" s="204">
        <f t="shared" si="100"/>
        <v>15720</v>
      </c>
      <c r="BI70" s="204">
        <f t="shared" si="100"/>
        <v>15720</v>
      </c>
      <c r="BJ70" s="204">
        <f t="shared" si="100"/>
        <v>15720</v>
      </c>
      <c r="BK70" s="204">
        <f t="shared" si="100"/>
        <v>15720</v>
      </c>
      <c r="BL70" s="204">
        <f t="shared" si="100"/>
        <v>15720</v>
      </c>
      <c r="BM70" s="204">
        <f t="shared" si="100"/>
        <v>15720</v>
      </c>
      <c r="BN70" s="204">
        <f t="shared" si="100"/>
        <v>15720</v>
      </c>
      <c r="BO70" s="204">
        <f t="shared" si="100"/>
        <v>15720</v>
      </c>
      <c r="BP70" s="204">
        <f t="shared" si="100"/>
        <v>15720</v>
      </c>
      <c r="BQ70" s="204">
        <f t="shared" si="100"/>
        <v>15720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15720</v>
      </c>
      <c r="BS70" s="204">
        <f t="shared" si="102"/>
        <v>15720</v>
      </c>
      <c r="BT70" s="204">
        <f t="shared" si="102"/>
        <v>15720</v>
      </c>
      <c r="BU70" s="204">
        <f t="shared" si="102"/>
        <v>15720</v>
      </c>
      <c r="BV70" s="204">
        <f t="shared" si="102"/>
        <v>15720</v>
      </c>
      <c r="BW70" s="204">
        <f t="shared" si="102"/>
        <v>15720</v>
      </c>
      <c r="BX70" s="204">
        <f t="shared" si="102"/>
        <v>15720</v>
      </c>
      <c r="BY70" s="204">
        <f t="shared" si="102"/>
        <v>15720</v>
      </c>
      <c r="BZ70" s="204">
        <f t="shared" si="102"/>
        <v>15720</v>
      </c>
      <c r="CA70" s="204">
        <f t="shared" si="102"/>
        <v>15760.975609756097</v>
      </c>
      <c r="CB70" s="204">
        <f t="shared" si="102"/>
        <v>15842.926829268292</v>
      </c>
      <c r="CC70" s="204">
        <f t="shared" si="102"/>
        <v>15924.878048780487</v>
      </c>
      <c r="CD70" s="204">
        <f t="shared" si="102"/>
        <v>16006.829268292682</v>
      </c>
      <c r="CE70" s="204">
        <f t="shared" si="102"/>
        <v>16088.780487804877</v>
      </c>
      <c r="CF70" s="204">
        <f t="shared" si="102"/>
        <v>16170.731707317073</v>
      </c>
      <c r="CG70" s="204">
        <f t="shared" si="102"/>
        <v>16252.682926829268</v>
      </c>
      <c r="CH70" s="204">
        <f t="shared" si="102"/>
        <v>16334.634146341463</v>
      </c>
      <c r="CI70" s="204">
        <f t="shared" si="102"/>
        <v>16416.585365853658</v>
      </c>
      <c r="CJ70" s="204">
        <f t="shared" si="102"/>
        <v>16498.536585365851</v>
      </c>
      <c r="CK70" s="204">
        <f t="shared" si="102"/>
        <v>16580.487804878048</v>
      </c>
      <c r="CL70" s="204">
        <f t="shared" si="102"/>
        <v>16662.439024390242</v>
      </c>
      <c r="CM70" s="204">
        <f t="shared" si="102"/>
        <v>16744.390243902439</v>
      </c>
      <c r="CN70" s="204">
        <f t="shared" si="102"/>
        <v>16826.341463414632</v>
      </c>
      <c r="CO70" s="204">
        <f t="shared" si="102"/>
        <v>16908.292682926825</v>
      </c>
      <c r="CP70" s="204">
        <f t="shared" si="102"/>
        <v>16990.243902439022</v>
      </c>
      <c r="CQ70" s="204">
        <f t="shared" si="102"/>
        <v>17072.195121951216</v>
      </c>
      <c r="CR70" s="204">
        <f t="shared" si="102"/>
        <v>17154.146341463413</v>
      </c>
      <c r="CS70" s="204">
        <f t="shared" si="102"/>
        <v>17236.097560975606</v>
      </c>
      <c r="CT70" s="204">
        <f t="shared" si="102"/>
        <v>17318.048780487799</v>
      </c>
      <c r="CU70" s="204">
        <f t="shared" si="102"/>
        <v>17399.999999999996</v>
      </c>
      <c r="CV70" s="204">
        <f t="shared" si="102"/>
        <v>16272.169999999996</v>
      </c>
      <c r="CW70" s="204">
        <f t="shared" si="102"/>
        <v>15144.339999999997</v>
      </c>
      <c r="CX70" s="204">
        <f t="shared" si="102"/>
        <v>14016.509999999997</v>
      </c>
      <c r="CY70" s="204">
        <f t="shared" si="102"/>
        <v>12888.679999999997</v>
      </c>
      <c r="CZ70" s="204">
        <f t="shared" si="102"/>
        <v>11760.849999999997</v>
      </c>
      <c r="DA70" s="204">
        <f t="shared" si="102"/>
        <v>10633.019999999997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6000</v>
      </c>
      <c r="G71" s="204">
        <f t="shared" si="103"/>
        <v>6000</v>
      </c>
      <c r="H71" s="204">
        <f t="shared" si="103"/>
        <v>6000</v>
      </c>
      <c r="I71" s="204">
        <f t="shared" si="103"/>
        <v>6000</v>
      </c>
      <c r="J71" s="204">
        <f t="shared" si="103"/>
        <v>6000</v>
      </c>
      <c r="K71" s="204">
        <f t="shared" si="103"/>
        <v>6000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6000</v>
      </c>
      <c r="M71" s="204">
        <f t="shared" si="103"/>
        <v>6000</v>
      </c>
      <c r="N71" s="204">
        <f t="shared" si="103"/>
        <v>6000</v>
      </c>
      <c r="O71" s="204">
        <f t="shared" si="103"/>
        <v>6000</v>
      </c>
      <c r="P71" s="204">
        <f t="shared" si="103"/>
        <v>6000</v>
      </c>
      <c r="Q71" s="204">
        <f t="shared" si="103"/>
        <v>6000</v>
      </c>
      <c r="R71" s="204">
        <f t="shared" si="103"/>
        <v>6000</v>
      </c>
      <c r="S71" s="204">
        <f t="shared" si="103"/>
        <v>6000</v>
      </c>
      <c r="T71" s="204">
        <f t="shared" si="103"/>
        <v>6000</v>
      </c>
      <c r="U71" s="204">
        <f t="shared" si="103"/>
        <v>6000</v>
      </c>
      <c r="V71" s="204">
        <f t="shared" si="103"/>
        <v>6000</v>
      </c>
      <c r="W71" s="204">
        <f t="shared" si="103"/>
        <v>6000</v>
      </c>
      <c r="X71" s="204">
        <f t="shared" si="103"/>
        <v>6000</v>
      </c>
      <c r="Y71" s="204">
        <f t="shared" si="103"/>
        <v>6061.0169491525421</v>
      </c>
      <c r="Z71" s="204">
        <f t="shared" si="103"/>
        <v>6122.0338983050851</v>
      </c>
      <c r="AA71" s="204">
        <f t="shared" si="103"/>
        <v>6183.0508474576272</v>
      </c>
      <c r="AB71" s="204">
        <f t="shared" si="103"/>
        <v>6244.0677966101694</v>
      </c>
      <c r="AC71" s="204">
        <f t="shared" si="103"/>
        <v>6305.0847457627115</v>
      </c>
      <c r="AD71" s="204">
        <f t="shared" si="103"/>
        <v>6366.1016949152545</v>
      </c>
      <c r="AE71" s="204">
        <f t="shared" si="103"/>
        <v>6427.1186440677966</v>
      </c>
      <c r="AF71" s="204">
        <f t="shared" si="103"/>
        <v>6488.1355932203387</v>
      </c>
      <c r="AG71" s="204">
        <f t="shared" si="103"/>
        <v>6549.1525423728817</v>
      </c>
      <c r="AH71" s="204">
        <f t="shared" si="103"/>
        <v>6610.1694915254238</v>
      </c>
      <c r="AI71" s="204">
        <f t="shared" si="103"/>
        <v>6671.1864406779659</v>
      </c>
      <c r="AJ71" s="204">
        <f t="shared" si="103"/>
        <v>6732.203389830509</v>
      </c>
      <c r="AK71" s="204">
        <f t="shared" si="103"/>
        <v>6793.2203389830511</v>
      </c>
      <c r="AL71" s="204">
        <f t="shared" si="103"/>
        <v>6854.2372881355932</v>
      </c>
      <c r="AM71" s="204">
        <f t="shared" si="103"/>
        <v>6915.2542372881353</v>
      </c>
      <c r="AN71" s="204">
        <f t="shared" si="103"/>
        <v>6976.2711864406783</v>
      </c>
      <c r="AO71" s="204">
        <f t="shared" si="103"/>
        <v>7037.2881355932204</v>
      </c>
      <c r="AP71" s="204">
        <f t="shared" si="103"/>
        <v>7098.3050847457625</v>
      </c>
      <c r="AQ71" s="204">
        <f t="shared" si="103"/>
        <v>7159.3220338983047</v>
      </c>
      <c r="AR71" s="204">
        <f t="shared" si="103"/>
        <v>7220.3389830508477</v>
      </c>
      <c r="AS71" s="204">
        <f t="shared" si="103"/>
        <v>7281.3559322033898</v>
      </c>
      <c r="AT71" s="204">
        <f t="shared" si="103"/>
        <v>7342.3728813559319</v>
      </c>
      <c r="AU71" s="204">
        <f t="shared" si="103"/>
        <v>7403.3898305084749</v>
      </c>
      <c r="AV71" s="204">
        <f t="shared" si="103"/>
        <v>7464.406779661017</v>
      </c>
      <c r="AW71" s="204">
        <f t="shared" si="103"/>
        <v>7525.4237288135591</v>
      </c>
      <c r="AX71" s="204">
        <f t="shared" si="103"/>
        <v>7586.4406779661022</v>
      </c>
      <c r="AY71" s="204">
        <f t="shared" si="103"/>
        <v>7647.4576271186443</v>
      </c>
      <c r="AZ71" s="204">
        <f t="shared" si="103"/>
        <v>7708.4745762711864</v>
      </c>
      <c r="BA71" s="204">
        <f t="shared" si="103"/>
        <v>7769.4915254237294</v>
      </c>
      <c r="BB71" s="204">
        <f t="shared" si="103"/>
        <v>7644</v>
      </c>
      <c r="BC71" s="204">
        <f t="shared" si="103"/>
        <v>7332</v>
      </c>
      <c r="BD71" s="204">
        <f t="shared" si="103"/>
        <v>7020</v>
      </c>
      <c r="BE71" s="204">
        <f t="shared" si="103"/>
        <v>6708</v>
      </c>
      <c r="BF71" s="204">
        <f t="shared" si="103"/>
        <v>6396</v>
      </c>
      <c r="BG71" s="204">
        <f t="shared" si="103"/>
        <v>6084</v>
      </c>
      <c r="BH71" s="204">
        <f t="shared" si="103"/>
        <v>5772</v>
      </c>
      <c r="BI71" s="204">
        <f t="shared" si="103"/>
        <v>5460</v>
      </c>
      <c r="BJ71" s="204">
        <f t="shared" si="103"/>
        <v>5148</v>
      </c>
      <c r="BK71" s="204">
        <f t="shared" si="103"/>
        <v>4836</v>
      </c>
      <c r="BL71" s="204">
        <f t="shared" si="103"/>
        <v>4524</v>
      </c>
      <c r="BM71" s="204">
        <f t="shared" si="103"/>
        <v>4212</v>
      </c>
      <c r="BN71" s="204">
        <f t="shared" si="103"/>
        <v>3900</v>
      </c>
      <c r="BO71" s="204">
        <f t="shared" si="103"/>
        <v>3588</v>
      </c>
      <c r="BP71" s="204">
        <f t="shared" si="103"/>
        <v>3276</v>
      </c>
      <c r="BQ71" s="204">
        <f t="shared" si="103"/>
        <v>2964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2652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2340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2028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1716</v>
      </c>
      <c r="BV71" s="204">
        <f t="shared" si="104"/>
        <v>1404</v>
      </c>
      <c r="BW71" s="204">
        <f t="shared" si="104"/>
        <v>1092</v>
      </c>
      <c r="BX71" s="204">
        <f t="shared" si="104"/>
        <v>780</v>
      </c>
      <c r="BY71" s="204">
        <f t="shared" si="104"/>
        <v>468</v>
      </c>
      <c r="BZ71" s="204">
        <f t="shared" si="104"/>
        <v>156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29467.699059305825</v>
      </c>
      <c r="G72" s="204">
        <f t="shared" ref="G72:BR72" si="105">SUM(G59:G71)</f>
        <v>29467.699059305825</v>
      </c>
      <c r="H72" s="204">
        <f t="shared" si="105"/>
        <v>29467.699059305825</v>
      </c>
      <c r="I72" s="204">
        <f t="shared" si="105"/>
        <v>29467.699059305825</v>
      </c>
      <c r="J72" s="204">
        <f t="shared" si="105"/>
        <v>29467.699059305825</v>
      </c>
      <c r="K72" s="204">
        <f t="shared" si="105"/>
        <v>29467.699059305825</v>
      </c>
      <c r="L72" s="204">
        <f t="shared" si="105"/>
        <v>29467.699059305825</v>
      </c>
      <c r="M72" s="204">
        <f t="shared" si="105"/>
        <v>29467.699059305825</v>
      </c>
      <c r="N72" s="204">
        <f t="shared" si="105"/>
        <v>29467.699059305825</v>
      </c>
      <c r="O72" s="204">
        <f t="shared" si="105"/>
        <v>29467.699059305825</v>
      </c>
      <c r="P72" s="204">
        <f t="shared" si="105"/>
        <v>29467.699059305825</v>
      </c>
      <c r="Q72" s="204">
        <f t="shared" si="105"/>
        <v>29467.699059305825</v>
      </c>
      <c r="R72" s="204">
        <f t="shared" si="105"/>
        <v>29467.699059305825</v>
      </c>
      <c r="S72" s="204">
        <f t="shared" si="105"/>
        <v>29467.699059305825</v>
      </c>
      <c r="T72" s="204">
        <f t="shared" si="105"/>
        <v>29467.699059305825</v>
      </c>
      <c r="U72" s="204">
        <f t="shared" si="105"/>
        <v>29467.699059305825</v>
      </c>
      <c r="V72" s="204">
        <f t="shared" si="105"/>
        <v>29467.699059305825</v>
      </c>
      <c r="W72" s="204">
        <f t="shared" si="105"/>
        <v>29467.699059305825</v>
      </c>
      <c r="X72" s="204">
        <f t="shared" si="105"/>
        <v>29467.699059305825</v>
      </c>
      <c r="Y72" s="204">
        <f t="shared" si="105"/>
        <v>29838.621867116282</v>
      </c>
      <c r="Z72" s="204">
        <f t="shared" si="105"/>
        <v>30209.544674926739</v>
      </c>
      <c r="AA72" s="204">
        <f t="shared" si="105"/>
        <v>30580.4674827372</v>
      </c>
      <c r="AB72" s="204">
        <f t="shared" si="105"/>
        <v>30951.390290547653</v>
      </c>
      <c r="AC72" s="204">
        <f t="shared" si="105"/>
        <v>31322.313098358114</v>
      </c>
      <c r="AD72" s="204">
        <f t="shared" si="105"/>
        <v>31693.235906168571</v>
      </c>
      <c r="AE72" s="204">
        <f t="shared" si="105"/>
        <v>32064.158713979032</v>
      </c>
      <c r="AF72" s="204">
        <f t="shared" si="105"/>
        <v>32435.081521789485</v>
      </c>
      <c r="AG72" s="204">
        <f t="shared" si="105"/>
        <v>32806.004329599949</v>
      </c>
      <c r="AH72" s="204">
        <f t="shared" si="105"/>
        <v>33176.927137410406</v>
      </c>
      <c r="AI72" s="204">
        <f t="shared" si="105"/>
        <v>33547.849945220863</v>
      </c>
      <c r="AJ72" s="204">
        <f t="shared" si="105"/>
        <v>33918.77275303132</v>
      </c>
      <c r="AK72" s="204">
        <f t="shared" si="105"/>
        <v>34289.695560841777</v>
      </c>
      <c r="AL72" s="204">
        <f t="shared" si="105"/>
        <v>34660.618368652234</v>
      </c>
      <c r="AM72" s="204">
        <f t="shared" si="105"/>
        <v>35031.541176462692</v>
      </c>
      <c r="AN72" s="204">
        <f t="shared" si="105"/>
        <v>35402.463984273156</v>
      </c>
      <c r="AO72" s="204">
        <f t="shared" si="105"/>
        <v>35773.386792083606</v>
      </c>
      <c r="AP72" s="204">
        <f t="shared" si="105"/>
        <v>36144.309599894063</v>
      </c>
      <c r="AQ72" s="204">
        <f t="shared" si="105"/>
        <v>36515.23240770452</v>
      </c>
      <c r="AR72" s="204">
        <f t="shared" si="105"/>
        <v>36886.155215514984</v>
      </c>
      <c r="AS72" s="204">
        <f t="shared" si="105"/>
        <v>37257.078023325441</v>
      </c>
      <c r="AT72" s="204">
        <f t="shared" si="105"/>
        <v>37628.000831135898</v>
      </c>
      <c r="AU72" s="204">
        <f t="shared" si="105"/>
        <v>37998.923638946355</v>
      </c>
      <c r="AV72" s="204">
        <f t="shared" si="105"/>
        <v>38369.846446756812</v>
      </c>
      <c r="AW72" s="204">
        <f t="shared" si="105"/>
        <v>38740.769254567276</v>
      </c>
      <c r="AX72" s="204">
        <f t="shared" si="105"/>
        <v>39111.692062377726</v>
      </c>
      <c r="AY72" s="204">
        <f t="shared" si="105"/>
        <v>39482.61487018819</v>
      </c>
      <c r="AZ72" s="204">
        <f t="shared" si="105"/>
        <v>39853.537677998647</v>
      </c>
      <c r="BA72" s="204">
        <f t="shared" si="105"/>
        <v>40224.460485809104</v>
      </c>
      <c r="BB72" s="204">
        <f t="shared" si="105"/>
        <v>40633.774925405807</v>
      </c>
      <c r="BC72" s="204">
        <f t="shared" si="105"/>
        <v>41081.480996788756</v>
      </c>
      <c r="BD72" s="204">
        <f t="shared" si="105"/>
        <v>41529.187068171697</v>
      </c>
      <c r="BE72" s="204">
        <f t="shared" si="105"/>
        <v>41976.893139554639</v>
      </c>
      <c r="BF72" s="204">
        <f t="shared" si="105"/>
        <v>42424.599210937595</v>
      </c>
      <c r="BG72" s="204">
        <f t="shared" si="105"/>
        <v>42872.305282320536</v>
      </c>
      <c r="BH72" s="204">
        <f t="shared" si="105"/>
        <v>43320.011353703478</v>
      </c>
      <c r="BI72" s="204">
        <f t="shared" si="105"/>
        <v>43767.717425086426</v>
      </c>
      <c r="BJ72" s="204">
        <f t="shared" si="105"/>
        <v>44215.423496469375</v>
      </c>
      <c r="BK72" s="204">
        <f t="shared" si="105"/>
        <v>44663.129567852317</v>
      </c>
      <c r="BL72" s="204">
        <f t="shared" si="105"/>
        <v>45110.835639235265</v>
      </c>
      <c r="BM72" s="204">
        <f t="shared" si="105"/>
        <v>45558.541710618214</v>
      </c>
      <c r="BN72" s="204">
        <f t="shared" si="105"/>
        <v>46006.247782001155</v>
      </c>
      <c r="BO72" s="204">
        <f t="shared" si="105"/>
        <v>46453.953853384097</v>
      </c>
      <c r="BP72" s="204">
        <f t="shared" si="105"/>
        <v>46901.659924767046</v>
      </c>
      <c r="BQ72" s="204">
        <f t="shared" si="105"/>
        <v>47349.365996149994</v>
      </c>
      <c r="BR72" s="204">
        <f t="shared" si="105"/>
        <v>47797.072067532936</v>
      </c>
      <c r="BS72" s="204">
        <f t="shared" ref="BS72:DA72" si="106">SUM(BS59:BS71)</f>
        <v>48244.778138915884</v>
      </c>
      <c r="BT72" s="204">
        <f t="shared" si="106"/>
        <v>48692.484210298826</v>
      </c>
      <c r="BU72" s="204">
        <f t="shared" si="106"/>
        <v>49140.190281681775</v>
      </c>
      <c r="BV72" s="204">
        <f t="shared" si="106"/>
        <v>49587.896353064716</v>
      </c>
      <c r="BW72" s="204">
        <f t="shared" si="106"/>
        <v>50035.602424447665</v>
      </c>
      <c r="BX72" s="204">
        <f t="shared" si="106"/>
        <v>50483.308495830614</v>
      </c>
      <c r="BY72" s="204">
        <f t="shared" si="106"/>
        <v>50931.014567213555</v>
      </c>
      <c r="BZ72" s="204">
        <f t="shared" si="106"/>
        <v>51378.720638596504</v>
      </c>
      <c r="CA72" s="204">
        <f t="shared" si="106"/>
        <v>53200.182124832041</v>
      </c>
      <c r="CB72" s="204">
        <f t="shared" si="106"/>
        <v>56395.399025920182</v>
      </c>
      <c r="CC72" s="204">
        <f t="shared" si="106"/>
        <v>59590.615927008315</v>
      </c>
      <c r="CD72" s="204">
        <f t="shared" si="106"/>
        <v>62785.832828096463</v>
      </c>
      <c r="CE72" s="204">
        <f t="shared" si="106"/>
        <v>65981.049729184597</v>
      </c>
      <c r="CF72" s="204">
        <f t="shared" si="106"/>
        <v>69176.26663027273</v>
      </c>
      <c r="CG72" s="204">
        <f t="shared" si="106"/>
        <v>72371.483531360878</v>
      </c>
      <c r="CH72" s="204">
        <f t="shared" si="106"/>
        <v>75566.700432449012</v>
      </c>
      <c r="CI72" s="204">
        <f t="shared" si="106"/>
        <v>78761.917333537145</v>
      </c>
      <c r="CJ72" s="204">
        <f t="shared" si="106"/>
        <v>81957.134234625293</v>
      </c>
      <c r="CK72" s="204">
        <f t="shared" si="106"/>
        <v>85152.351135713427</v>
      </c>
      <c r="CL72" s="204">
        <f t="shared" si="106"/>
        <v>88347.56803680156</v>
      </c>
      <c r="CM72" s="204">
        <f t="shared" si="106"/>
        <v>91542.784937889694</v>
      </c>
      <c r="CN72" s="204">
        <f t="shared" si="106"/>
        <v>94738.001838977827</v>
      </c>
      <c r="CO72" s="204">
        <f t="shared" si="106"/>
        <v>97933.218740065975</v>
      </c>
      <c r="CP72" s="204">
        <f t="shared" si="106"/>
        <v>101128.43564115412</v>
      </c>
      <c r="CQ72" s="204">
        <f t="shared" si="106"/>
        <v>104323.65254224224</v>
      </c>
      <c r="CR72" s="204">
        <f t="shared" si="106"/>
        <v>107518.86944333039</v>
      </c>
      <c r="CS72" s="204">
        <f t="shared" si="106"/>
        <v>110714.08634441852</v>
      </c>
      <c r="CT72" s="204">
        <f t="shared" si="106"/>
        <v>113909.30324550669</v>
      </c>
      <c r="CU72" s="204">
        <f t="shared" si="106"/>
        <v>117104.5201465948</v>
      </c>
      <c r="CV72" s="204">
        <f t="shared" si="106"/>
        <v>126884.3211465948</v>
      </c>
      <c r="CW72" s="204">
        <f t="shared" si="106"/>
        <v>136664.12214659483</v>
      </c>
      <c r="CX72" s="204">
        <f t="shared" si="106"/>
        <v>146443.92314659481</v>
      </c>
      <c r="CY72" s="204">
        <f t="shared" si="106"/>
        <v>156223.72414659482</v>
      </c>
      <c r="CZ72" s="204">
        <f t="shared" si="106"/>
        <v>166003.52514659479</v>
      </c>
      <c r="DA72" s="204">
        <f t="shared" si="106"/>
        <v>175783.3261465948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-16.769881342698437</v>
      </c>
      <c r="D108" s="212">
        <f>BU42</f>
        <v>23.736081691064882</v>
      </c>
      <c r="E108" s="212">
        <f>CR42</f>
        <v>30.012328896103167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1.1864406779661016</v>
      </c>
      <c r="D109" s="212">
        <f t="shared" ref="D109:D120" si="108">BU43</f>
        <v>48.72</v>
      </c>
      <c r="E109" s="212">
        <f t="shared" ref="E109:E120" si="109">CR43</f>
        <v>873.43597560975593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44.045624591089819</v>
      </c>
      <c r="D110" s="212">
        <f t="shared" si="108"/>
        <v>18.373559881227337</v>
      </c>
      <c r="E110" s="212">
        <f t="shared" si="109"/>
        <v>-5.6172236483170108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73157.813543644486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0.33898305084745761</v>
      </c>
      <c r="D111" s="212">
        <f t="shared" si="108"/>
        <v>1.4</v>
      </c>
      <c r="E111" s="212">
        <f t="shared" si="109"/>
        <v>1.7682926829268293</v>
      </c>
      <c r="F111" s="212">
        <v>0</v>
      </c>
      <c r="AD111" s="217" t="s">
        <v>119</v>
      </c>
      <c r="AE111" s="212">
        <f>AE109/AE110</f>
        <v>0.18249098733725225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67.79661016949153</v>
      </c>
      <c r="D112" s="212">
        <f t="shared" si="108"/>
        <v>190</v>
      </c>
      <c r="E112" s="212">
        <f t="shared" si="109"/>
        <v>1347.560975609756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9.9182510027444728</v>
      </c>
      <c r="D113" s="212">
        <f t="shared" si="108"/>
        <v>-2.5235701893465627</v>
      </c>
      <c r="E113" s="212">
        <f t="shared" si="109"/>
        <v>-11.195080480355994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203.38983050847457</v>
      </c>
      <c r="D117" s="212">
        <f t="shared" si="108"/>
        <v>480</v>
      </c>
      <c r="E117" s="212">
        <f t="shared" si="109"/>
        <v>897.80487804878044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-20.504465142706277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81.951219512194939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61.016949152542374</v>
      </c>
      <c r="D120" s="212">
        <f t="shared" si="108"/>
        <v>-312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2016-05-06T11:58:53Z</dcterms:modified>
  <cp:category/>
</cp:coreProperties>
</file>