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0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<sst xmlns="http://schemas.openxmlformats.org/spreadsheetml/2006/main" count="790" uniqueCount="145">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</sst>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0.0839473002412319</c:v>
                </c:pt>
                <c:pt idx="2" formatCode="0.0%">
                  <c:v>0.254801511676818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021272"/>
        <c:axId val="-2104018120"/>
      </c:barChart>
      <c:catAx>
        <c:axId val="-210402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18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018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021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0.757575757575757</c:v>
                </c:pt>
                <c:pt idx="1">
                  <c:v>0.536363636363636</c:v>
                </c:pt>
                <c:pt idx="2">
                  <c:v>0.536363636363636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0.242424242424242</c:v>
                </c:pt>
                <c:pt idx="1">
                  <c:v>0.228848484848485</c:v>
                </c:pt>
                <c:pt idx="2">
                  <c:v>0.228848484848485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209128"/>
        <c:axId val="-2135206104"/>
      </c:barChart>
      <c:catAx>
        <c:axId val="-213520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20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20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557864"/>
        <c:axId val="-2103554808"/>
      </c:barChart>
      <c:catAx>
        <c:axId val="-210355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55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557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0.17491578129049</c:v>
                </c:pt>
                <c:pt idx="1">
                  <c:v>0.0970782586162218</c:v>
                </c:pt>
                <c:pt idx="2">
                  <c:v>0.0970782586162218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0.132806426535372</c:v>
                </c:pt>
                <c:pt idx="1">
                  <c:v>0.0737075667271314</c:v>
                </c:pt>
                <c:pt idx="2">
                  <c:v>0.0737075667271314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0.116610520860327</c:v>
                </c:pt>
                <c:pt idx="1">
                  <c:v>0.0647188390774812</c:v>
                </c:pt>
                <c:pt idx="2">
                  <c:v>0.0647188390774812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0.142523969940399</c:v>
                </c:pt>
                <c:pt idx="1">
                  <c:v>0.100906970717803</c:v>
                </c:pt>
                <c:pt idx="2">
                  <c:v>0.100906970717803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0.349831562580979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0.0833117387924333</c:v>
                </c:pt>
                <c:pt idx="1">
                  <c:v>0.0983078517750712</c:v>
                </c:pt>
                <c:pt idx="2">
                  <c:v>0.0983078517750712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135176"/>
        <c:axId val="-2104138312"/>
      </c:barChart>
      <c:catAx>
        <c:axId val="-210413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8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138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135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  <c:pt idx="4">
                  <c:v>3075.079999999999</c:v>
                </c:pt>
                <c:pt idx="5">
                  <c:v>10296.68</c:v>
                </c:pt>
                <c:pt idx="6">
                  <c:v>30302.4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  <c:pt idx="4">
                  <c:v>3635.25</c:v>
                </c:pt>
                <c:pt idx="5">
                  <c:v>7381.500000000001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  <c:pt idx="4">
                  <c:v>1604.276117780685</c:v>
                </c:pt>
                <c:pt idx="5">
                  <c:v>1604.276117780685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259496"/>
        <c:axId val="-210426288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27031.5769335823</c:v>
                </c:pt>
                <c:pt idx="5" formatCode="#,##0">
                  <c:v>27031.5769335823</c:v>
                </c:pt>
                <c:pt idx="6" formatCode="#,##0">
                  <c:v>27031.5769335823</c:v>
                </c:pt>
                <c:pt idx="7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36222.99026691563</c:v>
                </c:pt>
                <c:pt idx="5" formatCode="#,##0">
                  <c:v>36222.99026691564</c:v>
                </c:pt>
                <c:pt idx="6" formatCode="#,##0">
                  <c:v>36222.99026691564</c:v>
                </c:pt>
                <c:pt idx="7" formatCode="#,##0">
                  <c:v>36222.99026691563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52591.95026691564</c:v>
                </c:pt>
                <c:pt idx="5" formatCode="#,##0">
                  <c:v>52591.95026691564</c:v>
                </c:pt>
                <c:pt idx="6" formatCode="#,##0">
                  <c:v>52591.95026691564</c:v>
                </c:pt>
                <c:pt idx="7" formatCode="#,##0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259496"/>
        <c:axId val="-2104262888"/>
      </c:lineChart>
      <c:catAx>
        <c:axId val="-210425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62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262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25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13494.13675911406</c:v>
                </c:pt>
                <c:pt idx="1">
                  <c:v>26553.95851562779</c:v>
                </c:pt>
                <c:pt idx="2">
                  <c:v>60135.92343697018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9946.724709902895</c:v>
                </c:pt>
                <c:pt idx="1">
                  <c:v>20197.16620484099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351720"/>
        <c:axId val="-2104354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  <c:pt idx="3">
                  <c:v>52591.95026691563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351720"/>
        <c:axId val="-2104354968"/>
      </c:lineChart>
      <c:catAx>
        <c:axId val="-210435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35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351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26553.95851562779</c:v>
                </c:pt>
                <c:pt idx="9">
                  <c:v>26553.95851562779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20197.16620484099</c:v>
                </c:pt>
                <c:pt idx="9">
                  <c:v>20197.16620484099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4464600"/>
        <c:axId val="-210446789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64600"/>
        <c:axId val="-2104467896"/>
      </c:lineChart>
      <c:catAx>
        <c:axId val="-21044646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7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467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4464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0.30393995936176</c:v>
                </c:pt>
                <c:pt idx="1">
                  <c:v>0.425515943106464</c:v>
                </c:pt>
                <c:pt idx="2">
                  <c:v>0.425515943106464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0.253015439918578</c:v>
                </c:pt>
                <c:pt idx="1">
                  <c:v>0.148711952690327</c:v>
                </c:pt>
                <c:pt idx="2">
                  <c:v>0.148711952690327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0.450594426037809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0.151237575521341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0.229325017865263</c:v>
                </c:pt>
                <c:pt idx="1">
                  <c:v>0.0489948700060657</c:v>
                </c:pt>
                <c:pt idx="2">
                  <c:v>0.148711952690327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-0.298558219103922</c:v>
                </c:pt>
                <c:pt idx="2">
                  <c:v>-0.298558219103922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989096"/>
        <c:axId val="-2103700856"/>
      </c:barChart>
      <c:catAx>
        <c:axId val="-210398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70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70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98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0.236290292649271</c:v>
                </c:pt>
                <c:pt idx="1">
                  <c:v>0.33080640970898</c:v>
                </c:pt>
                <c:pt idx="2">
                  <c:v>0.33080640970898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0.102551642872913</c:v>
                </c:pt>
                <c:pt idx="2">
                  <c:v>0.351809169421886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0.54040404040404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0.35030303030303</c:v>
                </c:pt>
                <c:pt idx="1">
                  <c:v>0.0997476713238306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0.180291564067621</c:v>
                </c:pt>
                <c:pt idx="1">
                  <c:v>0.102551642872913</c:v>
                </c:pt>
                <c:pt idx="2">
                  <c:v>0.351809169421886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-0.132358725982567</c:v>
                </c:pt>
                <c:pt idx="2">
                  <c:v>-0.149509855225142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748152"/>
        <c:axId val="-2138093288"/>
      </c:barChart>
      <c:catAx>
        <c:axId val="-21387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9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09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748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173256"/>
        <c:axId val="-2138411656"/>
      </c:barChart>
      <c:catAx>
        <c:axId val="-213817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411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11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173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0.606186550201551</c:v>
                </c:pt>
                <c:pt idx="1">
                  <c:v>0.434719486913708</c:v>
                </c:pt>
                <c:pt idx="2">
                  <c:v>0.434719486913708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0.504621231752613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0.898678414096916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0.263863695257839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0.436671001580065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-1.009394736836547</c:v>
                </c:pt>
                <c:pt idx="2">
                  <c:v>-1.009394736836547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500072"/>
        <c:axId val="-2138349064"/>
      </c:barChart>
      <c:catAx>
        <c:axId val="-213850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34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34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50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0.226016771496188</c:v>
                </c:pt>
                <c:pt idx="2" formatCode="0.0%">
                  <c:v>0.775363226058003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24216"/>
        <c:axId val="-2135020920"/>
      </c:barChart>
      <c:catAx>
        <c:axId val="-213502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0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020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024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13494.13675911406</c:v>
                </c:pt>
                <c:pt idx="11">
                  <c:v>13494.13675911406</c:v>
                </c:pt>
                <c:pt idx="12">
                  <c:v>13494.13675911406</c:v>
                </c:pt>
                <c:pt idx="13">
                  <c:v>13494.13675911406</c:v>
                </c:pt>
                <c:pt idx="14">
                  <c:v>13494.13675911406</c:v>
                </c:pt>
                <c:pt idx="15">
                  <c:v>13494.13675911406</c:v>
                </c:pt>
                <c:pt idx="16">
                  <c:v>13494.13675911406</c:v>
                </c:pt>
                <c:pt idx="17">
                  <c:v>13494.13675911406</c:v>
                </c:pt>
                <c:pt idx="18">
                  <c:v>26553.95851562779</c:v>
                </c:pt>
                <c:pt idx="19">
                  <c:v>26553.95851562779</c:v>
                </c:pt>
                <c:pt idx="20">
                  <c:v>26553.95851562779</c:v>
                </c:pt>
                <c:pt idx="21">
                  <c:v>26553.95851562779</c:v>
                </c:pt>
                <c:pt idx="22">
                  <c:v>26553.95851562779</c:v>
                </c:pt>
                <c:pt idx="23">
                  <c:v>26553.95851562779</c:v>
                </c:pt>
                <c:pt idx="24">
                  <c:v>26553.95851562779</c:v>
                </c:pt>
                <c:pt idx="25">
                  <c:v>26553.95851562779</c:v>
                </c:pt>
                <c:pt idx="26">
                  <c:v>26553.95851562779</c:v>
                </c:pt>
                <c:pt idx="27">
                  <c:v>26553.95851562779</c:v>
                </c:pt>
                <c:pt idx="28">
                  <c:v>26553.95851562779</c:v>
                </c:pt>
                <c:pt idx="29">
                  <c:v>26553.95851562779</c:v>
                </c:pt>
                <c:pt idx="30">
                  <c:v>26553.95851562779</c:v>
                </c:pt>
                <c:pt idx="31">
                  <c:v>26553.95851562779</c:v>
                </c:pt>
                <c:pt idx="32">
                  <c:v>26553.95851562779</c:v>
                </c:pt>
                <c:pt idx="33">
                  <c:v>26553.95851562779</c:v>
                </c:pt>
                <c:pt idx="34">
                  <c:v>26553.95851562779</c:v>
                </c:pt>
                <c:pt idx="35">
                  <c:v>26553.95851562779</c:v>
                </c:pt>
                <c:pt idx="36">
                  <c:v>26553.95851562779</c:v>
                </c:pt>
                <c:pt idx="37">
                  <c:v>60135.92343697018</c:v>
                </c:pt>
                <c:pt idx="38">
                  <c:v>60135.92343697018</c:v>
                </c:pt>
                <c:pt idx="39">
                  <c:v>60135.92343697018</c:v>
                </c:pt>
                <c:pt idx="40">
                  <c:v>60135.92343697018</c:v>
                </c:pt>
                <c:pt idx="41">
                  <c:v>60135.92343697018</c:v>
                </c:pt>
                <c:pt idx="42">
                  <c:v>60135.92343697018</c:v>
                </c:pt>
                <c:pt idx="43">
                  <c:v>60135.92343697018</c:v>
                </c:pt>
                <c:pt idx="44">
                  <c:v>60135.92343697018</c:v>
                </c:pt>
                <c:pt idx="45">
                  <c:v>60135.92343697018</c:v>
                </c:pt>
                <c:pt idx="46">
                  <c:v>60135.92343697018</c:v>
                </c:pt>
                <c:pt idx="47">
                  <c:v>60135.92343697018</c:v>
                </c:pt>
                <c:pt idx="48">
                  <c:v>60135.92343697018</c:v>
                </c:pt>
                <c:pt idx="49">
                  <c:v>60135.92343697018</c:v>
                </c:pt>
                <c:pt idx="50">
                  <c:v>60135.92343697018</c:v>
                </c:pt>
                <c:pt idx="51">
                  <c:v>60135.92343697018</c:v>
                </c:pt>
                <c:pt idx="52">
                  <c:v>60135.92343697018</c:v>
                </c:pt>
                <c:pt idx="53">
                  <c:v>60135.92343697018</c:v>
                </c:pt>
                <c:pt idx="54">
                  <c:v>60135.92343697018</c:v>
                </c:pt>
                <c:pt idx="55">
                  <c:v>60135.92343697018</c:v>
                </c:pt>
                <c:pt idx="56">
                  <c:v>60135.92343697018</c:v>
                </c:pt>
                <c:pt idx="57">
                  <c:v>60135.92343697018</c:v>
                </c:pt>
                <c:pt idx="58">
                  <c:v>60135.92343697018</c:v>
                </c:pt>
                <c:pt idx="59">
                  <c:v>60135.92343697018</c:v>
                </c:pt>
                <c:pt idx="60">
                  <c:v>60135.92343697018</c:v>
                </c:pt>
                <c:pt idx="61">
                  <c:v>60135.92343697018</c:v>
                </c:pt>
                <c:pt idx="62">
                  <c:v>60135.92343697018</c:v>
                </c:pt>
                <c:pt idx="63">
                  <c:v>60135.92343697018</c:v>
                </c:pt>
                <c:pt idx="64">
                  <c:v>60135.92343697018</c:v>
                </c:pt>
                <c:pt idx="65">
                  <c:v>60135.92343697018</c:v>
                </c:pt>
                <c:pt idx="66">
                  <c:v>60135.92343697018</c:v>
                </c:pt>
                <c:pt idx="67">
                  <c:v>60135.92343697018</c:v>
                </c:pt>
                <c:pt idx="68">
                  <c:v>60135.92343697018</c:v>
                </c:pt>
                <c:pt idx="69">
                  <c:v>60135.92343697018</c:v>
                </c:pt>
                <c:pt idx="70">
                  <c:v>60135.92343697018</c:v>
                </c:pt>
                <c:pt idx="71">
                  <c:v>60135.92343697018</c:v>
                </c:pt>
                <c:pt idx="72">
                  <c:v>60135.92343697018</c:v>
                </c:pt>
                <c:pt idx="73">
                  <c:v>60135.92343697018</c:v>
                </c:pt>
                <c:pt idx="74">
                  <c:v>60135.92343697018</c:v>
                </c:pt>
                <c:pt idx="75">
                  <c:v>60135.92343697018</c:v>
                </c:pt>
                <c:pt idx="76">
                  <c:v>60135.92343697018</c:v>
                </c:pt>
                <c:pt idx="77">
                  <c:v>60135.92343697018</c:v>
                </c:pt>
                <c:pt idx="78">
                  <c:v>60135.92343697018</c:v>
                </c:pt>
                <c:pt idx="79">
                  <c:v>60135.92343697018</c:v>
                </c:pt>
                <c:pt idx="80">
                  <c:v>60135.92343697018</c:v>
                </c:pt>
                <c:pt idx="81">
                  <c:v>60135.92343697018</c:v>
                </c:pt>
                <c:pt idx="82">
                  <c:v>60135.92343697018</c:v>
                </c:pt>
                <c:pt idx="83">
                  <c:v>60135.92343697018</c:v>
                </c:pt>
                <c:pt idx="84">
                  <c:v>60135.92343697018</c:v>
                </c:pt>
                <c:pt idx="85">
                  <c:v>60135.92343697018</c:v>
                </c:pt>
                <c:pt idx="86">
                  <c:v>60135.92343697018</c:v>
                </c:pt>
                <c:pt idx="87">
                  <c:v>60135.92343697018</c:v>
                </c:pt>
                <c:pt idx="88">
                  <c:v>60135.92343697018</c:v>
                </c:pt>
                <c:pt idx="89">
                  <c:v>60135.92343697018</c:v>
                </c:pt>
                <c:pt idx="90">
                  <c:v>60135.92343697018</c:v>
                </c:pt>
                <c:pt idx="91">
                  <c:v>60135.92343697018</c:v>
                </c:pt>
                <c:pt idx="92">
                  <c:v>60135.92343697018</c:v>
                </c:pt>
                <c:pt idx="93">
                  <c:v>60135.92343697018</c:v>
                </c:pt>
                <c:pt idx="94">
                  <c:v>60135.92343697018</c:v>
                </c:pt>
                <c:pt idx="95">
                  <c:v>60135.92343697018</c:v>
                </c:pt>
                <c:pt idx="96">
                  <c:v>60135.92343697018</c:v>
                </c:pt>
                <c:pt idx="97">
                  <c:v>60135.92343697018</c:v>
                </c:pt>
                <c:pt idx="98">
                  <c:v>60135.92343697018</c:v>
                </c:pt>
                <c:pt idx="99">
                  <c:v>60135.92343697018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9946.724709902895</c:v>
                </c:pt>
                <c:pt idx="11">
                  <c:v>9946.724709902895</c:v>
                </c:pt>
                <c:pt idx="12">
                  <c:v>9946.724709902895</c:v>
                </c:pt>
                <c:pt idx="13">
                  <c:v>9946.724709902895</c:v>
                </c:pt>
                <c:pt idx="14">
                  <c:v>9946.724709902895</c:v>
                </c:pt>
                <c:pt idx="15">
                  <c:v>9946.724709902895</c:v>
                </c:pt>
                <c:pt idx="16">
                  <c:v>9946.724709902895</c:v>
                </c:pt>
                <c:pt idx="17">
                  <c:v>9946.724709902895</c:v>
                </c:pt>
                <c:pt idx="18">
                  <c:v>20197.16620484099</c:v>
                </c:pt>
                <c:pt idx="19">
                  <c:v>20197.16620484099</c:v>
                </c:pt>
                <c:pt idx="20">
                  <c:v>20197.16620484099</c:v>
                </c:pt>
                <c:pt idx="21">
                  <c:v>20197.16620484099</c:v>
                </c:pt>
                <c:pt idx="22">
                  <c:v>20197.16620484099</c:v>
                </c:pt>
                <c:pt idx="23">
                  <c:v>20197.16620484099</c:v>
                </c:pt>
                <c:pt idx="24">
                  <c:v>20197.16620484099</c:v>
                </c:pt>
                <c:pt idx="25">
                  <c:v>20197.16620484099</c:v>
                </c:pt>
                <c:pt idx="26">
                  <c:v>20197.16620484099</c:v>
                </c:pt>
                <c:pt idx="27">
                  <c:v>20197.16620484099</c:v>
                </c:pt>
                <c:pt idx="28">
                  <c:v>20197.16620484099</c:v>
                </c:pt>
                <c:pt idx="29">
                  <c:v>20197.16620484099</c:v>
                </c:pt>
                <c:pt idx="30">
                  <c:v>20197.16620484099</c:v>
                </c:pt>
                <c:pt idx="31">
                  <c:v>20197.16620484099</c:v>
                </c:pt>
                <c:pt idx="32">
                  <c:v>20197.16620484099</c:v>
                </c:pt>
                <c:pt idx="33">
                  <c:v>20197.16620484099</c:v>
                </c:pt>
                <c:pt idx="34">
                  <c:v>20197.16620484099</c:v>
                </c:pt>
                <c:pt idx="35">
                  <c:v>20197.16620484099</c:v>
                </c:pt>
                <c:pt idx="36">
                  <c:v>20197.16620484099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8299128"/>
        <c:axId val="-213831143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99128"/>
        <c:axId val="-213831143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29957.42016037435</c:v>
                </c:pt>
                <c:pt idx="1">
                  <c:v>31217.43439018256</c:v>
                </c:pt>
                <c:pt idx="2">
                  <c:v>32477.44861999077</c:v>
                </c:pt>
                <c:pt idx="3">
                  <c:v>33737.46284979897</c:v>
                </c:pt>
                <c:pt idx="4">
                  <c:v>34997.47707960718</c:v>
                </c:pt>
                <c:pt idx="5">
                  <c:v>36257.49130941539</c:v>
                </c:pt>
                <c:pt idx="6">
                  <c:v>37517.5055392236</c:v>
                </c:pt>
                <c:pt idx="7">
                  <c:v>38777.5197690318</c:v>
                </c:pt>
                <c:pt idx="8">
                  <c:v>40037.53399884001</c:v>
                </c:pt>
                <c:pt idx="9">
                  <c:v>41297.54822864821</c:v>
                </c:pt>
                <c:pt idx="10">
                  <c:v>42557.56245845642</c:v>
                </c:pt>
                <c:pt idx="11">
                  <c:v>43817.57668826463</c:v>
                </c:pt>
                <c:pt idx="12">
                  <c:v>45077.59091807283</c:v>
                </c:pt>
                <c:pt idx="13">
                  <c:v>46337.60514788104</c:v>
                </c:pt>
                <c:pt idx="14">
                  <c:v>47597.61937768925</c:v>
                </c:pt>
                <c:pt idx="15">
                  <c:v>48372.84962606136</c:v>
                </c:pt>
                <c:pt idx="16">
                  <c:v>48663.29589299738</c:v>
                </c:pt>
                <c:pt idx="17">
                  <c:v>48953.7421599334</c:v>
                </c:pt>
                <c:pt idx="18">
                  <c:v>49244.18842686942</c:v>
                </c:pt>
                <c:pt idx="19">
                  <c:v>49534.63469380544</c:v>
                </c:pt>
                <c:pt idx="20">
                  <c:v>49825.08096074146</c:v>
                </c:pt>
                <c:pt idx="21">
                  <c:v>50115.52722767748</c:v>
                </c:pt>
                <c:pt idx="22">
                  <c:v>50405.9734946135</c:v>
                </c:pt>
                <c:pt idx="23">
                  <c:v>50696.41976154952</c:v>
                </c:pt>
                <c:pt idx="24">
                  <c:v>50986.86602848554</c:v>
                </c:pt>
                <c:pt idx="25">
                  <c:v>51277.31229542156</c:v>
                </c:pt>
                <c:pt idx="26">
                  <c:v>51567.75856235758</c:v>
                </c:pt>
                <c:pt idx="27">
                  <c:v>51858.2048292936</c:v>
                </c:pt>
                <c:pt idx="28">
                  <c:v>52148.65109622962</c:v>
                </c:pt>
                <c:pt idx="29">
                  <c:v>52439.09736316565</c:v>
                </c:pt>
                <c:pt idx="30">
                  <c:v>52729.54363010167</c:v>
                </c:pt>
                <c:pt idx="31">
                  <c:v>53019.98989703768</c:v>
                </c:pt>
                <c:pt idx="32">
                  <c:v>53310.4361639737</c:v>
                </c:pt>
                <c:pt idx="33">
                  <c:v>53600.88243090972</c:v>
                </c:pt>
                <c:pt idx="34">
                  <c:v>53891.32869784575</c:v>
                </c:pt>
                <c:pt idx="35">
                  <c:v>54181.77496478177</c:v>
                </c:pt>
                <c:pt idx="36">
                  <c:v>54472.22123171778</c:v>
                </c:pt>
                <c:pt idx="37">
                  <c:v>54762.66749865381</c:v>
                </c:pt>
                <c:pt idx="38">
                  <c:v>55053.11376558983</c:v>
                </c:pt>
                <c:pt idx="39">
                  <c:v>55343.56003252585</c:v>
                </c:pt>
                <c:pt idx="40">
                  <c:v>55634.00629946186</c:v>
                </c:pt>
                <c:pt idx="41">
                  <c:v>55924.45256639788</c:v>
                </c:pt>
                <c:pt idx="42">
                  <c:v>56214.8988333339</c:v>
                </c:pt>
                <c:pt idx="43">
                  <c:v>56505.34510026993</c:v>
                </c:pt>
                <c:pt idx="44">
                  <c:v>56795.79136720595</c:v>
                </c:pt>
                <c:pt idx="45">
                  <c:v>57086.23763414197</c:v>
                </c:pt>
                <c:pt idx="46">
                  <c:v>57376.68390107799</c:v>
                </c:pt>
                <c:pt idx="47">
                  <c:v>57667.13016801401</c:v>
                </c:pt>
                <c:pt idx="48">
                  <c:v>57957.57643495003</c:v>
                </c:pt>
                <c:pt idx="49">
                  <c:v>58248.02270188605</c:v>
                </c:pt>
                <c:pt idx="50">
                  <c:v>58538.46896882207</c:v>
                </c:pt>
                <c:pt idx="51">
                  <c:v>58828.91523575808</c:v>
                </c:pt>
                <c:pt idx="52">
                  <c:v>59119.36150269411</c:v>
                </c:pt>
                <c:pt idx="53">
                  <c:v>59409.80776963013</c:v>
                </c:pt>
                <c:pt idx="54">
                  <c:v>59700.25403656615</c:v>
                </c:pt>
                <c:pt idx="55">
                  <c:v>59990.70030350217</c:v>
                </c:pt>
                <c:pt idx="56">
                  <c:v>59181.38496971669</c:v>
                </c:pt>
                <c:pt idx="57">
                  <c:v>57272.3080352097</c:v>
                </c:pt>
                <c:pt idx="58">
                  <c:v>55363.23110070271</c:v>
                </c:pt>
                <c:pt idx="59">
                  <c:v>53454.15416619572</c:v>
                </c:pt>
                <c:pt idx="60">
                  <c:v>51545.07723168873</c:v>
                </c:pt>
                <c:pt idx="61">
                  <c:v>49636.00029718174</c:v>
                </c:pt>
                <c:pt idx="62">
                  <c:v>47726.92336267474</c:v>
                </c:pt>
                <c:pt idx="63">
                  <c:v>45817.84642816776</c:v>
                </c:pt>
                <c:pt idx="64">
                  <c:v>43908.76949366077</c:v>
                </c:pt>
                <c:pt idx="65">
                  <c:v>41999.69255915377</c:v>
                </c:pt>
                <c:pt idx="66">
                  <c:v>40090.61562464679</c:v>
                </c:pt>
                <c:pt idx="67">
                  <c:v>38181.5386901398</c:v>
                </c:pt>
                <c:pt idx="68">
                  <c:v>36272.46175563281</c:v>
                </c:pt>
                <c:pt idx="69">
                  <c:v>34363.38482112581</c:v>
                </c:pt>
                <c:pt idx="70">
                  <c:v>32454.30788661883</c:v>
                </c:pt>
                <c:pt idx="71">
                  <c:v>30545.23095211184</c:v>
                </c:pt>
                <c:pt idx="72">
                  <c:v>28636.15401760485</c:v>
                </c:pt>
                <c:pt idx="73">
                  <c:v>26727.07708309786</c:v>
                </c:pt>
                <c:pt idx="74">
                  <c:v>24818.00014859087</c:v>
                </c:pt>
                <c:pt idx="75">
                  <c:v>22908.92321408388</c:v>
                </c:pt>
                <c:pt idx="76">
                  <c:v>20999.84627957689</c:v>
                </c:pt>
                <c:pt idx="77">
                  <c:v>19090.7693450699</c:v>
                </c:pt>
                <c:pt idx="78">
                  <c:v>17181.69241056291</c:v>
                </c:pt>
                <c:pt idx="79">
                  <c:v>15272.61547605592</c:v>
                </c:pt>
                <c:pt idx="80">
                  <c:v>13363.53854154893</c:v>
                </c:pt>
                <c:pt idx="81">
                  <c:v>11454.46160704194</c:v>
                </c:pt>
                <c:pt idx="82">
                  <c:v>9545.38467253495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299128"/>
        <c:axId val="-2138311432"/>
      </c:scatterChart>
      <c:catAx>
        <c:axId val="-2138299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311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8311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29912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13494.13675911406</c:v>
                </c:pt>
                <c:pt idx="1">
                  <c:v>13494.13675911406</c:v>
                </c:pt>
                <c:pt idx="2">
                  <c:v>13494.13675911406</c:v>
                </c:pt>
                <c:pt idx="3">
                  <c:v>13494.13675911406</c:v>
                </c:pt>
                <c:pt idx="4">
                  <c:v>13494.13675911406</c:v>
                </c:pt>
                <c:pt idx="5">
                  <c:v>13494.13675911406</c:v>
                </c:pt>
                <c:pt idx="6">
                  <c:v>13494.13675911406</c:v>
                </c:pt>
                <c:pt idx="7">
                  <c:v>13494.13675911406</c:v>
                </c:pt>
                <c:pt idx="8">
                  <c:v>13494.13675911406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35973.29013990676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49897.51949753653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52354.73644300061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58907.31496423814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15272.61547605591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7636.307738027957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1909.076934506986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</c:v>
                </c:pt>
                <c:pt idx="55">
                  <c:v>6650.2864333013</c:v>
                </c:pt>
                <c:pt idx="56">
                  <c:v>6157.67262342713</c:v>
                </c:pt>
                <c:pt idx="57">
                  <c:v>5665.05881355296</c:v>
                </c:pt>
                <c:pt idx="58">
                  <c:v>5172.44500367879</c:v>
                </c:pt>
                <c:pt idx="59">
                  <c:v>4679.831193804617</c:v>
                </c:pt>
                <c:pt idx="60">
                  <c:v>4187.217383930451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102312"/>
        <c:axId val="-211923189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102312"/>
        <c:axId val="-2119231896"/>
      </c:lineChart>
      <c:catAx>
        <c:axId val="2143102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923189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192318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431023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705.9363111629041</c:v>
                </c:pt>
                <c:pt idx="1">
                  <c:v>819.0723151546924</c:v>
                </c:pt>
                <c:pt idx="2">
                  <c:v>-1909.07693450699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65192"/>
        <c:axId val="-213877637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554.0779186453023</c:v>
                </c:pt>
                <c:pt idx="1">
                  <c:v>-492.6138098741704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78648"/>
        <c:axId val="-2138784056"/>
      </c:scatterChart>
      <c:valAx>
        <c:axId val="-213876519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6376"/>
        <c:crosses val="autoZero"/>
        <c:crossBetween val="midCat"/>
      </c:valAx>
      <c:valAx>
        <c:axId val="-2138776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65192"/>
        <c:crosses val="autoZero"/>
        <c:crossBetween val="midCat"/>
      </c:valAx>
      <c:valAx>
        <c:axId val="-213877864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8784056"/>
        <c:crosses val="autoZero"/>
        <c:crossBetween val="midCat"/>
      </c:valAx>
      <c:valAx>
        <c:axId val="-21387840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877864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16556.47675911406</c:v>
                </c:pt>
                <c:pt idx="1">
                  <c:v>16216.21675911406</c:v>
                </c:pt>
                <c:pt idx="2">
                  <c:v>15875.95675911406</c:v>
                </c:pt>
                <c:pt idx="3">
                  <c:v>15535.69675911406</c:v>
                </c:pt>
                <c:pt idx="4">
                  <c:v>15195.43675911406</c:v>
                </c:pt>
                <c:pt idx="5">
                  <c:v>14855.17675911406</c:v>
                </c:pt>
                <c:pt idx="6">
                  <c:v>14514.91675911406</c:v>
                </c:pt>
                <c:pt idx="7">
                  <c:v>14174.65675911406</c:v>
                </c:pt>
                <c:pt idx="8">
                  <c:v>13834.39675911406</c:v>
                </c:pt>
                <c:pt idx="9">
                  <c:v>13494.13675911406</c:v>
                </c:pt>
                <c:pt idx="10">
                  <c:v>14200.07307027697</c:v>
                </c:pt>
                <c:pt idx="11">
                  <c:v>14906.00938143987</c:v>
                </c:pt>
                <c:pt idx="12">
                  <c:v>15611.94569260278</c:v>
                </c:pt>
                <c:pt idx="13">
                  <c:v>16317.88200376568</c:v>
                </c:pt>
                <c:pt idx="14">
                  <c:v>17023.81831492858</c:v>
                </c:pt>
                <c:pt idx="15">
                  <c:v>17729.75462609149</c:v>
                </c:pt>
                <c:pt idx="16">
                  <c:v>18435.69093725439</c:v>
                </c:pt>
                <c:pt idx="17">
                  <c:v>19141.6272484173</c:v>
                </c:pt>
                <c:pt idx="18">
                  <c:v>19847.5635595802</c:v>
                </c:pt>
                <c:pt idx="19">
                  <c:v>20553.4998707431</c:v>
                </c:pt>
                <c:pt idx="20">
                  <c:v>21259.43618190601</c:v>
                </c:pt>
                <c:pt idx="21">
                  <c:v>21965.37249306891</c:v>
                </c:pt>
                <c:pt idx="22">
                  <c:v>22671.30880423182</c:v>
                </c:pt>
                <c:pt idx="23">
                  <c:v>23377.24511539472</c:v>
                </c:pt>
                <c:pt idx="24">
                  <c:v>24083.18142655762</c:v>
                </c:pt>
                <c:pt idx="25">
                  <c:v>24789.11773772053</c:v>
                </c:pt>
                <c:pt idx="26">
                  <c:v>25495.05404888343</c:v>
                </c:pt>
                <c:pt idx="27">
                  <c:v>26200.99036004634</c:v>
                </c:pt>
                <c:pt idx="28">
                  <c:v>26963.49467320514</c:v>
                </c:pt>
                <c:pt idx="29">
                  <c:v>27782.56698835983</c:v>
                </c:pt>
                <c:pt idx="30">
                  <c:v>28601.63930351452</c:v>
                </c:pt>
                <c:pt idx="31">
                  <c:v>29420.71161866921</c:v>
                </c:pt>
                <c:pt idx="32">
                  <c:v>30239.78393382391</c:v>
                </c:pt>
                <c:pt idx="33">
                  <c:v>31058.8562489786</c:v>
                </c:pt>
                <c:pt idx="34">
                  <c:v>31877.92856413329</c:v>
                </c:pt>
                <c:pt idx="35">
                  <c:v>32697.00087928798</c:v>
                </c:pt>
                <c:pt idx="36">
                  <c:v>33516.07319444267</c:v>
                </c:pt>
                <c:pt idx="37">
                  <c:v>34335.14550959737</c:v>
                </c:pt>
                <c:pt idx="38">
                  <c:v>35154.21782475206</c:v>
                </c:pt>
                <c:pt idx="39">
                  <c:v>35973.29013990675</c:v>
                </c:pt>
                <c:pt idx="40">
                  <c:v>36792.36245506145</c:v>
                </c:pt>
                <c:pt idx="41">
                  <c:v>37611.43477021614</c:v>
                </c:pt>
                <c:pt idx="42">
                  <c:v>38430.50708537083</c:v>
                </c:pt>
                <c:pt idx="43">
                  <c:v>39249.57940052552</c:v>
                </c:pt>
                <c:pt idx="44">
                  <c:v>40068.65171568021</c:v>
                </c:pt>
                <c:pt idx="45">
                  <c:v>40887.72403083491</c:v>
                </c:pt>
                <c:pt idx="46">
                  <c:v>41706.7963459896</c:v>
                </c:pt>
                <c:pt idx="47">
                  <c:v>42525.86866114429</c:v>
                </c:pt>
                <c:pt idx="48">
                  <c:v>43344.94097629898</c:v>
                </c:pt>
                <c:pt idx="49">
                  <c:v>44164.01329145368</c:v>
                </c:pt>
                <c:pt idx="50">
                  <c:v>44983.08560660837</c:v>
                </c:pt>
                <c:pt idx="51">
                  <c:v>45802.15792176306</c:v>
                </c:pt>
                <c:pt idx="52">
                  <c:v>46621.23023691776</c:v>
                </c:pt>
                <c:pt idx="53">
                  <c:v>47440.30255207244</c:v>
                </c:pt>
                <c:pt idx="54">
                  <c:v>48259.37486722713</c:v>
                </c:pt>
                <c:pt idx="55">
                  <c:v>49078.44718238183</c:v>
                </c:pt>
                <c:pt idx="56">
                  <c:v>49897.51949753652</c:v>
                </c:pt>
                <c:pt idx="57">
                  <c:v>50716.59181269121</c:v>
                </c:pt>
                <c:pt idx="58">
                  <c:v>51535.66412784591</c:v>
                </c:pt>
                <c:pt idx="59">
                  <c:v>52354.7364430006</c:v>
                </c:pt>
                <c:pt idx="60">
                  <c:v>53173.8087581553</c:v>
                </c:pt>
                <c:pt idx="61">
                  <c:v>53992.88107330998</c:v>
                </c:pt>
                <c:pt idx="62">
                  <c:v>54811.95338846468</c:v>
                </c:pt>
                <c:pt idx="63">
                  <c:v>55631.02570361937</c:v>
                </c:pt>
                <c:pt idx="64">
                  <c:v>56450.09801877406</c:v>
                </c:pt>
                <c:pt idx="65">
                  <c:v>57269.17033392875</c:v>
                </c:pt>
                <c:pt idx="66">
                  <c:v>58088.24264908345</c:v>
                </c:pt>
                <c:pt idx="67">
                  <c:v>58907.31496423813</c:v>
                </c:pt>
                <c:pt idx="68">
                  <c:v>59726.38727939283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9946.724709902895</c:v>
                </c:pt>
                <c:pt idx="1">
                  <c:v>9946.724709902895</c:v>
                </c:pt>
                <c:pt idx="2">
                  <c:v>9946.724709902895</c:v>
                </c:pt>
                <c:pt idx="3">
                  <c:v>9946.724709902895</c:v>
                </c:pt>
                <c:pt idx="4">
                  <c:v>9946.724709902895</c:v>
                </c:pt>
                <c:pt idx="5">
                  <c:v>9946.724709902895</c:v>
                </c:pt>
                <c:pt idx="6">
                  <c:v>9946.724709902895</c:v>
                </c:pt>
                <c:pt idx="7">
                  <c:v>9946.724709902895</c:v>
                </c:pt>
                <c:pt idx="8">
                  <c:v>9946.724709902895</c:v>
                </c:pt>
                <c:pt idx="9">
                  <c:v>9946.724709902895</c:v>
                </c:pt>
                <c:pt idx="10">
                  <c:v>10500.8026285482</c:v>
                </c:pt>
                <c:pt idx="11">
                  <c:v>11054.8805471935</c:v>
                </c:pt>
                <c:pt idx="12">
                  <c:v>11608.9584658388</c:v>
                </c:pt>
                <c:pt idx="13">
                  <c:v>12163.0363844841</c:v>
                </c:pt>
                <c:pt idx="14">
                  <c:v>12717.11430312941</c:v>
                </c:pt>
                <c:pt idx="15">
                  <c:v>13271.19222177471</c:v>
                </c:pt>
                <c:pt idx="16">
                  <c:v>13825.27014042001</c:v>
                </c:pt>
                <c:pt idx="17">
                  <c:v>14379.34805906531</c:v>
                </c:pt>
                <c:pt idx="18">
                  <c:v>14933.42597771062</c:v>
                </c:pt>
                <c:pt idx="19">
                  <c:v>15487.50389635592</c:v>
                </c:pt>
                <c:pt idx="20">
                  <c:v>16041.58181500122</c:v>
                </c:pt>
                <c:pt idx="21">
                  <c:v>16595.65973364652</c:v>
                </c:pt>
                <c:pt idx="22">
                  <c:v>17149.73765229183</c:v>
                </c:pt>
                <c:pt idx="23">
                  <c:v>17703.81557093713</c:v>
                </c:pt>
                <c:pt idx="24">
                  <c:v>18257.89348958243</c:v>
                </c:pt>
                <c:pt idx="25">
                  <c:v>18811.97140822774</c:v>
                </c:pt>
                <c:pt idx="26">
                  <c:v>19366.04932687304</c:v>
                </c:pt>
                <c:pt idx="27">
                  <c:v>19920.12724551834</c:v>
                </c:pt>
                <c:pt idx="28">
                  <c:v>19950.8592999039</c:v>
                </c:pt>
                <c:pt idx="29">
                  <c:v>19458.24549002973</c:v>
                </c:pt>
                <c:pt idx="30">
                  <c:v>18965.63168015556</c:v>
                </c:pt>
                <c:pt idx="31">
                  <c:v>18473.01787028139</c:v>
                </c:pt>
                <c:pt idx="32">
                  <c:v>17980.40406040722</c:v>
                </c:pt>
                <c:pt idx="33">
                  <c:v>17487.79025053305</c:v>
                </c:pt>
                <c:pt idx="34">
                  <c:v>16995.17644065888</c:v>
                </c:pt>
                <c:pt idx="35">
                  <c:v>16502.56263078471</c:v>
                </c:pt>
                <c:pt idx="36">
                  <c:v>16009.94882091054</c:v>
                </c:pt>
                <c:pt idx="37">
                  <c:v>15517.33501103637</c:v>
                </c:pt>
                <c:pt idx="38">
                  <c:v>15024.7212011622</c:v>
                </c:pt>
                <c:pt idx="39">
                  <c:v>14532.10739128803</c:v>
                </c:pt>
                <c:pt idx="40">
                  <c:v>14039.49358141386</c:v>
                </c:pt>
                <c:pt idx="41">
                  <c:v>13546.87977153969</c:v>
                </c:pt>
                <c:pt idx="42">
                  <c:v>13054.26596166552</c:v>
                </c:pt>
                <c:pt idx="43">
                  <c:v>12561.65215179135</c:v>
                </c:pt>
                <c:pt idx="44">
                  <c:v>12069.03834191718</c:v>
                </c:pt>
                <c:pt idx="45">
                  <c:v>11576.42453204301</c:v>
                </c:pt>
                <c:pt idx="46">
                  <c:v>11083.81072216884</c:v>
                </c:pt>
                <c:pt idx="47">
                  <c:v>10591.19691229466</c:v>
                </c:pt>
                <c:pt idx="48">
                  <c:v>10098.58310242049</c:v>
                </c:pt>
                <c:pt idx="49">
                  <c:v>9605.969292546324</c:v>
                </c:pt>
                <c:pt idx="50">
                  <c:v>9113.355482672154</c:v>
                </c:pt>
                <c:pt idx="51">
                  <c:v>8620.741672797983</c:v>
                </c:pt>
                <c:pt idx="52">
                  <c:v>8128.127862923813</c:v>
                </c:pt>
                <c:pt idx="53">
                  <c:v>7635.514053049643</c:v>
                </c:pt>
                <c:pt idx="54">
                  <c:v>7142.900243175472</c:v>
                </c:pt>
                <c:pt idx="55">
                  <c:v>6650.286433301302</c:v>
                </c:pt>
                <c:pt idx="56">
                  <c:v>6157.67262342713</c:v>
                </c:pt>
                <c:pt idx="57">
                  <c:v>5665.058813552961</c:v>
                </c:pt>
                <c:pt idx="58">
                  <c:v>5172.445003678791</c:v>
                </c:pt>
                <c:pt idx="59">
                  <c:v>4679.831193804621</c:v>
                </c:pt>
                <c:pt idx="60">
                  <c:v>4187.217383930449</c:v>
                </c:pt>
                <c:pt idx="61">
                  <c:v>3694.60357405628</c:v>
                </c:pt>
                <c:pt idx="62">
                  <c:v>3201.989764182108</c:v>
                </c:pt>
                <c:pt idx="63">
                  <c:v>2709.37595430794</c:v>
                </c:pt>
                <c:pt idx="64">
                  <c:v>2216.762144433767</c:v>
                </c:pt>
                <c:pt idx="65">
                  <c:v>1724.148334559599</c:v>
                </c:pt>
                <c:pt idx="66">
                  <c:v>1231.534524685427</c:v>
                </c:pt>
                <c:pt idx="67">
                  <c:v>738.9207148112582</c:v>
                </c:pt>
                <c:pt idx="68">
                  <c:v>246.3069049370861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66360"/>
        <c:axId val="209496794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27979.70324114152</c:v>
                </c:pt>
                <c:pt idx="1">
                  <c:v>27639.44324114152</c:v>
                </c:pt>
                <c:pt idx="2">
                  <c:v>27299.18324114152</c:v>
                </c:pt>
                <c:pt idx="3">
                  <c:v>26958.92324114153</c:v>
                </c:pt>
                <c:pt idx="4">
                  <c:v>26618.66324114152</c:v>
                </c:pt>
                <c:pt idx="5">
                  <c:v>26278.40324114152</c:v>
                </c:pt>
                <c:pt idx="6">
                  <c:v>25938.14324114153</c:v>
                </c:pt>
                <c:pt idx="7">
                  <c:v>25597.88324114152</c:v>
                </c:pt>
                <c:pt idx="8">
                  <c:v>25257.62324114152</c:v>
                </c:pt>
                <c:pt idx="9">
                  <c:v>24917.36324114152</c:v>
                </c:pt>
                <c:pt idx="10">
                  <c:v>26177.37747094973</c:v>
                </c:pt>
                <c:pt idx="11">
                  <c:v>27437.39170075794</c:v>
                </c:pt>
                <c:pt idx="12">
                  <c:v>28697.40593056614</c:v>
                </c:pt>
                <c:pt idx="13">
                  <c:v>29957.42016037435</c:v>
                </c:pt>
                <c:pt idx="14">
                  <c:v>31217.43439018255</c:v>
                </c:pt>
                <c:pt idx="15">
                  <c:v>32477.44861999076</c:v>
                </c:pt>
                <c:pt idx="16">
                  <c:v>33737.46284979896</c:v>
                </c:pt>
                <c:pt idx="17">
                  <c:v>34997.47707960717</c:v>
                </c:pt>
                <c:pt idx="18">
                  <c:v>36257.49130941539</c:v>
                </c:pt>
                <c:pt idx="19">
                  <c:v>37517.5055392236</c:v>
                </c:pt>
                <c:pt idx="20">
                  <c:v>38777.51976903179</c:v>
                </c:pt>
                <c:pt idx="21">
                  <c:v>40037.53399884001</c:v>
                </c:pt>
                <c:pt idx="22">
                  <c:v>41297.54822864821</c:v>
                </c:pt>
                <c:pt idx="23">
                  <c:v>42557.56245845641</c:v>
                </c:pt>
                <c:pt idx="24">
                  <c:v>43817.57668826463</c:v>
                </c:pt>
                <c:pt idx="25">
                  <c:v>45077.59091807283</c:v>
                </c:pt>
                <c:pt idx="26">
                  <c:v>46337.60514788104</c:v>
                </c:pt>
                <c:pt idx="27">
                  <c:v>47597.61937768924</c:v>
                </c:pt>
                <c:pt idx="28">
                  <c:v>48372.84962606135</c:v>
                </c:pt>
                <c:pt idx="29">
                  <c:v>48663.29589299738</c:v>
                </c:pt>
                <c:pt idx="30">
                  <c:v>48953.74215993339</c:v>
                </c:pt>
                <c:pt idx="31">
                  <c:v>49244.18842686942</c:v>
                </c:pt>
                <c:pt idx="32">
                  <c:v>49534.63469380543</c:v>
                </c:pt>
                <c:pt idx="33">
                  <c:v>49825.08096074146</c:v>
                </c:pt>
                <c:pt idx="34">
                  <c:v>50115.52722767748</c:v>
                </c:pt>
                <c:pt idx="35">
                  <c:v>50405.9734946135</c:v>
                </c:pt>
                <c:pt idx="36">
                  <c:v>50696.41976154951</c:v>
                </c:pt>
                <c:pt idx="37">
                  <c:v>50986.86602848553</c:v>
                </c:pt>
                <c:pt idx="38">
                  <c:v>51277.31229542156</c:v>
                </c:pt>
                <c:pt idx="39">
                  <c:v>51567.75856235757</c:v>
                </c:pt>
                <c:pt idx="40">
                  <c:v>51858.2048292936</c:v>
                </c:pt>
                <c:pt idx="41">
                  <c:v>52148.65109622962</c:v>
                </c:pt>
                <c:pt idx="42">
                  <c:v>52439.09736316564</c:v>
                </c:pt>
                <c:pt idx="43">
                  <c:v>52729.54363010165</c:v>
                </c:pt>
                <c:pt idx="44">
                  <c:v>53019.98989703768</c:v>
                </c:pt>
                <c:pt idx="45">
                  <c:v>53310.4361639737</c:v>
                </c:pt>
                <c:pt idx="46">
                  <c:v>53600.88243090972</c:v>
                </c:pt>
                <c:pt idx="47">
                  <c:v>53891.32869784574</c:v>
                </c:pt>
                <c:pt idx="48">
                  <c:v>54181.77496478176</c:v>
                </c:pt>
                <c:pt idx="49">
                  <c:v>54472.22123171778</c:v>
                </c:pt>
                <c:pt idx="50">
                  <c:v>54762.6674986538</c:v>
                </c:pt>
                <c:pt idx="51">
                  <c:v>55053.11376558983</c:v>
                </c:pt>
                <c:pt idx="52">
                  <c:v>55343.56003252585</c:v>
                </c:pt>
                <c:pt idx="53">
                  <c:v>55634.00629946186</c:v>
                </c:pt>
                <c:pt idx="54">
                  <c:v>55924.45256639788</c:v>
                </c:pt>
                <c:pt idx="55">
                  <c:v>56214.8988333339</c:v>
                </c:pt>
                <c:pt idx="56">
                  <c:v>56505.34510026993</c:v>
                </c:pt>
                <c:pt idx="57">
                  <c:v>56795.79136720594</c:v>
                </c:pt>
                <c:pt idx="58">
                  <c:v>57086.23763414197</c:v>
                </c:pt>
                <c:pt idx="59">
                  <c:v>57376.68390107799</c:v>
                </c:pt>
                <c:pt idx="60">
                  <c:v>57667.130168014</c:v>
                </c:pt>
                <c:pt idx="61">
                  <c:v>57957.57643495002</c:v>
                </c:pt>
                <c:pt idx="62">
                  <c:v>58248.02270188605</c:v>
                </c:pt>
                <c:pt idx="63">
                  <c:v>58538.46896882207</c:v>
                </c:pt>
                <c:pt idx="64">
                  <c:v>58828.91523575808</c:v>
                </c:pt>
                <c:pt idx="65">
                  <c:v>59119.36150269411</c:v>
                </c:pt>
                <c:pt idx="66">
                  <c:v>59409.80776963013</c:v>
                </c:pt>
                <c:pt idx="67">
                  <c:v>59700.25403656615</c:v>
                </c:pt>
                <c:pt idx="68">
                  <c:v>59990.70030350216</c:v>
                </c:pt>
                <c:pt idx="69">
                  <c:v>59181.38496971669</c:v>
                </c:pt>
                <c:pt idx="70">
                  <c:v>57272.3080352097</c:v>
                </c:pt>
                <c:pt idx="71">
                  <c:v>55363.23110070271</c:v>
                </c:pt>
                <c:pt idx="72">
                  <c:v>53454.15416619572</c:v>
                </c:pt>
                <c:pt idx="73">
                  <c:v>51545.07723168873</c:v>
                </c:pt>
                <c:pt idx="74">
                  <c:v>49636.00029718174</c:v>
                </c:pt>
                <c:pt idx="75">
                  <c:v>47726.92336267474</c:v>
                </c:pt>
                <c:pt idx="76">
                  <c:v>45817.84642816776</c:v>
                </c:pt>
                <c:pt idx="77">
                  <c:v>43908.76949366077</c:v>
                </c:pt>
                <c:pt idx="78">
                  <c:v>41999.69255915377</c:v>
                </c:pt>
                <c:pt idx="79">
                  <c:v>40090.61562464679</c:v>
                </c:pt>
                <c:pt idx="80">
                  <c:v>38181.5386901398</c:v>
                </c:pt>
                <c:pt idx="81">
                  <c:v>36272.46175563281</c:v>
                </c:pt>
                <c:pt idx="82">
                  <c:v>34363.38482112581</c:v>
                </c:pt>
                <c:pt idx="83">
                  <c:v>32454.30788661883</c:v>
                </c:pt>
                <c:pt idx="84">
                  <c:v>30545.23095211184</c:v>
                </c:pt>
                <c:pt idx="85">
                  <c:v>28636.15401760485</c:v>
                </c:pt>
                <c:pt idx="86">
                  <c:v>26727.07708309786</c:v>
                </c:pt>
                <c:pt idx="87">
                  <c:v>24818.00014859087</c:v>
                </c:pt>
                <c:pt idx="88">
                  <c:v>22908.92321408388</c:v>
                </c:pt>
                <c:pt idx="89">
                  <c:v>20999.84627957689</c:v>
                </c:pt>
                <c:pt idx="90">
                  <c:v>19090.7693450699</c:v>
                </c:pt>
                <c:pt idx="91">
                  <c:v>17181.69241056291</c:v>
                </c:pt>
                <c:pt idx="92">
                  <c:v>15272.61547605592</c:v>
                </c:pt>
                <c:pt idx="93">
                  <c:v>13363.53854154893</c:v>
                </c:pt>
                <c:pt idx="94">
                  <c:v>11454.46160704194</c:v>
                </c:pt>
                <c:pt idx="95">
                  <c:v>9545.38467253495</c:v>
                </c:pt>
                <c:pt idx="96">
                  <c:v>7636.307738027965</c:v>
                </c:pt>
                <c:pt idx="97">
                  <c:v>5727.230803520972</c:v>
                </c:pt>
                <c:pt idx="98">
                  <c:v>3818.153869013979</c:v>
                </c:pt>
                <c:pt idx="99">
                  <c:v>1909.076934506993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666360"/>
        <c:axId val="2094967944"/>
      </c:lineChart>
      <c:catAx>
        <c:axId val="2094666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967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4967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4666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644424"/>
        <c:axId val="2146647720"/>
      </c:barChart>
      <c:catAx>
        <c:axId val="214664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64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64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401544"/>
        <c:axId val="-2135398248"/>
      </c:barChart>
      <c:catAx>
        <c:axId val="-21354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398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5398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5401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90840"/>
        <c:axId val="-2135580184"/>
      </c:barChart>
      <c:catAx>
        <c:axId val="-2135090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580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58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90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862920"/>
        <c:axId val="-2122211944"/>
      </c:barChart>
      <c:catAx>
        <c:axId val="-2119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221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221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73160"/>
        <c:axId val="-2103869784"/>
      </c:barChart>
      <c:catAx>
        <c:axId val="-21038731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697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869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7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769176"/>
        <c:axId val="-2103765800"/>
      </c:barChart>
      <c:catAx>
        <c:axId val="-2103769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5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765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769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0.373546417202624</c:v>
                </c:pt>
                <c:pt idx="1">
                  <c:v>0.207318261547457</c:v>
                </c:pt>
                <c:pt idx="2">
                  <c:v>0.207318261547457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0.0584681348664977</c:v>
                </c:pt>
                <c:pt idx="1">
                  <c:v>0.0324498148509063</c:v>
                </c:pt>
                <c:pt idx="2">
                  <c:v>0.0324498148509063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0.194893782888326</c:v>
                </c:pt>
                <c:pt idx="1">
                  <c:v>0.137984798284935</c:v>
                </c:pt>
                <c:pt idx="2">
                  <c:v>0.137984798284935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0.155915026310661</c:v>
                </c:pt>
                <c:pt idx="1">
                  <c:v>0.147183784837264</c:v>
                </c:pt>
                <c:pt idx="2">
                  <c:v>0.147183784837264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0.175404404599493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0.0417722341323978</c:v>
                </c:pt>
                <c:pt idx="1">
                  <c:v>0.0492912362762294</c:v>
                </c:pt>
                <c:pt idx="2">
                  <c:v>0.0492912362762294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855816"/>
        <c:axId val="-2103972184"/>
      </c:barChart>
      <c:catAx>
        <c:axId val="-210385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972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97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5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2700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2050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1800</v>
          </cell>
          <cell r="D1074">
            <v>0</v>
          </cell>
          <cell r="E1074">
            <v>1800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2200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Small business -- see Data2</v>
          </cell>
          <cell r="C1076">
            <v>0</v>
          </cell>
          <cell r="D1076">
            <v>0</v>
          </cell>
          <cell r="E1076">
            <v>4800</v>
          </cell>
          <cell r="F1076">
            <v>0</v>
          </cell>
          <cell r="H1076">
            <v>9600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Social development -- see Data2</v>
          </cell>
          <cell r="C1077">
            <v>5400</v>
          </cell>
          <cell r="D1077">
            <v>0</v>
          </cell>
          <cell r="E1077">
            <v>5400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Public works -- see Data2</v>
          </cell>
          <cell r="C1078">
            <v>1286</v>
          </cell>
          <cell r="D1078">
            <v>0</v>
          </cell>
          <cell r="E1078">
            <v>1286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/>
          </cell>
          <cell r="C1079" t="str">
            <v/>
          </cell>
          <cell r="D1079" t="str">
            <v/>
          </cell>
          <cell r="E1079" t="str">
            <v/>
          </cell>
          <cell r="F1079" t="str">
            <v/>
          </cell>
          <cell r="H1079" t="str">
            <v/>
          </cell>
          <cell r="I1079" t="str">
            <v/>
          </cell>
          <cell r="J1079" t="str">
            <v/>
          </cell>
          <cell r="K1079" t="str">
            <v/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13494.136759114064</v>
      </c>
      <c r="S8" s="222">
        <f>IF($B$81=0,0,(SUMIF($N$6:$N$28,$U8,L$6:L$28)+SUMIF($N$91:$N$118,$U8,L$91:L$118))*$I$83*Poor!$B$81/$B$81)</f>
        <v>3075.0799999999995</v>
      </c>
      <c r="T8" s="222">
        <f>IF($B$81=0,0,(SUMIF($N$6:$N$28,$U8,M$6:M$28)+SUMIF($N$91:$N$118,$U8,M$91:M$118))*$I$83*Poor!$B$81/$B$81)</f>
        <v>3075.0799999999995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9946.7247099028955</v>
      </c>
      <c r="S11" s="222">
        <f>IF($B$81=0,0,(SUMIF($N$6:$N$28,$U11,L$6:L$28)+SUMIF($N$91:$N$118,$U11,L$91:L$118))*$I$83*Poor!$B$81/$B$81)</f>
        <v>3635.25</v>
      </c>
      <c r="T11" s="222">
        <f>IF($B$81=0,0,(SUMIF($N$6:$N$28,$U11,M$6:M$28)+SUMIF($N$91:$N$118,$U11,M$91:M$118))*$I$83*Poor!$B$81/$B$81)</f>
        <v>3635.25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24917.363241141524</v>
      </c>
      <c r="S23" s="179">
        <f>SUM(S7:S22)</f>
        <v>8314.6061177806841</v>
      </c>
      <c r="T23" s="179">
        <f>SUM(T7:T22)</f>
        <v>8314.6061177806841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Poor!E26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Poor!Z26</f>
        <v>0.25</v>
      </c>
      <c r="AA26" s="121">
        <f t="shared" si="16"/>
        <v>8.9285714285714288E-2</v>
      </c>
      <c r="AB26" s="156">
        <f>Poor!AB26</f>
        <v>0.25</v>
      </c>
      <c r="AC26" s="121">
        <f t="shared" si="7"/>
        <v>8.9285714285714288E-2</v>
      </c>
      <c r="AD26" s="156">
        <f>Poor!AD26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Poor!Z29</f>
        <v>0.25</v>
      </c>
      <c r="AA29" s="121">
        <f t="shared" si="16"/>
        <v>0.22463677394199716</v>
      </c>
      <c r="AB29" s="156">
        <f>Poor!AB29</f>
        <v>0.25</v>
      </c>
      <c r="AC29" s="121">
        <f t="shared" si="7"/>
        <v>0.22463677394199716</v>
      </c>
      <c r="AD29" s="156">
        <f>Poor!AD29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0.55822864410002782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0.61897901469489414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2114.213692440775</v>
      </c>
      <c r="S30" s="234">
        <f t="shared" si="24"/>
        <v>18716.970815801615</v>
      </c>
      <c r="T30" s="234">
        <f t="shared" si="24"/>
        <v>18716.970815801615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0.6860775117722886</v>
      </c>
      <c r="K31" s="22" t="str">
        <f t="shared" si="4"/>
        <v/>
      </c>
      <c r="L31" s="22">
        <f>(1-SUM(L6:L30))</f>
        <v>0.5168996022771748</v>
      </c>
      <c r="M31" s="241">
        <f t="shared" si="6"/>
        <v>0.6860775117722886</v>
      </c>
      <c r="N31" s="167">
        <f>M31*I83</f>
        <v>12327.366991326009</v>
      </c>
      <c r="P31" s="22"/>
      <c r="Q31" s="238" t="s">
        <v>142</v>
      </c>
      <c r="R31" s="234">
        <f t="shared" si="24"/>
        <v>11305.627025774105</v>
      </c>
      <c r="S31" s="234">
        <f t="shared" si="24"/>
        <v>27908.384149134945</v>
      </c>
      <c r="T31" s="234">
        <f>IF(T25&gt;T$23,T25-T$23,0)</f>
        <v>27908.384149134945</v>
      </c>
      <c r="V31" s="56"/>
      <c r="W31" s="129" t="s">
        <v>84</v>
      </c>
      <c r="X31" s="130"/>
      <c r="Y31" s="121">
        <f>M31*4</f>
        <v>2.7443100470891544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0.87215113232773933</v>
      </c>
      <c r="E32" s="2"/>
      <c r="F32" s="2"/>
      <c r="H32" s="17"/>
      <c r="I32" s="22">
        <f>SUM(I6:I30)</f>
        <v>0.31392248822771146</v>
      </c>
      <c r="J32" s="17"/>
      <c r="L32" s="22">
        <f>SUM(L6:L30)</f>
        <v>0.4831003977228252</v>
      </c>
      <c r="M32" s="23"/>
      <c r="N32" s="56"/>
      <c r="O32" s="2"/>
      <c r="P32" s="22"/>
      <c r="Q32" s="234" t="s">
        <v>143</v>
      </c>
      <c r="R32" s="234">
        <f t="shared" si="24"/>
        <v>27674.587025774112</v>
      </c>
      <c r="S32" s="234">
        <f t="shared" si="24"/>
        <v>44277.344149134951</v>
      </c>
      <c r="T32" s="234">
        <f t="shared" si="24"/>
        <v>44277.344149134951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-4.6364475616722576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15581.017157808939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Agricultural cash income -- see Data2</v>
      </c>
      <c r="B37" s="216">
        <f>IF([1]Summ!C1072="",0,[1]Summ!C1072)</f>
        <v>2700</v>
      </c>
      <c r="C37" s="216">
        <f>IF([1]Summ!D1072="",0,[1]Summ!D1072)</f>
        <v>0</v>
      </c>
      <c r="D37" s="38">
        <f t="shared" ref="D37:D64" si="25">B37+C37</f>
        <v>2700</v>
      </c>
      <c r="E37" s="75">
        <f>Poor!E37</f>
        <v>0.5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0.55500000000000005</v>
      </c>
      <c r="I37" s="39">
        <f t="shared" ref="I37" si="27">D37*H37</f>
        <v>1498.5000000000002</v>
      </c>
      <c r="J37" s="38">
        <f>J91*I$83</f>
        <v>1498.5</v>
      </c>
      <c r="K37" s="40">
        <f>(B37/B$65)</f>
        <v>0.17491578129048976</v>
      </c>
      <c r="L37" s="22">
        <f t="shared" ref="L37" si="28">(K37*H37)</f>
        <v>9.7078258616221824E-2</v>
      </c>
      <c r="M37" s="24">
        <f>J37/B$65</f>
        <v>9.7078258616221824E-2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Construction cash income -- see Data2</v>
      </c>
      <c r="B38" s="216">
        <f>IF([1]Summ!C1073="",0,[1]Summ!C1073)</f>
        <v>2050</v>
      </c>
      <c r="C38" s="216">
        <f>IF([1]Summ!D1073="",0,[1]Summ!D1073)</f>
        <v>0</v>
      </c>
      <c r="D38" s="38">
        <f t="shared" si="25"/>
        <v>2050</v>
      </c>
      <c r="E38" s="75">
        <f>Poor!E38</f>
        <v>0.5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0.55500000000000005</v>
      </c>
      <c r="I38" s="39">
        <f t="shared" ref="I38:I64" si="31">D38*H38</f>
        <v>1137.75</v>
      </c>
      <c r="J38" s="38">
        <f t="shared" ref="J38:J64" si="32">J92*I$83</f>
        <v>1137.75</v>
      </c>
      <c r="K38" s="40">
        <f t="shared" ref="K38:K64" si="33">(B38/B$65)</f>
        <v>0.13280642653537186</v>
      </c>
      <c r="L38" s="22">
        <f t="shared" ref="L38:L64" si="34">(K38*H38)</f>
        <v>7.3707566727131385E-2</v>
      </c>
      <c r="M38" s="24">
        <f t="shared" ref="M38:M64" si="35">J38/B$65</f>
        <v>7.3707566727131385E-2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Domestic work cash income -- see Data2</v>
      </c>
      <c r="B39" s="216">
        <f>IF([1]Summ!C1074="",0,[1]Summ!C1074)</f>
        <v>1800</v>
      </c>
      <c r="C39" s="216">
        <f>IF([1]Summ!D1074="",0,[1]Summ!D1074)</f>
        <v>0</v>
      </c>
      <c r="D39" s="38">
        <f t="shared" si="25"/>
        <v>1800</v>
      </c>
      <c r="E39" s="75">
        <f>Poor!E39</f>
        <v>0.5</v>
      </c>
      <c r="F39" s="75">
        <f>Poor!F39</f>
        <v>1.1100000000000001</v>
      </c>
      <c r="G39" s="75">
        <f>Poor!G39</f>
        <v>1.65</v>
      </c>
      <c r="H39" s="24">
        <f t="shared" si="30"/>
        <v>0.55500000000000005</v>
      </c>
      <c r="I39" s="39">
        <f t="shared" si="31"/>
        <v>999.00000000000011</v>
      </c>
      <c r="J39" s="38">
        <f t="shared" si="32"/>
        <v>999.00000000000011</v>
      </c>
      <c r="K39" s="40">
        <f t="shared" si="33"/>
        <v>0.11661052086032651</v>
      </c>
      <c r="L39" s="22">
        <f t="shared" si="34"/>
        <v>6.4718839077481216E-2</v>
      </c>
      <c r="M39" s="24">
        <f t="shared" si="35"/>
        <v>6.4718839077481216E-2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999.00000000000011</v>
      </c>
      <c r="AH39" s="123">
        <f t="shared" si="37"/>
        <v>1</v>
      </c>
      <c r="AI39" s="112">
        <f t="shared" si="37"/>
        <v>999.00000000000011</v>
      </c>
      <c r="AJ39" s="148">
        <f t="shared" si="38"/>
        <v>0</v>
      </c>
      <c r="AK39" s="147">
        <f t="shared" si="39"/>
        <v>999.00000000000011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Formal Employment</v>
      </c>
      <c r="B40" s="216">
        <f>IF([1]Summ!C1075="",0,[1]Summ!C1075)</f>
        <v>2200</v>
      </c>
      <c r="C40" s="216">
        <f>IF([1]Summ!D1075="",0,[1]Summ!D1075)</f>
        <v>0</v>
      </c>
      <c r="D40" s="38">
        <f t="shared" si="25"/>
        <v>2200</v>
      </c>
      <c r="E40" s="75">
        <f>Poor!E40</f>
        <v>0.6</v>
      </c>
      <c r="F40" s="75">
        <f>Poor!F40</f>
        <v>1.18</v>
      </c>
      <c r="G40" s="75">
        <f>Poor!G40</f>
        <v>1.65</v>
      </c>
      <c r="H40" s="24">
        <f t="shared" si="30"/>
        <v>0.70799999999999996</v>
      </c>
      <c r="I40" s="39">
        <f t="shared" si="31"/>
        <v>1557.6</v>
      </c>
      <c r="J40" s="38">
        <f t="shared" si="32"/>
        <v>1557.6</v>
      </c>
      <c r="K40" s="40">
        <f t="shared" si="33"/>
        <v>0.14252396994039906</v>
      </c>
      <c r="L40" s="22">
        <f t="shared" si="34"/>
        <v>0.10090697071780254</v>
      </c>
      <c r="M40" s="24">
        <f t="shared" si="35"/>
        <v>0.10090697071780254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1557.6</v>
      </c>
      <c r="AH40" s="123">
        <f t="shared" si="37"/>
        <v>1</v>
      </c>
      <c r="AI40" s="112">
        <f t="shared" si="37"/>
        <v>1557.6</v>
      </c>
      <c r="AJ40" s="148">
        <f t="shared" si="38"/>
        <v>0</v>
      </c>
      <c r="AK40" s="147">
        <f t="shared" si="39"/>
        <v>1557.6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Small business -- see Data2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Social development -- see Data2</v>
      </c>
      <c r="B42" s="216">
        <f>IF([1]Summ!C1077="",0,[1]Summ!C1077)</f>
        <v>5400</v>
      </c>
      <c r="C42" s="216">
        <f>IF([1]Summ!D1077="",0,[1]Summ!D1077)</f>
        <v>0</v>
      </c>
      <c r="D42" s="38">
        <f t="shared" si="25"/>
        <v>5400</v>
      </c>
      <c r="E42" s="75">
        <f>Poor!E42</f>
        <v>0</v>
      </c>
      <c r="F42" s="75">
        <f>Poor!F42</f>
        <v>1.18</v>
      </c>
      <c r="G42" s="75">
        <f>Poor!G42</f>
        <v>1.65</v>
      </c>
      <c r="H42" s="24">
        <f t="shared" si="30"/>
        <v>0</v>
      </c>
      <c r="I42" s="39">
        <f t="shared" si="31"/>
        <v>0</v>
      </c>
      <c r="J42" s="38">
        <f t="shared" si="32"/>
        <v>0</v>
      </c>
      <c r="K42" s="40">
        <f t="shared" si="33"/>
        <v>0.34983156258097953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Public works -- see Data2</v>
      </c>
      <c r="B43" s="216">
        <f>IF([1]Summ!C1078="",0,[1]Summ!C1078)</f>
        <v>1286</v>
      </c>
      <c r="C43" s="216">
        <f>IF([1]Summ!D1078="",0,[1]Summ!D1078)</f>
        <v>0</v>
      </c>
      <c r="D43" s="38">
        <f t="shared" si="25"/>
        <v>1286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1517.48</v>
      </c>
      <c r="J43" s="38">
        <f t="shared" si="32"/>
        <v>1517.48</v>
      </c>
      <c r="K43" s="40">
        <f t="shared" si="33"/>
        <v>8.3311738792433268E-2</v>
      </c>
      <c r="L43" s="22">
        <f t="shared" si="34"/>
        <v>9.8307851775071245E-2</v>
      </c>
      <c r="M43" s="24">
        <f t="shared" si="35"/>
        <v>9.8307851775071259E-2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379.37</v>
      </c>
      <c r="AB43" s="156">
        <f>Poor!AB43</f>
        <v>0.25</v>
      </c>
      <c r="AC43" s="147">
        <f t="shared" si="41"/>
        <v>379.37</v>
      </c>
      <c r="AD43" s="156">
        <f>Poor!AD43</f>
        <v>0.25</v>
      </c>
      <c r="AE43" s="147">
        <f t="shared" si="42"/>
        <v>379.37</v>
      </c>
      <c r="AF43" s="122">
        <f t="shared" si="29"/>
        <v>0.25</v>
      </c>
      <c r="AG43" s="147">
        <f t="shared" si="36"/>
        <v>379.37</v>
      </c>
      <c r="AH43" s="123">
        <f t="shared" si="37"/>
        <v>1</v>
      </c>
      <c r="AI43" s="112">
        <f t="shared" si="37"/>
        <v>1517.48</v>
      </c>
      <c r="AJ43" s="148">
        <f t="shared" si="38"/>
        <v>758.74</v>
      </c>
      <c r="AK43" s="147">
        <f t="shared" si="39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/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15436</v>
      </c>
      <c r="C65" s="39">
        <f>SUM(C37:C64)</f>
        <v>0</v>
      </c>
      <c r="D65" s="42">
        <f>SUM(D37:D64)</f>
        <v>15436</v>
      </c>
      <c r="E65" s="32"/>
      <c r="F65" s="32"/>
      <c r="G65" s="32"/>
      <c r="H65" s="31"/>
      <c r="I65" s="39">
        <f>SUM(I37:I64)</f>
        <v>6710.33</v>
      </c>
      <c r="J65" s="39">
        <f>SUM(J37:J64)</f>
        <v>6710.33</v>
      </c>
      <c r="K65" s="40">
        <f>SUM(K37:K64)</f>
        <v>1.0000000000000002</v>
      </c>
      <c r="L65" s="22">
        <f>SUM(L37:L64)</f>
        <v>0.43471948691370821</v>
      </c>
      <c r="M65" s="24">
        <f>SUM(M37:M64)</f>
        <v>0.43471948691370821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9357.0955889111483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6710.3300000000008</v>
      </c>
      <c r="J70" s="51">
        <f t="shared" ref="J70:J77" si="44">J124*I$83</f>
        <v>6710.3300000000008</v>
      </c>
      <c r="K70" s="40">
        <f>B70/B$76</f>
        <v>0.60618655020155143</v>
      </c>
      <c r="L70" s="22">
        <f t="shared" ref="L70:L74" si="45">(L124*G$37*F$9/F$7)/B$130</f>
        <v>0.43471948691370826</v>
      </c>
      <c r="M70" s="24">
        <f>J70/B$76</f>
        <v>0.43471948691370826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1677.5825000000002</v>
      </c>
      <c r="AB70" s="156">
        <f>Poor!AB70</f>
        <v>0.25</v>
      </c>
      <c r="AC70" s="147">
        <f>$J70*AB70</f>
        <v>1677.5825000000002</v>
      </c>
      <c r="AD70" s="156">
        <f>Poor!AD70</f>
        <v>0.25</v>
      </c>
      <c r="AE70" s="147">
        <f>$J70*AD70</f>
        <v>1677.5825000000002</v>
      </c>
      <c r="AF70" s="156">
        <f>Poor!AF70</f>
        <v>0.25</v>
      </c>
      <c r="AG70" s="147">
        <f>$J70*AF70</f>
        <v>1677.5825000000002</v>
      </c>
      <c r="AH70" s="155">
        <f>SUM(Z70,AB70,AD70,AF70)</f>
        <v>1</v>
      </c>
      <c r="AI70" s="147">
        <f>SUM(AA70,AC70,AE70,AG70)</f>
        <v>6710.3300000000008</v>
      </c>
      <c r="AJ70" s="148">
        <f>(AA70+AC70)</f>
        <v>3355.1650000000004</v>
      </c>
      <c r="AK70" s="147">
        <f>(AE70+AG70)</f>
        <v>3355.1650000000004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0.50462123175261298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0.89867841409691629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0.26386369525783882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0.43667100158006511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15436</v>
      </c>
      <c r="C76" s="39"/>
      <c r="D76" s="38"/>
      <c r="E76" s="32"/>
      <c r="F76" s="32"/>
      <c r="G76" s="32"/>
      <c r="H76" s="31"/>
      <c r="I76" s="39">
        <f>I130*I$83</f>
        <v>6710.3300000000008</v>
      </c>
      <c r="J76" s="51">
        <f t="shared" si="44"/>
        <v>6710.3300000000008</v>
      </c>
      <c r="K76" s="40">
        <f>SUM(K70:K75)</f>
        <v>2.7100208928889846</v>
      </c>
      <c r="L76" s="22">
        <f>SUM(L70:L75)</f>
        <v>0.43471948691370826</v>
      </c>
      <c r="M76" s="24">
        <f>SUM(M70:M75)</f>
        <v>0.43471948691370826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15581.017157808941</v>
      </c>
      <c r="J77" s="100">
        <f t="shared" si="44"/>
        <v>15581.017157808941</v>
      </c>
      <c r="K77" s="40"/>
      <c r="L77" s="22">
        <f>-(L131*G$37*F$9/F$7)/B$130</f>
        <v>-1.0093947368365472</v>
      </c>
      <c r="M77" s="24">
        <f>-J77/B$76</f>
        <v>-1.009394736836547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0.24794226675462769</v>
      </c>
      <c r="C91" s="75">
        <f t="shared" si="51"/>
        <v>0</v>
      </c>
      <c r="D91" s="24">
        <f t="shared" ref="D91:D106" si="52">(B91+C91)</f>
        <v>0.24794226675462769</v>
      </c>
      <c r="H91" s="24">
        <f t="shared" ref="H91:H106" si="53">(E37*F37/G37*F$7/F$9)</f>
        <v>0.33636363636363642</v>
      </c>
      <c r="I91" s="22">
        <f t="shared" ref="I91:I106" si="54">(D91*H91)</f>
        <v>8.3398762453829323E-2</v>
      </c>
      <c r="J91" s="24">
        <f t="shared" ref="J91:J99" si="55">IF(I$32&lt;=1+I$131,I91,L91+J$33*(I91-L91))</f>
        <v>8.3398762453829323E-2</v>
      </c>
      <c r="K91" s="22">
        <f t="shared" ref="K91:K106" si="56">(B91)</f>
        <v>0.24794226675462769</v>
      </c>
      <c r="L91" s="22">
        <f t="shared" ref="L91:L106" si="57">(K91*H91)</f>
        <v>8.3398762453829323E-2</v>
      </c>
      <c r="M91" s="227">
        <f t="shared" si="49"/>
        <v>8.3398762453829323E-2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0.18825246179518029</v>
      </c>
      <c r="C92" s="75">
        <f t="shared" si="51"/>
        <v>0</v>
      </c>
      <c r="D92" s="24">
        <f t="shared" si="52"/>
        <v>0.18825246179518029</v>
      </c>
      <c r="H92" s="24">
        <f t="shared" si="53"/>
        <v>0.33636363636363642</v>
      </c>
      <c r="I92" s="22">
        <f t="shared" si="54"/>
        <v>6.3321282603833379E-2</v>
      </c>
      <c r="J92" s="24">
        <f t="shared" si="55"/>
        <v>6.3321282603833379E-2</v>
      </c>
      <c r="K92" s="22">
        <f t="shared" si="56"/>
        <v>0.18825246179518029</v>
      </c>
      <c r="L92" s="22">
        <f t="shared" si="57"/>
        <v>6.3321282603833379E-2</v>
      </c>
      <c r="M92" s="227">
        <f t="shared" si="49"/>
        <v>6.3321282603833379E-2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0.16529484450308513</v>
      </c>
      <c r="C93" s="75">
        <f t="shared" si="51"/>
        <v>0</v>
      </c>
      <c r="D93" s="24">
        <f t="shared" si="52"/>
        <v>0.16529484450308513</v>
      </c>
      <c r="H93" s="24">
        <f t="shared" si="53"/>
        <v>0.33636363636363642</v>
      </c>
      <c r="I93" s="22">
        <f t="shared" si="54"/>
        <v>5.5599174969219553E-2</v>
      </c>
      <c r="J93" s="24">
        <f t="shared" si="55"/>
        <v>5.5599174969219553E-2</v>
      </c>
      <c r="K93" s="22">
        <f t="shared" si="56"/>
        <v>0.16529484450308513</v>
      </c>
      <c r="L93" s="22">
        <f t="shared" si="57"/>
        <v>5.5599174969219553E-2</v>
      </c>
      <c r="M93" s="227">
        <f t="shared" si="49"/>
        <v>5.5599174969219553E-2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0.20202703217043738</v>
      </c>
      <c r="C94" s="75">
        <f t="shared" si="51"/>
        <v>0</v>
      </c>
      <c r="D94" s="24">
        <f t="shared" si="52"/>
        <v>0.20202703217043738</v>
      </c>
      <c r="H94" s="24">
        <f t="shared" si="53"/>
        <v>0.42909090909090908</v>
      </c>
      <c r="I94" s="22">
        <f t="shared" si="54"/>
        <v>8.6687962894951315E-2</v>
      </c>
      <c r="J94" s="24">
        <f t="shared" si="55"/>
        <v>8.6687962894951315E-2</v>
      </c>
      <c r="K94" s="22">
        <f t="shared" si="56"/>
        <v>0.20202703217043738</v>
      </c>
      <c r="L94" s="22">
        <f t="shared" si="57"/>
        <v>8.6687962894951315E-2</v>
      </c>
      <c r="M94" s="228">
        <f t="shared" si="49"/>
        <v>8.6687962894951315E-2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Small business -- see Data2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0.57212121212121214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Social development -- see Data2</v>
      </c>
      <c r="B96" s="75">
        <f t="shared" si="51"/>
        <v>0.49588453350925538</v>
      </c>
      <c r="C96" s="75">
        <f t="shared" si="51"/>
        <v>0</v>
      </c>
      <c r="D96" s="24">
        <f t="shared" si="52"/>
        <v>0.49588453350925538</v>
      </c>
      <c r="H96" s="24">
        <f t="shared" si="53"/>
        <v>0</v>
      </c>
      <c r="I96" s="22">
        <f t="shared" si="54"/>
        <v>0</v>
      </c>
      <c r="J96" s="24">
        <f t="shared" si="55"/>
        <v>0</v>
      </c>
      <c r="K96" s="22">
        <f t="shared" si="56"/>
        <v>0.49588453350925538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Public works -- see Data2</v>
      </c>
      <c r="B97" s="75">
        <f t="shared" si="51"/>
        <v>0.11809398335053749</v>
      </c>
      <c r="C97" s="75">
        <f t="shared" si="51"/>
        <v>0</v>
      </c>
      <c r="D97" s="24">
        <f t="shared" si="52"/>
        <v>0.11809398335053749</v>
      </c>
      <c r="H97" s="24">
        <f t="shared" si="53"/>
        <v>0.7151515151515152</v>
      </c>
      <c r="I97" s="22">
        <f t="shared" si="54"/>
        <v>8.4455091123414691E-2</v>
      </c>
      <c r="J97" s="24">
        <f t="shared" si="55"/>
        <v>8.4455091123414691E-2</v>
      </c>
      <c r="K97" s="22">
        <f t="shared" si="56"/>
        <v>0.11809398335053749</v>
      </c>
      <c r="L97" s="22">
        <f t="shared" si="57"/>
        <v>8.4455091123414691E-2</v>
      </c>
      <c r="M97" s="228">
        <f t="shared" si="49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/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0.60606060606060608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1.4174951220831233</v>
      </c>
      <c r="C119" s="22">
        <f>SUM(C91:C118)</f>
        <v>0</v>
      </c>
      <c r="D119" s="24">
        <f>SUM(D91:D118)</f>
        <v>1.4174951220831233</v>
      </c>
      <c r="E119" s="22"/>
      <c r="F119" s="2"/>
      <c r="G119" s="2"/>
      <c r="H119" s="31"/>
      <c r="I119" s="22">
        <f>SUM(I91:I118)</f>
        <v>0.37346227404524829</v>
      </c>
      <c r="J119" s="24">
        <f>SUM(J91:J118)</f>
        <v>0.37346227404524829</v>
      </c>
      <c r="K119" s="22">
        <f>SUM(K91:K118)</f>
        <v>1.4174951220831233</v>
      </c>
      <c r="L119" s="22">
        <f>SUM(L91:L118)</f>
        <v>0.37346227404524829</v>
      </c>
      <c r="M119" s="57">
        <f t="shared" si="49"/>
        <v>0.37346227404524829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0.37346227404524829</v>
      </c>
      <c r="J124" s="237">
        <f>IF(SUMPRODUCT($B$124:$B124,$H$124:$H124)&lt;J$119,($B124*$H124),J$119)</f>
        <v>0.37346227404524829</v>
      </c>
      <c r="K124" s="29">
        <f>(B124)</f>
        <v>0.85926647798309552</v>
      </c>
      <c r="L124" s="29">
        <f>IF(SUMPRODUCT($B$124:$B124,$H$124:$H124)&lt;L$119,($B124*$H124),L$119)</f>
        <v>0.37346227404524829</v>
      </c>
      <c r="M124" s="240">
        <f t="shared" si="66"/>
        <v>0.37346227404524829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0.37402550092281428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0.37402550092281428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0.26748490369025507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0.61897901469489414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1.4174951220831233</v>
      </c>
      <c r="C130" s="2"/>
      <c r="D130" s="31"/>
      <c r="E130" s="2"/>
      <c r="F130" s="2"/>
      <c r="G130" s="2"/>
      <c r="H130" s="24"/>
      <c r="I130" s="29">
        <f>(I119)</f>
        <v>0.37346227404524829</v>
      </c>
      <c r="J130" s="228">
        <f>(J119)</f>
        <v>0.37346227404524829</v>
      </c>
      <c r="K130" s="29">
        <f>(B130)</f>
        <v>1.4174951220831233</v>
      </c>
      <c r="L130" s="29">
        <f>(L119)</f>
        <v>0.37346227404524829</v>
      </c>
      <c r="M130" s="240">
        <f t="shared" si="66"/>
        <v>0.37346227404524829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0.86715885801344461</v>
      </c>
      <c r="J131" s="237">
        <f>IF(SUMPRODUCT($B124:$B125,$H124:$H125)&gt;(J119-J128),SUMPRODUCT($B124:$B125,$H124:$H125)+J128-J119,0)</f>
        <v>0.86715885801344461</v>
      </c>
      <c r="K131" s="29"/>
      <c r="L131" s="29">
        <f>IF(I131&lt;SUM(L126:L127),0,I131-(SUM(L126:L127)))</f>
        <v>0.86715885801344461</v>
      </c>
      <c r="M131" s="237">
        <f>IF(I131&lt;SUM(M126:M127),0,I131-(SUM(M126:M127)))</f>
        <v>0.86715885801344461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E41" sqref="E4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26553.95851562779</v>
      </c>
      <c r="S8" s="222">
        <f>IF($B$81=0,0,(SUMIF($N$6:$N$28,$U8,L$6:L$28)+SUMIF($N$91:$N$118,$U8,L$91:L$118))*$I$83*Poor!$B$81/$B$81)</f>
        <v>10296.68</v>
      </c>
      <c r="T8" s="222">
        <f>IF($B$81=0,0,(SUMIF($N$6:$N$28,$U8,M$6:M$28)+SUMIF($N$91:$N$118,$U8,M$91:M$118))*$I$83*Poor!$B$81/$B$81)</f>
        <v>10296.68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20197.166204840989</v>
      </c>
      <c r="S11" s="222">
        <f>IF($B$81=0,0,(SUMIF($N$6:$N$28,$U11,L$6:L$28)+SUMIF($N$91:$N$118,$U11,L$91:L$118))*$I$83*Poor!$B$81/$B$81)</f>
        <v>7381.5000000000009</v>
      </c>
      <c r="T11" s="222">
        <f>IF($B$81=0,0,(SUMIF($N$6:$N$28,$U11,M$6:M$28)+SUMIF($N$91:$N$118,$U11,M$91:M$118))*$I$83*Poor!$B$81/$B$81)</f>
        <v>7381.5000000000009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1476.5017721245642</v>
      </c>
      <c r="S18" s="222">
        <f>IF($B$81=0,0,(SUMIF($N$6:$N$28,$U18,L$6:L$28)+SUMIF($N$91:$N$118,$U18,L$91:L$118))*$I$83*Poor!$B$81/$B$81)</f>
        <v>1604.2761177806851</v>
      </c>
      <c r="T18" s="222">
        <f>IF($B$81=0,0,(SUMIF($N$6:$N$28,$U18,M$6:M$28)+SUMIF($N$91:$N$118,$U18,M$91:M$118))*$I$83*Poor!$B$81/$B$81)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48227.62649259335</v>
      </c>
      <c r="S23" s="179">
        <f>SUM(S7:S22)</f>
        <v>19282.456117780686</v>
      </c>
      <c r="T23" s="179">
        <f>SUM(T7:T22)</f>
        <v>19282.456117780686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1.9678263458346699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0.25480151167681786</v>
      </c>
      <c r="J30" s="231">
        <f>IF(I$32&lt;=1,I30,1-SUM(J6:J29))</f>
        <v>0.25480151167681786</v>
      </c>
      <c r="K30" s="22">
        <f t="shared" si="4"/>
        <v>0.64832311232876716</v>
      </c>
      <c r="L30" s="22">
        <f>IF(L124=L119,0,IF(K30="",0,(L119-L124)/(B119-B124)*K30))</f>
        <v>8.3947300241231884E-2</v>
      </c>
      <c r="M30" s="175">
        <f t="shared" si="6"/>
        <v>0.25480151167681786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7749.1208158016125</v>
      </c>
      <c r="T30" s="234">
        <f t="shared" si="50"/>
        <v>7749.1208158016125</v>
      </c>
      <c r="V30" s="56"/>
      <c r="W30" s="110"/>
      <c r="X30" s="118"/>
      <c r="Y30" s="183">
        <f>M30*4</f>
        <v>1.0192060467072714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0.43127600009547074</v>
      </c>
      <c r="K31" s="22" t="str">
        <f t="shared" si="4"/>
        <v/>
      </c>
      <c r="L31" s="22">
        <f>(1-SUM(L6:L30))</f>
        <v>0.45549610838712606</v>
      </c>
      <c r="M31" s="178">
        <f t="shared" si="6"/>
        <v>0.43127600009547074</v>
      </c>
      <c r="N31" s="167">
        <f>M31*I83</f>
        <v>7749.1208158016143</v>
      </c>
      <c r="P31" s="22"/>
      <c r="Q31" s="238" t="s">
        <v>142</v>
      </c>
      <c r="R31" s="234">
        <f t="shared" si="50"/>
        <v>0</v>
      </c>
      <c r="S31" s="234">
        <f t="shared" si="50"/>
        <v>16940.53414913495</v>
      </c>
      <c r="T31" s="234">
        <f>IF(T25&gt;T$23,T25-T$23,0)</f>
        <v>16940.53414913495</v>
      </c>
      <c r="V31" s="56"/>
      <c r="W31" s="129" t="s">
        <v>84</v>
      </c>
      <c r="X31" s="130"/>
      <c r="Y31" s="121">
        <f>M31*4</f>
        <v>1.7251040003818829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2.2817488340623813</v>
      </c>
      <c r="E32" s="2"/>
      <c r="F32" s="2"/>
      <c r="H32" s="17"/>
      <c r="I32" s="22">
        <f>SUM(I6:I30)</f>
        <v>0.56872399990452926</v>
      </c>
      <c r="J32" s="17"/>
      <c r="L32" s="22">
        <f>SUM(L6:L30)</f>
        <v>0.54450389161287394</v>
      </c>
      <c r="M32" s="23"/>
      <c r="N32" s="56"/>
      <c r="O32" s="2"/>
      <c r="P32" s="22"/>
      <c r="Q32" s="234" t="s">
        <v>143</v>
      </c>
      <c r="R32" s="234">
        <f t="shared" si="50"/>
        <v>4364.3237743222853</v>
      </c>
      <c r="S32" s="234">
        <f t="shared" si="50"/>
        <v>33309.494149134945</v>
      </c>
      <c r="T32" s="234">
        <f t="shared" si="50"/>
        <v>33309.494149134945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31.431246570916503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0.37354641720262455</v>
      </c>
      <c r="L37" s="22">
        <f t="shared" ref="L37:L49" si="55">(K37*H37)</f>
        <v>0.20731826154745664</v>
      </c>
      <c r="M37" s="24">
        <f t="shared" ref="M37:M49" si="56">J37/B$65</f>
        <v>0.20731826154745664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1800</v>
      </c>
      <c r="C39" s="216">
        <f>IF([1]Summ!F1074="",0,[1]Summ!F1074)</f>
        <v>0</v>
      </c>
      <c r="D39" s="38">
        <f t="shared" si="58"/>
        <v>1800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999.00000000000011</v>
      </c>
      <c r="J39" s="38">
        <f t="shared" si="53"/>
        <v>999.00000000000011</v>
      </c>
      <c r="K39" s="40">
        <f t="shared" si="54"/>
        <v>5.846813486649776E-2</v>
      </c>
      <c r="L39" s="22">
        <f t="shared" si="55"/>
        <v>3.2449814850906263E-2</v>
      </c>
      <c r="M39" s="24">
        <f t="shared" si="56"/>
        <v>3.2449814850906263E-2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999.00000000000011</v>
      </c>
      <c r="AH39" s="123">
        <f t="shared" si="61"/>
        <v>1</v>
      </c>
      <c r="AI39" s="112">
        <f t="shared" si="61"/>
        <v>999.00000000000011</v>
      </c>
      <c r="AJ39" s="148">
        <f t="shared" si="62"/>
        <v>0</v>
      </c>
      <c r="AK39" s="147">
        <f t="shared" si="63"/>
        <v>999.00000000000011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0.19489378288832587</v>
      </c>
      <c r="L40" s="22">
        <f t="shared" si="55"/>
        <v>0.13798479828493471</v>
      </c>
      <c r="M40" s="24">
        <f t="shared" si="56"/>
        <v>0.13798479828493471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Small business -- see Data2</v>
      </c>
      <c r="B41" s="216">
        <f>IF([1]Summ!E1076="",0,[1]Summ!E1076)</f>
        <v>4800</v>
      </c>
      <c r="C41" s="216">
        <f>IF([1]Summ!F1076="",0,[1]Summ!F1076)</f>
        <v>0</v>
      </c>
      <c r="D41" s="38">
        <f t="shared" si="58"/>
        <v>4800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4531.2</v>
      </c>
      <c r="J41" s="38">
        <f t="shared" si="53"/>
        <v>4531.2000000000007</v>
      </c>
      <c r="K41" s="40">
        <f t="shared" si="54"/>
        <v>0.1559150263106607</v>
      </c>
      <c r="L41" s="22">
        <f t="shared" si="55"/>
        <v>0.14718378483726369</v>
      </c>
      <c r="M41" s="24">
        <f t="shared" si="56"/>
        <v>0.14718378483726371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4531.2000000000007</v>
      </c>
      <c r="AH41" s="123">
        <f t="shared" si="61"/>
        <v>1</v>
      </c>
      <c r="AI41" s="112">
        <f t="shared" si="61"/>
        <v>4531.2000000000007</v>
      </c>
      <c r="AJ41" s="148">
        <f t="shared" si="62"/>
        <v>0</v>
      </c>
      <c r="AK41" s="147">
        <f t="shared" si="63"/>
        <v>4531.2000000000007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Social development -- see Data2</v>
      </c>
      <c r="B42" s="216">
        <f>IF([1]Summ!E1077="",0,[1]Summ!E1077)</f>
        <v>5400</v>
      </c>
      <c r="C42" s="216">
        <f>IF([1]Summ!F1077="",0,[1]Summ!F1077)</f>
        <v>0</v>
      </c>
      <c r="D42" s="38">
        <f t="shared" si="58"/>
        <v>5400</v>
      </c>
      <c r="E42" s="26">
        <v>0</v>
      </c>
      <c r="F42" s="26">
        <v>1.18</v>
      </c>
      <c r="G42" s="22">
        <f t="shared" si="59"/>
        <v>1.65</v>
      </c>
      <c r="H42" s="24">
        <f t="shared" si="51"/>
        <v>0</v>
      </c>
      <c r="I42" s="39">
        <f t="shared" si="52"/>
        <v>0</v>
      </c>
      <c r="J42" s="38">
        <f t="shared" si="53"/>
        <v>0</v>
      </c>
      <c r="K42" s="40">
        <f t="shared" si="54"/>
        <v>0.17540440459949327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Public works -- see Data2</v>
      </c>
      <c r="B43" s="216">
        <f>IF([1]Summ!E1078="",0,[1]Summ!E1078)</f>
        <v>1286</v>
      </c>
      <c r="C43" s="216">
        <f>IF([1]Summ!F1078="",0,[1]Summ!F1078)</f>
        <v>0</v>
      </c>
      <c r="D43" s="38">
        <f t="shared" si="58"/>
        <v>1286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1517.48</v>
      </c>
      <c r="J43" s="38">
        <f t="shared" si="53"/>
        <v>1517.48</v>
      </c>
      <c r="K43" s="40">
        <f t="shared" si="54"/>
        <v>4.1772234132397841E-2</v>
      </c>
      <c r="L43" s="22">
        <f t="shared" si="55"/>
        <v>4.9291236276229451E-2</v>
      </c>
      <c r="M43" s="24">
        <f t="shared" si="56"/>
        <v>4.9291236276229458E-2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379.37</v>
      </c>
      <c r="AB43" s="116">
        <v>0.25</v>
      </c>
      <c r="AC43" s="147">
        <f t="shared" si="65"/>
        <v>379.37</v>
      </c>
      <c r="AD43" s="116">
        <v>0.25</v>
      </c>
      <c r="AE43" s="147">
        <f t="shared" si="66"/>
        <v>379.37</v>
      </c>
      <c r="AF43" s="122">
        <f t="shared" si="57"/>
        <v>0.25</v>
      </c>
      <c r="AG43" s="147">
        <f t="shared" si="60"/>
        <v>379.37</v>
      </c>
      <c r="AH43" s="123">
        <f t="shared" si="61"/>
        <v>1</v>
      </c>
      <c r="AI43" s="112">
        <f t="shared" si="61"/>
        <v>1517.48</v>
      </c>
      <c r="AJ43" s="148">
        <f t="shared" si="62"/>
        <v>758.74</v>
      </c>
      <c r="AK43" s="147">
        <f t="shared" si="63"/>
        <v>758.74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/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30786</v>
      </c>
      <c r="C65" s="41">
        <f>SUM(C37:C64)</f>
        <v>0</v>
      </c>
      <c r="D65" s="42">
        <f>SUM(D37:D64)</f>
        <v>30786</v>
      </c>
      <c r="E65" s="32"/>
      <c r="F65" s="32"/>
      <c r="G65" s="32"/>
      <c r="H65" s="31"/>
      <c r="I65" s="39">
        <f>SUM(I37:I64)</f>
        <v>17678.18</v>
      </c>
      <c r="J65" s="39">
        <f>SUM(J37:J64)</f>
        <v>17678.18</v>
      </c>
      <c r="K65" s="40">
        <f>SUM(K37:K64)</f>
        <v>1</v>
      </c>
      <c r="L65" s="22">
        <f>SUM(L37:L64)</f>
        <v>0.57422789579679079</v>
      </c>
      <c r="M65" s="24">
        <f>SUM(M37:M64)</f>
        <v>0.57422789579679079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0.30393995936176016</v>
      </c>
      <c r="L70" s="22">
        <f t="shared" ref="L70:L75" si="76">(L124*G$37*F$9/F$7)/B$130</f>
        <v>0.42551594310646423</v>
      </c>
      <c r="M70" s="24">
        <f>J70/B$76</f>
        <v>0.42551594310646418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4578.2461755243949</v>
      </c>
      <c r="J71" s="51">
        <f t="shared" si="75"/>
        <v>4578.2461755243949</v>
      </c>
      <c r="K71" s="40">
        <f t="shared" ref="K71:K72" si="78">B71/B$76</f>
        <v>0.25301543991857772</v>
      </c>
      <c r="L71" s="22">
        <f t="shared" si="76"/>
        <v>0.14871195269032661</v>
      </c>
      <c r="M71" s="24">
        <f t="shared" ref="M71:M72" si="79">J71/B$76</f>
        <v>0.14871195269032661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0.45059442603780941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0.15123757552134087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4578.2461755243949</v>
      </c>
      <c r="J74" s="51">
        <f t="shared" si="75"/>
        <v>4578.2461755243949</v>
      </c>
      <c r="K74" s="40">
        <f>B74/B$76</f>
        <v>0.22932501786526341</v>
      </c>
      <c r="L74" s="22">
        <f t="shared" si="76"/>
        <v>4.8994870006065692E-2</v>
      </c>
      <c r="M74" s="24">
        <f>J74/B$76</f>
        <v>0.14871195269032661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30786</v>
      </c>
      <c r="C76" s="46"/>
      <c r="D76" s="38"/>
      <c r="E76" s="32"/>
      <c r="F76" s="32"/>
      <c r="G76" s="32"/>
      <c r="H76" s="31"/>
      <c r="I76" s="39">
        <f>I130*I$83</f>
        <v>17678.18</v>
      </c>
      <c r="J76" s="51">
        <f t="shared" si="75"/>
        <v>17678.18</v>
      </c>
      <c r="K76" s="40">
        <f>SUM(K70:K75)</f>
        <v>1.3881124187047515</v>
      </c>
      <c r="L76" s="22">
        <f>SUM(L70:L75)</f>
        <v>0.62322276580285652</v>
      </c>
      <c r="M76" s="24">
        <f>SUM(M70:M75)</f>
        <v>0.72293984848711745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9191.4133333333357</v>
      </c>
      <c r="K77" s="40"/>
      <c r="L77" s="22">
        <f>-(L131*G$37*F$9/F$7)/B$130</f>
        <v>-0.29855821910392177</v>
      </c>
      <c r="M77" s="24">
        <f>-J77/B$76</f>
        <v>-0.29855821910392177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0.16529484450308513</v>
      </c>
      <c r="C93" s="60">
        <f t="shared" si="81"/>
        <v>0</v>
      </c>
      <c r="D93" s="24">
        <f t="shared" si="86"/>
        <v>0.16529484450308513</v>
      </c>
      <c r="H93" s="24">
        <f t="shared" si="87"/>
        <v>0.33636363636363642</v>
      </c>
      <c r="I93" s="22">
        <f t="shared" si="88"/>
        <v>5.5599174969219553E-2</v>
      </c>
      <c r="J93" s="24">
        <f t="shared" si="89"/>
        <v>5.5599174969219553E-2</v>
      </c>
      <c r="K93" s="22">
        <f t="shared" si="90"/>
        <v>0.16529484450308513</v>
      </c>
      <c r="L93" s="22">
        <f t="shared" si="91"/>
        <v>5.5599174969219553E-2</v>
      </c>
      <c r="M93" s="227">
        <f t="shared" si="92"/>
        <v>5.5599174969219553E-2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Small business -- see Data2</v>
      </c>
      <c r="B95" s="60">
        <f t="shared" si="81"/>
        <v>0.44078625200822702</v>
      </c>
      <c r="C95" s="60">
        <f t="shared" si="81"/>
        <v>0</v>
      </c>
      <c r="D95" s="24">
        <f t="shared" si="86"/>
        <v>0.44078625200822702</v>
      </c>
      <c r="H95" s="24">
        <f t="shared" si="87"/>
        <v>0.57212121212121214</v>
      </c>
      <c r="I95" s="22">
        <f t="shared" si="88"/>
        <v>0.25218316478531294</v>
      </c>
      <c r="J95" s="24">
        <f t="shared" si="89"/>
        <v>0.25218316478531294</v>
      </c>
      <c r="K95" s="22">
        <f t="shared" si="90"/>
        <v>0.44078625200822702</v>
      </c>
      <c r="L95" s="22">
        <f t="shared" si="91"/>
        <v>0.25218316478531294</v>
      </c>
      <c r="M95" s="227">
        <f t="shared" si="92"/>
        <v>0.25218316478531294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Social development -- see Data2</v>
      </c>
      <c r="B96" s="60">
        <f t="shared" si="81"/>
        <v>0.49588453350925538</v>
      </c>
      <c r="C96" s="60">
        <f t="shared" si="81"/>
        <v>0</v>
      </c>
      <c r="D96" s="24">
        <f t="shared" si="86"/>
        <v>0.49588453350925538</v>
      </c>
      <c r="H96" s="24">
        <f t="shared" si="87"/>
        <v>0</v>
      </c>
      <c r="I96" s="22">
        <f t="shared" si="88"/>
        <v>0</v>
      </c>
      <c r="J96" s="24">
        <f t="shared" si="89"/>
        <v>0</v>
      </c>
      <c r="K96" s="22">
        <f t="shared" si="90"/>
        <v>0.49588453350925538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Public works -- see Data2</v>
      </c>
      <c r="B97" s="60">
        <f t="shared" si="81"/>
        <v>0.11809398335053749</v>
      </c>
      <c r="C97" s="60">
        <f t="shared" si="81"/>
        <v>0</v>
      </c>
      <c r="D97" s="24">
        <f t="shared" si="86"/>
        <v>0.11809398335053749</v>
      </c>
      <c r="H97" s="24">
        <f t="shared" si="87"/>
        <v>0.7151515151515152</v>
      </c>
      <c r="I97" s="22">
        <f t="shared" si="88"/>
        <v>8.4455091123414691E-2</v>
      </c>
      <c r="J97" s="24">
        <f t="shared" si="89"/>
        <v>8.4455091123414691E-2</v>
      </c>
      <c r="K97" s="22">
        <f t="shared" si="90"/>
        <v>0.11809398335053749</v>
      </c>
      <c r="L97" s="22">
        <f t="shared" si="91"/>
        <v>8.4455091123414691E-2</v>
      </c>
      <c r="M97" s="227">
        <f t="shared" si="92"/>
        <v>8.4455091123414691E-2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/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0.60606060606060608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2.8270928238177655</v>
      </c>
      <c r="C119" s="29">
        <f>SUM(C91:C118)</f>
        <v>0</v>
      </c>
      <c r="D119" s="24">
        <f>SUM(D91:D118)</f>
        <v>2.8270928238177655</v>
      </c>
      <c r="E119" s="22"/>
      <c r="F119" s="2"/>
      <c r="G119" s="2"/>
      <c r="H119" s="31"/>
      <c r="I119" s="22">
        <f>SUM(I91:I118)</f>
        <v>0.98387609905641404</v>
      </c>
      <c r="J119" s="24">
        <f>SUM(J91:J118)</f>
        <v>0.98387609905641404</v>
      </c>
      <c r="K119" s="22">
        <f>SUM(K91:K118)</f>
        <v>2.8270928238177655</v>
      </c>
      <c r="L119" s="22">
        <f>SUM(L91:L118)</f>
        <v>0.98387609905641404</v>
      </c>
      <c r="M119" s="57">
        <f t="shared" si="80"/>
        <v>0.98387609905641404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0.25480151167681786</v>
      </c>
      <c r="J125" s="237">
        <f>IF(SUMPRODUCT($B$124:$B125,$H$124:$H125)&lt;J$119,($B125*$H125),IF(SUMPRODUCT($B$124:$B124,$H$124:$H124)&lt;J$119,J$119-SUMPRODUCT($B$124:$B124,$H$124:$H124),0))</f>
        <v>0.25480151167681786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0.25480151167681786</v>
      </c>
      <c r="M125" s="240">
        <f t="shared" si="93"/>
        <v>0.25480151167681786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0.42756266444798019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0.42756266444798019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0.25480151167681786</v>
      </c>
      <c r="J128" s="228">
        <f>(J30)</f>
        <v>0.25480151167681786</v>
      </c>
      <c r="K128" s="29">
        <f>(B128)</f>
        <v>0.64832311232876716</v>
      </c>
      <c r="L128" s="29">
        <f>IF(L124=L119,0,(L119-L124)/(B119-B124)*K128)</f>
        <v>8.3947300241231884E-2</v>
      </c>
      <c r="M128" s="240">
        <f t="shared" si="93"/>
        <v>0.25480151167681786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2.8270928238177655</v>
      </c>
      <c r="C130" s="56"/>
      <c r="D130" s="31"/>
      <c r="E130" s="2"/>
      <c r="F130" s="2"/>
      <c r="G130" s="2"/>
      <c r="H130" s="24"/>
      <c r="I130" s="29">
        <f>(I119)</f>
        <v>0.98387609905641404</v>
      </c>
      <c r="J130" s="228">
        <f>(J119)</f>
        <v>0.98387609905641404</v>
      </c>
      <c r="K130" s="29">
        <f>(B130)</f>
        <v>2.8270928238177655</v>
      </c>
      <c r="L130" s="29">
        <f>(L119)</f>
        <v>0.98387609905641404</v>
      </c>
      <c r="M130" s="240">
        <f t="shared" si="93"/>
        <v>0.98387609905641404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0.51154654467909666</v>
      </c>
      <c r="J131" s="237">
        <f>IF(SUMPRODUCT($B124:$B125,$H124:$H125)&gt;(J119-J128),SUMPRODUCT($B124:$B125,$H124:$H125)+J128-J119,0)</f>
        <v>0.51154654467909666</v>
      </c>
      <c r="K131" s="29"/>
      <c r="L131" s="29">
        <f>IF(I131&lt;SUM(L126:L127),0,I131-(SUM(L126:L127)))</f>
        <v>0.51154654467909666</v>
      </c>
      <c r="M131" s="237">
        <f>IF(I131&lt;SUM(M126:M127),0,I131-(SUM(M126:M127)))</f>
        <v>0.51154654467909666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B40" sqref="B40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60135.923436970181</v>
      </c>
      <c r="S8" s="222">
        <f>IF($B$81=0,0,(SUMIF($N$6:$N$28,$U8,L$6:L$28)+SUMIF($N$91:$N$118,$U8,L$91:L$118))*$I$83*Poor!$B$81/$B$81)</f>
        <v>30302.399999999998</v>
      </c>
      <c r="T8" s="222">
        <f>IF($B$81=0,0,(SUMIF($N$6:$N$28,$U8,M$6:M$28)+SUMIF($N$91:$N$118,$U8,M$91:M$118))*$I$83*Poor!$B$81/$B$81)</f>
        <v>30302.399999999998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60135.923436970181</v>
      </c>
      <c r="S23" s="179">
        <f>SUM(S7:S22)</f>
        <v>30302.399999999998</v>
      </c>
      <c r="T23" s="179">
        <f>SUM(T7:T22)</f>
        <v>30302.399999999998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27031.576933582302</v>
      </c>
      <c r="S24" s="41">
        <f>IF($B$81=0,0,(SUM(($B$70*$H$70))+((1-$D$29)*$I$83))*Poor!$B$81/$B$81)</f>
        <v>27031.576933582302</v>
      </c>
      <c r="T24" s="41">
        <f>IF($B$81=0,0,(SUM(($B$70*$H$70))+((1-$D$29)*$I$83))*Poor!$B$81/$B$81)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36222.990266915636</v>
      </c>
      <c r="S25" s="41">
        <f>IF($B$81=0,0,(SUM(($B$70*$H$70),($B$71*$H$71))+((1-$D$29)*$I$83))*Poor!$B$81/$B$81)</f>
        <v>36222.990266915636</v>
      </c>
      <c r="T25" s="41">
        <f>IF($B$81=0,0,(SUM(($B$70*$H$70),($B$71*$H$71))+((1-$D$29)*$I$83))*Poor!$B$81/$B$81)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Poor!E26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52591.950266915635</v>
      </c>
      <c r="S26" s="41">
        <f>IF($B$81=0,0,(SUM(($B$70*$H$70),($B$71*$H$71),($B$72*$H$72))+((1-$D$29)*$I$83))*Poor!$B$81/$B$81)</f>
        <v>52591.950266915635</v>
      </c>
      <c r="T26" s="41">
        <f>IF($B$81=0,0,(SUM(($B$70*$H$70),($B$71*$H$71),($B$72*$H$72))+((1-$D$29)*$I$83))*Poor!$B$81/$B$81)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2.7772201010847772</v>
      </c>
      <c r="E30" s="75">
        <f>Poor!E30</f>
        <v>1</v>
      </c>
      <c r="H30" s="96">
        <f>(E30*F$7/F$9)</f>
        <v>1</v>
      </c>
      <c r="I30" s="29">
        <f>IF(E30&gt;=1,I119-I124,MIN(I119-I124,B30*H30))</f>
        <v>0.9574003271221837</v>
      </c>
      <c r="J30" s="231">
        <f>IF(I$32&lt;=1,I30,1-SUM(J6:J29))</f>
        <v>0.7753632260580029</v>
      </c>
      <c r="K30" s="22">
        <f t="shared" si="4"/>
        <v>0.65562785305105853</v>
      </c>
      <c r="L30" s="22">
        <f>IF(L124=L119,0,IF(K30="",0,(L119-L124)/(B119-B124)*K30))</f>
        <v>0.22601677149618807</v>
      </c>
      <c r="M30" s="175">
        <f t="shared" si="6"/>
        <v>0.7753632260580029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3.1014529042320116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0.36330142426968992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5920.5902669156385</v>
      </c>
      <c r="T31" s="234">
        <f>IF(T25&gt;T$23,T25-T$23,0)</f>
        <v>5920.5902669156385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3.0018568750267742</v>
      </c>
      <c r="E32" s="2"/>
      <c r="F32" s="2"/>
      <c r="H32" s="17"/>
      <c r="I32" s="22">
        <f>SUM(I6:I30)</f>
        <v>1.1820371010641808</v>
      </c>
      <c r="J32" s="17"/>
      <c r="L32" s="22">
        <f>SUM(L6:L30)</f>
        <v>0.63669857573031008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22289.550266915638</v>
      </c>
      <c r="T32" s="234">
        <f t="shared" si="24"/>
        <v>22289.550266915638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3.2433013700465478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5920.5902669156376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1.1100000000000001</v>
      </c>
      <c r="G37" s="75">
        <f>Poor!G37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Poor!E38</f>
        <v>0.5</v>
      </c>
      <c r="F38" s="75">
        <f>Poor!F38</f>
        <v>1.1100000000000001</v>
      </c>
      <c r="G38" s="75">
        <f>Poor!G38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1.1100000000000001</v>
      </c>
      <c r="G39" s="75">
        <f>Poor!G39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Poor!E40</f>
        <v>0.6</v>
      </c>
      <c r="F40" s="75">
        <f>Poor!F40</f>
        <v>1.18</v>
      </c>
      <c r="G40" s="75">
        <f>Poor!G40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0.75757575757575757</v>
      </c>
      <c r="L40" s="22">
        <f t="shared" si="34"/>
        <v>0.53636363636363638</v>
      </c>
      <c r="M40" s="24">
        <f t="shared" si="35"/>
        <v>0.53636363636363626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Small business -- see Data2</v>
      </c>
      <c r="B41" s="104">
        <f>IF([1]Summ!$H1076="",0,[1]Summ!$H1076)</f>
        <v>9600</v>
      </c>
      <c r="C41" s="104">
        <f>IF([1]Summ!$I1076="",0,[1]Summ!$I1076)</f>
        <v>0</v>
      </c>
      <c r="D41" s="38">
        <f t="shared" si="25"/>
        <v>9600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9062.4</v>
      </c>
      <c r="J41" s="38">
        <f t="shared" si="32"/>
        <v>9062.4000000000015</v>
      </c>
      <c r="K41" s="40">
        <f t="shared" si="33"/>
        <v>0.24242424242424243</v>
      </c>
      <c r="L41" s="22">
        <f t="shared" si="34"/>
        <v>0.22884848484848486</v>
      </c>
      <c r="M41" s="24">
        <f t="shared" si="35"/>
        <v>0.22884848484848488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9062.4000000000015</v>
      </c>
      <c r="AH41" s="123">
        <f t="shared" si="37"/>
        <v>1</v>
      </c>
      <c r="AI41" s="112">
        <f t="shared" si="37"/>
        <v>9062.4000000000015</v>
      </c>
      <c r="AJ41" s="148">
        <f t="shared" si="38"/>
        <v>0</v>
      </c>
      <c r="AK41" s="147">
        <f t="shared" si="39"/>
        <v>9062.4000000000015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Social development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</v>
      </c>
      <c r="F42" s="75">
        <f>Poor!F42</f>
        <v>1.18</v>
      </c>
      <c r="G42" s="75">
        <f>Poor!G42</f>
        <v>1.65</v>
      </c>
      <c r="H42" s="24">
        <f t="shared" si="30"/>
        <v>0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Public works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/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39600</v>
      </c>
      <c r="C65" s="39">
        <f>SUM(C37:C64)</f>
        <v>0</v>
      </c>
      <c r="D65" s="42">
        <f>SUM(D37:D64)</f>
        <v>39600</v>
      </c>
      <c r="E65" s="32"/>
      <c r="F65" s="32"/>
      <c r="G65" s="32"/>
      <c r="H65" s="31"/>
      <c r="I65" s="39">
        <f>SUM(I37:I64)</f>
        <v>30302.400000000001</v>
      </c>
      <c r="J65" s="39">
        <f>SUM(J37:J64)</f>
        <v>30302.399999999998</v>
      </c>
      <c r="K65" s="40">
        <f>SUM(K37:K64)</f>
        <v>1</v>
      </c>
      <c r="L65" s="22">
        <f>SUM(L37:L64)</f>
        <v>0.76521212121212123</v>
      </c>
      <c r="M65" s="24">
        <f>SUM(M37:M64)</f>
        <v>0.76521212121212112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30302.399999999998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9357.0955889111501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0.23629029264927146</v>
      </c>
      <c r="L70" s="22">
        <f t="shared" ref="L70:L75" si="45">(L124*G$37*F$9/F$7)/B$130</f>
        <v>0.33080640970898006</v>
      </c>
      <c r="M70" s="24">
        <f>J70/B$76</f>
        <v>0.33080640970898001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3274.9834561189023</v>
      </c>
      <c r="AB70" s="156">
        <f>Poor!AB70</f>
        <v>0.25</v>
      </c>
      <c r="AC70" s="147">
        <f>$J70*AB70</f>
        <v>3274.9834561189023</v>
      </c>
      <c r="AD70" s="156">
        <f>Poor!AD70</f>
        <v>0.25</v>
      </c>
      <c r="AE70" s="147">
        <f>$J70*AD70</f>
        <v>3274.9834561189023</v>
      </c>
      <c r="AF70" s="156">
        <f>Poor!AF70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0.19670033670033671</v>
      </c>
      <c r="L71" s="22">
        <f t="shared" si="45"/>
        <v>0.23210639730639734</v>
      </c>
      <c r="M71" s="24">
        <f t="shared" ref="M71:M72" si="48">J71/B$76</f>
        <v>0.23210639730639737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0.35030303030303028</v>
      </c>
      <c r="L72" s="22">
        <f t="shared" si="45"/>
        <v>9.9747671323830597E-2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0.54040404040404044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17202.466175524391</v>
      </c>
      <c r="J74" s="51">
        <f t="shared" si="44"/>
        <v>13931.643109106693</v>
      </c>
      <c r="K74" s="40">
        <f>B74/B$76</f>
        <v>0.18029156406762079</v>
      </c>
      <c r="L74" s="22">
        <f t="shared" si="45"/>
        <v>0.10255164287291318</v>
      </c>
      <c r="M74" s="24">
        <f>J74/B$76</f>
        <v>0.35180916942188617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23544.505766604423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39600</v>
      </c>
      <c r="C76" s="39"/>
      <c r="D76" s="38"/>
      <c r="E76" s="32"/>
      <c r="F76" s="32"/>
      <c r="G76" s="32"/>
      <c r="H76" s="31"/>
      <c r="I76" s="39">
        <f>I130*I$83</f>
        <v>30302.399999999998</v>
      </c>
      <c r="J76" s="51">
        <f t="shared" si="44"/>
        <v>30302.399999999998</v>
      </c>
      <c r="K76" s="40">
        <f>SUM(K70:K75)</f>
        <v>1.5039892641242998</v>
      </c>
      <c r="L76" s="22">
        <f>SUM(L70:L75)</f>
        <v>0.76521212121212112</v>
      </c>
      <c r="M76" s="24">
        <f>SUM(M70:M75)</f>
        <v>0.91472197643726361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30302.399999999998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5920.5902669156385</v>
      </c>
      <c r="K77" s="40"/>
      <c r="L77" s="22">
        <f>-(L131*G$37*F$9/F$7)/B$130</f>
        <v>-0.13235872598256668</v>
      </c>
      <c r="M77" s="24">
        <f>-J77/B$76</f>
        <v>-0.14950985522514237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23544.505766604423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si="50"/>
        <v>0.88157250401645404</v>
      </c>
      <c r="C95" s="75">
        <f t="shared" si="50"/>
        <v>0</v>
      </c>
      <c r="D95" s="24">
        <f t="shared" si="56"/>
        <v>0.88157250401645404</v>
      </c>
      <c r="H95" s="24">
        <f t="shared" si="57"/>
        <v>0.57212121212121214</v>
      </c>
      <c r="I95" s="22">
        <f t="shared" si="58"/>
        <v>0.50436632957062588</v>
      </c>
      <c r="J95" s="24">
        <f t="shared" si="59"/>
        <v>0.50436632957062588</v>
      </c>
      <c r="K95" s="22">
        <f t="shared" si="60"/>
        <v>0.88157250401645404</v>
      </c>
      <c r="L95" s="22">
        <f t="shared" si="61"/>
        <v>0.50436632957062588</v>
      </c>
      <c r="M95" s="227">
        <f t="shared" si="62"/>
        <v>0.50436632957062588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3.6364865790678729</v>
      </c>
      <c r="C119" s="22">
        <f>SUM(C91:C118)</f>
        <v>0</v>
      </c>
      <c r="D119" s="24">
        <f>SUM(D91:D118)</f>
        <v>3.6364865790678729</v>
      </c>
      <c r="E119" s="22"/>
      <c r="F119" s="2"/>
      <c r="G119" s="2"/>
      <c r="H119" s="31"/>
      <c r="I119" s="22">
        <f>SUM(I91:I118)</f>
        <v>1.6864749145017801</v>
      </c>
      <c r="J119" s="24">
        <f>SUM(J91:J118)</f>
        <v>1.6864749145017801</v>
      </c>
      <c r="K119" s="22">
        <f>SUM(K91:K118)</f>
        <v>3.6364865790678729</v>
      </c>
      <c r="L119" s="22">
        <f>SUM(L91:L118)</f>
        <v>1.6864749145017801</v>
      </c>
      <c r="M119" s="57">
        <f t="shared" si="49"/>
        <v>1.6864749145017801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0.219837010946899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1.9651720402033455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1.9651720402033455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0.9574003271221837</v>
      </c>
      <c r="J128" s="228">
        <f>(J30)</f>
        <v>0.7753632260580029</v>
      </c>
      <c r="K128" s="22">
        <f>(B128)</f>
        <v>0.65562785305105853</v>
      </c>
      <c r="L128" s="22">
        <f>IF(L124=L119,0,(L119-L124)/(B119-B124)*K128)</f>
        <v>0.22601677149618807</v>
      </c>
      <c r="M128" s="57">
        <f t="shared" si="63"/>
        <v>0.7753632260580029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3.6364865790678729</v>
      </c>
      <c r="C130" s="2"/>
      <c r="D130" s="31"/>
      <c r="E130" s="2"/>
      <c r="F130" s="2"/>
      <c r="G130" s="2"/>
      <c r="H130" s="24"/>
      <c r="I130" s="29">
        <f>(I119)</f>
        <v>1.6864749145017801</v>
      </c>
      <c r="J130" s="228">
        <f>(J119)</f>
        <v>1.6864749145017801</v>
      </c>
      <c r="K130" s="22">
        <f>(B130)</f>
        <v>3.6364865790678729</v>
      </c>
      <c r="L130" s="22">
        <f>(L119)</f>
        <v>1.6864749145017801</v>
      </c>
      <c r="M130" s="57">
        <f t="shared" si="63"/>
        <v>1.6864749145017801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0.32950944361491574</v>
      </c>
      <c r="K131" s="29"/>
      <c r="L131" s="29">
        <f>IF(I131&lt;SUM(L126:L127),0,I131-(SUM(L126:L127)))</f>
        <v>0.29170953373219755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0</v>
      </c>
      <c r="S7" s="222">
        <f>IF($B$81=0,0,(SUMIF($N$6:$N$28,$U7,L$6:L$28)+SUMIF($N$91:$N$118,$U7,L$91:L$118))*$I$83*Poor!$B$81/$B$81)</f>
        <v>0</v>
      </c>
      <c r="T7" s="222">
        <f>IF($B$81=0,0,(SUMIF($N$6:$N$28,$U7,M$6:M$28)+SUMIF($N$91:$N$118,$U7,M$91:M$118))*$I$83*Poor!$B$81/$B$81)</f>
        <v>0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0</v>
      </c>
      <c r="S18" s="222">
        <f>IF($B$81=0,0,(SUMIF($N$6:$N$28,$U18,L$6:L$28)+SUMIF($N$91:$N$118,$U18,L$91:L$118))*$I$83*Poor!$B$81/$B$81)</f>
        <v>0</v>
      </c>
      <c r="T18" s="222">
        <f>IF($B$81=0,0,(SUMIF($N$6:$N$28,$U18,M$6:M$28)+SUMIF($N$91:$N$118,$U18,M$91:M$118))*$I$83*Poor!$B$81/$B$81)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27031.576933582299</v>
      </c>
      <c r="S24" s="41">
        <f>IF($B$81=0,0,(SUM(($B$70*$H$70))+((1-$D$29)*$I$83))*Poor!$B$81/$B$81)</f>
        <v>27031.576933582299</v>
      </c>
      <c r="T24" s="41">
        <f>IF($B$81=0,0,(SUM(($B$70*$H$70))+((1-$D$29)*$I$83))*Poor!$B$81/$B$81)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36222.990266915629</v>
      </c>
      <c r="S25" s="41">
        <f>IF($B$81=0,0,(SUM(($B$70*$H$70),($B$71*$H$71))+((1-$D$29)*$I$83))*Poor!$B$81/$B$81)</f>
        <v>36222.990266915629</v>
      </c>
      <c r="T25" s="41">
        <f>IF($B$81=0,0,(SUM(($B$70*$H$70),($B$71*$H$71))+((1-$D$29)*$I$83))*Poor!$B$81/$B$81)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52591.950266915628</v>
      </c>
      <c r="S26" s="41">
        <f>IF($B$81=0,0,(SUM(($B$70*$H$70),($B$71*$H$71),($B$72*$H$72))+((1-$D$29)*$I$83))*Poor!$B$81/$B$81)</f>
        <v>52591.950266915628</v>
      </c>
      <c r="T26" s="41">
        <f>IF($B$81=0,0,(SUM(($B$70*$H$70),($B$71*$H$71),($B$72*$H$72))+((1-$D$29)*$I$83))*Poor!$B$81/$B$81)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Poor!Z29</f>
        <v>0.25</v>
      </c>
      <c r="AA29" s="121">
        <f t="shared" si="16"/>
        <v>0.22463677394199713</v>
      </c>
      <c r="AB29" s="156">
        <f>Poor!AB29</f>
        <v>0.25</v>
      </c>
      <c r="AC29" s="121">
        <f t="shared" si="7"/>
        <v>0.22463677394199713</v>
      </c>
      <c r="AD29" s="156">
        <f>Poor!AD29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Middle!E30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0.93371768991282689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0.93371768991282689</v>
      </c>
      <c r="L31" s="22">
        <f>(1-SUM(L6:L30))</f>
        <v>0.93371768991282689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142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6.6282310087173099E-2</v>
      </c>
      <c r="C32" s="29">
        <f>SUM(C6:C31)</f>
        <v>0.15835446385482405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6.6282310087173099E-2</v>
      </c>
      <c r="M32" s="23"/>
      <c r="N32" s="56"/>
      <c r="O32" s="2"/>
      <c r="P32" s="22"/>
      <c r="Q32" s="234" t="s">
        <v>143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10.541236918126858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0.5</v>
      </c>
      <c r="F37" s="75">
        <f>Middle!F37</f>
        <v>1.1100000000000001</v>
      </c>
      <c r="G37" s="75">
        <f>Middle!G37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0.5</v>
      </c>
      <c r="F38" s="75">
        <f>Middle!F38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0.5</v>
      </c>
      <c r="F39" s="75">
        <f>Middle!F39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0.6</v>
      </c>
      <c r="F40" s="75">
        <f>Middle!F40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Small business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Social development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</v>
      </c>
      <c r="F42" s="75">
        <f>Middle!F42</f>
        <v>1.18</v>
      </c>
      <c r="G42" s="22">
        <f t="shared" si="32"/>
        <v>1.65</v>
      </c>
      <c r="H42" s="24">
        <f t="shared" si="26"/>
        <v>0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Public works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/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9357.0955889111465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Small business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Social development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Public works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/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1.028501254685863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1.028501254685863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ZAFW: 59050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0</v>
      </c>
      <c r="C72" s="109">
        <f>Poor!R7</f>
        <v>0</v>
      </c>
      <c r="D72" s="109">
        <f>Middle!R7</f>
        <v>0</v>
      </c>
      <c r="E72" s="109">
        <f>Rich!R7</f>
        <v>0</v>
      </c>
      <c r="F72" s="109">
        <f>V.Poor!T7</f>
        <v>0</v>
      </c>
      <c r="G72" s="109">
        <f>Poor!T7</f>
        <v>0</v>
      </c>
      <c r="H72" s="109">
        <f>Middle!T7</f>
        <v>0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13494.136759114064</v>
      </c>
      <c r="C73" s="109">
        <f>Poor!R8</f>
        <v>26553.95851562779</v>
      </c>
      <c r="D73" s="109">
        <f>Middle!R8</f>
        <v>60135.923436970181</v>
      </c>
      <c r="E73" s="109">
        <f>Rich!R8</f>
        <v>0</v>
      </c>
      <c r="F73" s="109">
        <f>V.Poor!T8</f>
        <v>3075.0799999999995</v>
      </c>
      <c r="G73" s="109">
        <f>Poor!T8</f>
        <v>10296.68</v>
      </c>
      <c r="H73" s="109">
        <f>Middle!T8</f>
        <v>30302.399999999998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0</v>
      </c>
      <c r="D74" s="109">
        <f>Middle!R9</f>
        <v>0</v>
      </c>
      <c r="E74" s="109">
        <f>Rich!R9</f>
        <v>0</v>
      </c>
      <c r="F74" s="109">
        <f>V.Poor!T9</f>
        <v>0</v>
      </c>
      <c r="G74" s="109">
        <f>Poor!T9</f>
        <v>0</v>
      </c>
      <c r="H74" s="109">
        <f>Middle!T9</f>
        <v>0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9946.7247099028955</v>
      </c>
      <c r="C76" s="109">
        <f>Poor!R11</f>
        <v>20197.166204840989</v>
      </c>
      <c r="D76" s="109">
        <f>Middle!R11</f>
        <v>0</v>
      </c>
      <c r="E76" s="109">
        <f>Rich!R11</f>
        <v>0</v>
      </c>
      <c r="F76" s="109">
        <f>V.Poor!T11</f>
        <v>3635.25</v>
      </c>
      <c r="G76" s="109">
        <f>Poor!T11</f>
        <v>7381.5000000000009</v>
      </c>
      <c r="H76" s="109">
        <f>Middle!T11</f>
        <v>0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1476.5017721245642</v>
      </c>
      <c r="C83" s="109">
        <f>Poor!R18</f>
        <v>1476.5017721245642</v>
      </c>
      <c r="D83" s="109">
        <f>Middle!R18</f>
        <v>0</v>
      </c>
      <c r="E83" s="109">
        <f>Rich!R18</f>
        <v>0</v>
      </c>
      <c r="F83" s="109">
        <f>V.Poor!T18</f>
        <v>1604.2761177806851</v>
      </c>
      <c r="G83" s="109">
        <f>Poor!T18</f>
        <v>1604.2761177806851</v>
      </c>
      <c r="H83" s="109">
        <f>Middle!T18</f>
        <v>0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24917.363241141524</v>
      </c>
      <c r="C88" s="109">
        <f>Poor!R23</f>
        <v>48227.62649259335</v>
      </c>
      <c r="D88" s="109">
        <f>Middle!R23</f>
        <v>60135.923436970181</v>
      </c>
      <c r="E88" s="109">
        <f>Rich!R23</f>
        <v>0</v>
      </c>
      <c r="F88" s="109">
        <f>V.Poor!T23</f>
        <v>8314.6061177806841</v>
      </c>
      <c r="G88" s="109">
        <f>Poor!T23</f>
        <v>19282.456117780686</v>
      </c>
      <c r="H88" s="109">
        <f>Middle!T23</f>
        <v>30302.399999999998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27031.576933582299</v>
      </c>
      <c r="C89" s="109">
        <f>Poor!R24</f>
        <v>27031.576933582299</v>
      </c>
      <c r="D89" s="109">
        <f>Middle!R24</f>
        <v>27031.576933582302</v>
      </c>
      <c r="E89" s="109">
        <f>Rich!R24</f>
        <v>27031.576933582299</v>
      </c>
      <c r="F89" s="109">
        <f>V.Poor!T24</f>
        <v>27031.576933582299</v>
      </c>
      <c r="G89" s="109">
        <f>Poor!T24</f>
        <v>27031.576933582299</v>
      </c>
      <c r="H89" s="109">
        <f>Middle!T24</f>
        <v>27031.576933582302</v>
      </c>
      <c r="I89" s="109">
        <f>Rich!T24</f>
        <v>27031.576933582299</v>
      </c>
    </row>
    <row r="90" spans="1:9">
      <c r="A90" s="108" t="str">
        <f>V.Poor!Q25</f>
        <v>Lower Bound Poverty line</v>
      </c>
      <c r="B90" s="109">
        <f>V.Poor!R25</f>
        <v>36222.990266915629</v>
      </c>
      <c r="C90" s="109">
        <f>Poor!R25</f>
        <v>36222.990266915636</v>
      </c>
      <c r="D90" s="109">
        <f>Middle!R25</f>
        <v>36222.990266915636</v>
      </c>
      <c r="E90" s="109">
        <f>Rich!R25</f>
        <v>36222.990266915629</v>
      </c>
      <c r="F90" s="109">
        <f>V.Poor!T25</f>
        <v>36222.990266915629</v>
      </c>
      <c r="G90" s="109">
        <f>Poor!T25</f>
        <v>36222.990266915636</v>
      </c>
      <c r="H90" s="109">
        <f>Middle!T25</f>
        <v>36222.990266915636</v>
      </c>
      <c r="I90" s="109">
        <f>Rich!T25</f>
        <v>36222.990266915629</v>
      </c>
    </row>
    <row r="91" spans="1:9">
      <c r="A91" s="108" t="str">
        <f>V.Poor!Q26</f>
        <v>Upper Bound Poverty line</v>
      </c>
      <c r="B91" s="109">
        <f>V.Poor!R26</f>
        <v>52591.950266915635</v>
      </c>
      <c r="C91" s="109">
        <f>Poor!R26</f>
        <v>52591.950266915635</v>
      </c>
      <c r="D91" s="109">
        <f>Middle!R26</f>
        <v>52591.950266915635</v>
      </c>
      <c r="E91" s="109">
        <f>Rich!R26</f>
        <v>52591.950266915628</v>
      </c>
      <c r="F91" s="109">
        <f>V.Poor!T26</f>
        <v>52591.950266915635</v>
      </c>
      <c r="G91" s="109">
        <f>Poor!T26</f>
        <v>52591.950266915635</v>
      </c>
      <c r="H91" s="109">
        <f>Middle!T26</f>
        <v>52591.950266915635</v>
      </c>
      <c r="I91" s="109">
        <f>Rich!T26</f>
        <v>52591.950266915628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27031.576933582299</v>
      </c>
      <c r="G93" s="109">
        <f>Poor!T24</f>
        <v>27031.576933582299</v>
      </c>
      <c r="H93" s="109">
        <f>Middle!T24</f>
        <v>27031.576933582302</v>
      </c>
      <c r="I93" s="109">
        <f>Rich!T24</f>
        <v>27031.576933582299</v>
      </c>
    </row>
    <row r="94" spans="1:9">
      <c r="A94" t="str">
        <f>V.Poor!Q25</f>
        <v>Lower Bound Poverty line</v>
      </c>
      <c r="F94" s="109">
        <f>V.Poor!T25</f>
        <v>36222.990266915629</v>
      </c>
      <c r="G94" s="109">
        <f>Poor!T25</f>
        <v>36222.990266915636</v>
      </c>
      <c r="H94" s="109">
        <f>Middle!T25</f>
        <v>36222.990266915636</v>
      </c>
      <c r="I94" s="109">
        <f>Rich!T25</f>
        <v>36222.990266915629</v>
      </c>
    </row>
    <row r="95" spans="1:9">
      <c r="A95" t="str">
        <f>V.Poor!Q26</f>
        <v>Upper Bound Poverty line</v>
      </c>
      <c r="F95" s="109">
        <f>V.Poor!T26</f>
        <v>52591.950266915635</v>
      </c>
      <c r="G95" s="109">
        <f>Poor!T26</f>
        <v>52591.950266915635</v>
      </c>
      <c r="H95" s="109">
        <f>Middle!T26</f>
        <v>52591.950266915635</v>
      </c>
      <c r="I95" s="109">
        <f>Rich!T26</f>
        <v>52591.950266915628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2114.213692440775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18716.970815801615</v>
      </c>
      <c r="G98" s="239">
        <f t="shared" si="0"/>
        <v>7749.1208158016125</v>
      </c>
      <c r="H98" s="239">
        <f t="shared" si="0"/>
        <v>0</v>
      </c>
      <c r="I98" s="239">
        <f t="shared" si="0"/>
        <v>27031.576933582299</v>
      </c>
    </row>
    <row r="99" spans="1:9">
      <c r="A99" t="s">
        <v>142</v>
      </c>
      <c r="B99" s="239">
        <f>IF(B90&gt;B$88,B90-B$88,0)</f>
        <v>11305.627025774105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27908.384149134945</v>
      </c>
      <c r="G99" s="239">
        <f t="shared" si="0"/>
        <v>16940.53414913495</v>
      </c>
      <c r="H99" s="239">
        <f t="shared" si="0"/>
        <v>5920.5902669156385</v>
      </c>
      <c r="I99" s="239">
        <f t="shared" si="0"/>
        <v>36222.990266915629</v>
      </c>
    </row>
    <row r="100" spans="1:9">
      <c r="A100" t="s">
        <v>143</v>
      </c>
      <c r="B100" s="239">
        <f>IF(B91&gt;B$88,B91-B$88,0)</f>
        <v>27674.587025774112</v>
      </c>
      <c r="C100" s="239">
        <f t="shared" si="0"/>
        <v>4364.3237743222853</v>
      </c>
      <c r="D100" s="239">
        <f t="shared" si="0"/>
        <v>0</v>
      </c>
      <c r="E100" s="239">
        <f t="shared" si="0"/>
        <v>52591.950266915628</v>
      </c>
      <c r="F100" s="239">
        <f t="shared" si="0"/>
        <v>44277.344149134951</v>
      </c>
      <c r="G100" s="239">
        <f t="shared" si="0"/>
        <v>33309.494149134945</v>
      </c>
      <c r="H100" s="239">
        <f t="shared" si="0"/>
        <v>22289.550266915638</v>
      </c>
      <c r="I100" s="239">
        <f t="shared" si="0"/>
        <v>52591.950266915628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ZAFW: 59050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13494.136759114064</v>
      </c>
      <c r="C4" s="203">
        <f>Income!C73</f>
        <v>26553.95851562779</v>
      </c>
      <c r="D4" s="203">
        <f>Income!D73</f>
        <v>60135.923436970181</v>
      </c>
      <c r="E4" s="203">
        <f>Income!E73</f>
        <v>0</v>
      </c>
      <c r="F4" s="204">
        <f t="shared" ref="F4:U17" si="4">IF(F$2&lt;=($B$2+$C$2+$D$2),IF(F$2&lt;=($B$2+$C$2),IF(F$2&lt;=$B$2,$B4,$C4),$D4),$E4)</f>
        <v>13494.136759114064</v>
      </c>
      <c r="G4" s="204">
        <f t="shared" si="0"/>
        <v>13494.136759114064</v>
      </c>
      <c r="H4" s="204">
        <f t="shared" si="0"/>
        <v>13494.136759114064</v>
      </c>
      <c r="I4" s="204">
        <f t="shared" si="0"/>
        <v>13494.136759114064</v>
      </c>
      <c r="J4" s="204">
        <f t="shared" si="0"/>
        <v>13494.136759114064</v>
      </c>
      <c r="K4" s="204">
        <f t="shared" si="0"/>
        <v>13494.136759114064</v>
      </c>
      <c r="L4" s="204">
        <f t="shared" si="0"/>
        <v>13494.136759114064</v>
      </c>
      <c r="M4" s="204">
        <f t="shared" si="0"/>
        <v>13494.136759114064</v>
      </c>
      <c r="N4" s="204">
        <f t="shared" si="0"/>
        <v>13494.136759114064</v>
      </c>
      <c r="O4" s="204">
        <f t="shared" si="0"/>
        <v>13494.136759114064</v>
      </c>
      <c r="P4" s="204">
        <f t="shared" si="0"/>
        <v>13494.136759114064</v>
      </c>
      <c r="Q4" s="204">
        <f t="shared" si="0"/>
        <v>13494.136759114064</v>
      </c>
      <c r="R4" s="204">
        <f t="shared" si="0"/>
        <v>13494.136759114064</v>
      </c>
      <c r="S4" s="204">
        <f t="shared" si="0"/>
        <v>13494.136759114064</v>
      </c>
      <c r="T4" s="204">
        <f t="shared" si="0"/>
        <v>13494.136759114064</v>
      </c>
      <c r="U4" s="204">
        <f t="shared" si="0"/>
        <v>13494.136759114064</v>
      </c>
      <c r="V4" s="204">
        <f t="shared" si="0"/>
        <v>13494.136759114064</v>
      </c>
      <c r="W4" s="204">
        <f t="shared" si="0"/>
        <v>13494.136759114064</v>
      </c>
      <c r="X4" s="204">
        <f t="shared" si="0"/>
        <v>26553.95851562779</v>
      </c>
      <c r="Y4" s="204">
        <f t="shared" si="0"/>
        <v>26553.95851562779</v>
      </c>
      <c r="Z4" s="204">
        <f t="shared" si="0"/>
        <v>26553.95851562779</v>
      </c>
      <c r="AA4" s="204">
        <f t="shared" si="0"/>
        <v>26553.95851562779</v>
      </c>
      <c r="AB4" s="204">
        <f t="shared" si="0"/>
        <v>26553.95851562779</v>
      </c>
      <c r="AC4" s="204">
        <f t="shared" si="0"/>
        <v>26553.95851562779</v>
      </c>
      <c r="AD4" s="204">
        <f t="shared" si="0"/>
        <v>26553.95851562779</v>
      </c>
      <c r="AE4" s="204">
        <f t="shared" si="0"/>
        <v>26553.95851562779</v>
      </c>
      <c r="AF4" s="204">
        <f t="shared" si="0"/>
        <v>26553.95851562779</v>
      </c>
      <c r="AG4" s="204">
        <f t="shared" si="0"/>
        <v>26553.95851562779</v>
      </c>
      <c r="AH4" s="204">
        <f t="shared" si="0"/>
        <v>26553.95851562779</v>
      </c>
      <c r="AI4" s="204">
        <f t="shared" si="0"/>
        <v>26553.95851562779</v>
      </c>
      <c r="AJ4" s="204">
        <f t="shared" si="0"/>
        <v>26553.95851562779</v>
      </c>
      <c r="AK4" s="204">
        <f t="shared" si="0"/>
        <v>26553.95851562779</v>
      </c>
      <c r="AL4" s="204">
        <f t="shared" si="0"/>
        <v>26553.95851562779</v>
      </c>
      <c r="AM4" s="204">
        <f t="shared" si="0"/>
        <v>26553.95851562779</v>
      </c>
      <c r="AN4" s="204">
        <f t="shared" si="0"/>
        <v>26553.95851562779</v>
      </c>
      <c r="AO4" s="204">
        <f t="shared" si="0"/>
        <v>26553.95851562779</v>
      </c>
      <c r="AP4" s="204">
        <f t="shared" si="0"/>
        <v>26553.95851562779</v>
      </c>
      <c r="AQ4" s="204">
        <f t="shared" si="0"/>
        <v>60135.923436970181</v>
      </c>
      <c r="AR4" s="204">
        <f t="shared" si="0"/>
        <v>60135.923436970181</v>
      </c>
      <c r="AS4" s="204">
        <f t="shared" si="0"/>
        <v>60135.923436970181</v>
      </c>
      <c r="AT4" s="204">
        <f t="shared" si="0"/>
        <v>60135.923436970181</v>
      </c>
      <c r="AU4" s="204">
        <f t="shared" si="0"/>
        <v>60135.923436970181</v>
      </c>
      <c r="AV4" s="204">
        <f t="shared" si="0"/>
        <v>60135.923436970181</v>
      </c>
      <c r="AW4" s="204">
        <f t="shared" si="0"/>
        <v>60135.923436970181</v>
      </c>
      <c r="AX4" s="204">
        <f t="shared" si="1"/>
        <v>60135.923436970181</v>
      </c>
      <c r="AY4" s="204">
        <f t="shared" si="1"/>
        <v>60135.923436970181</v>
      </c>
      <c r="AZ4" s="204">
        <f t="shared" si="1"/>
        <v>60135.923436970181</v>
      </c>
      <c r="BA4" s="204">
        <f t="shared" si="1"/>
        <v>60135.923436970181</v>
      </c>
      <c r="BB4" s="204">
        <f t="shared" si="1"/>
        <v>60135.923436970181</v>
      </c>
      <c r="BC4" s="204">
        <f t="shared" si="1"/>
        <v>60135.923436970181</v>
      </c>
      <c r="BD4" s="204">
        <f t="shared" si="1"/>
        <v>60135.923436970181</v>
      </c>
      <c r="BE4" s="204">
        <f t="shared" si="1"/>
        <v>60135.923436970181</v>
      </c>
      <c r="BF4" s="204">
        <f t="shared" si="1"/>
        <v>60135.923436970181</v>
      </c>
      <c r="BG4" s="204">
        <f t="shared" si="1"/>
        <v>60135.923436970181</v>
      </c>
      <c r="BH4" s="204">
        <f t="shared" si="1"/>
        <v>60135.923436970181</v>
      </c>
      <c r="BI4" s="204">
        <f t="shared" si="1"/>
        <v>60135.923436970181</v>
      </c>
      <c r="BJ4" s="204">
        <f t="shared" si="1"/>
        <v>60135.923436970181</v>
      </c>
      <c r="BK4" s="204">
        <f t="shared" si="1"/>
        <v>60135.923436970181</v>
      </c>
      <c r="BL4" s="204">
        <f t="shared" si="1"/>
        <v>60135.923436970181</v>
      </c>
      <c r="BM4" s="204">
        <f t="shared" si="1"/>
        <v>60135.923436970181</v>
      </c>
      <c r="BN4" s="204">
        <f t="shared" si="1"/>
        <v>60135.923436970181</v>
      </c>
      <c r="BO4" s="204">
        <f t="shared" si="1"/>
        <v>60135.923436970181</v>
      </c>
      <c r="BP4" s="204">
        <f t="shared" si="1"/>
        <v>60135.923436970181</v>
      </c>
      <c r="BQ4" s="204">
        <f t="shared" si="1"/>
        <v>60135.923436970181</v>
      </c>
      <c r="BR4" s="204">
        <f t="shared" si="1"/>
        <v>60135.923436970181</v>
      </c>
      <c r="BS4" s="204">
        <f t="shared" si="1"/>
        <v>60135.923436970181</v>
      </c>
      <c r="BT4" s="204">
        <f t="shared" si="1"/>
        <v>60135.923436970181</v>
      </c>
      <c r="BU4" s="204">
        <f t="shared" si="1"/>
        <v>60135.923436970181</v>
      </c>
      <c r="BV4" s="204">
        <f t="shared" si="1"/>
        <v>60135.923436970181</v>
      </c>
      <c r="BW4" s="204">
        <f t="shared" si="1"/>
        <v>60135.923436970181</v>
      </c>
      <c r="BX4" s="204">
        <f t="shared" si="1"/>
        <v>60135.923436970181</v>
      </c>
      <c r="BY4" s="204">
        <f t="shared" si="1"/>
        <v>60135.923436970181</v>
      </c>
      <c r="BZ4" s="204">
        <f t="shared" si="1"/>
        <v>60135.923436970181</v>
      </c>
      <c r="CA4" s="204">
        <f t="shared" si="2"/>
        <v>60135.923436970181</v>
      </c>
      <c r="CB4" s="204">
        <f t="shared" si="2"/>
        <v>60135.923436970181</v>
      </c>
      <c r="CC4" s="204">
        <f t="shared" si="2"/>
        <v>60135.923436970181</v>
      </c>
      <c r="CD4" s="204">
        <f t="shared" si="2"/>
        <v>60135.923436970181</v>
      </c>
      <c r="CE4" s="204">
        <f t="shared" si="2"/>
        <v>60135.923436970181</v>
      </c>
      <c r="CF4" s="204">
        <f t="shared" si="2"/>
        <v>60135.923436970181</v>
      </c>
      <c r="CG4" s="204">
        <f t="shared" si="2"/>
        <v>60135.923436970181</v>
      </c>
      <c r="CH4" s="204">
        <f t="shared" si="2"/>
        <v>60135.923436970181</v>
      </c>
      <c r="CI4" s="204">
        <f t="shared" si="2"/>
        <v>60135.923436970181</v>
      </c>
      <c r="CJ4" s="204">
        <f t="shared" si="2"/>
        <v>60135.923436970181</v>
      </c>
      <c r="CK4" s="204">
        <f t="shared" si="2"/>
        <v>60135.923436970181</v>
      </c>
      <c r="CL4" s="204">
        <f t="shared" si="2"/>
        <v>60135.923436970181</v>
      </c>
      <c r="CM4" s="204">
        <f t="shared" si="2"/>
        <v>60135.923436970181</v>
      </c>
      <c r="CN4" s="204">
        <f t="shared" si="2"/>
        <v>60135.923436970181</v>
      </c>
      <c r="CO4" s="204">
        <f t="shared" si="2"/>
        <v>60135.923436970181</v>
      </c>
      <c r="CP4" s="204">
        <f t="shared" si="2"/>
        <v>60135.923436970181</v>
      </c>
      <c r="CQ4" s="204">
        <f t="shared" si="2"/>
        <v>60135.923436970181</v>
      </c>
      <c r="CR4" s="204">
        <f t="shared" si="2"/>
        <v>60135.923436970181</v>
      </c>
      <c r="CS4" s="204">
        <f t="shared" si="3"/>
        <v>60135.923436970181</v>
      </c>
      <c r="CT4" s="204">
        <f t="shared" si="3"/>
        <v>60135.923436970181</v>
      </c>
      <c r="CU4" s="204">
        <f t="shared" si="3"/>
        <v>60135.923436970181</v>
      </c>
      <c r="CV4" s="204">
        <f t="shared" si="3"/>
        <v>60135.923436970181</v>
      </c>
      <c r="CW4" s="204">
        <f t="shared" si="3"/>
        <v>60135.923436970181</v>
      </c>
      <c r="CX4" s="204">
        <f t="shared" si="3"/>
        <v>60135.923436970181</v>
      </c>
      <c r="CY4" s="204">
        <f t="shared" si="3"/>
        <v>60135.923436970181</v>
      </c>
      <c r="CZ4" s="204">
        <f t="shared" si="3"/>
        <v>60135.923436970181</v>
      </c>
      <c r="DA4" s="204">
        <f t="shared" si="3"/>
        <v>60135.923436970181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9946.7247099028955</v>
      </c>
      <c r="C7" s="203">
        <f>Income!C76</f>
        <v>20197.166204840989</v>
      </c>
      <c r="D7" s="203">
        <f>Income!D76</f>
        <v>0</v>
      </c>
      <c r="E7" s="203">
        <f>Income!E76</f>
        <v>0</v>
      </c>
      <c r="F7" s="204">
        <f t="shared" si="4"/>
        <v>9946.7247099028955</v>
      </c>
      <c r="G7" s="204">
        <f t="shared" si="0"/>
        <v>9946.7247099028955</v>
      </c>
      <c r="H7" s="204">
        <f t="shared" si="0"/>
        <v>9946.7247099028955</v>
      </c>
      <c r="I7" s="204">
        <f t="shared" si="0"/>
        <v>9946.7247099028955</v>
      </c>
      <c r="J7" s="204">
        <f t="shared" si="0"/>
        <v>9946.7247099028955</v>
      </c>
      <c r="K7" s="204">
        <f t="shared" si="0"/>
        <v>9946.7247099028955</v>
      </c>
      <c r="L7" s="204">
        <f t="shared" si="0"/>
        <v>9946.7247099028955</v>
      </c>
      <c r="M7" s="204">
        <f t="shared" si="0"/>
        <v>9946.7247099028955</v>
      </c>
      <c r="N7" s="204">
        <f t="shared" si="0"/>
        <v>9946.7247099028955</v>
      </c>
      <c r="O7" s="204">
        <f t="shared" si="0"/>
        <v>9946.7247099028955</v>
      </c>
      <c r="P7" s="204">
        <f t="shared" si="0"/>
        <v>9946.7247099028955</v>
      </c>
      <c r="Q7" s="204">
        <f t="shared" si="0"/>
        <v>9946.7247099028955</v>
      </c>
      <c r="R7" s="204">
        <f t="shared" si="0"/>
        <v>9946.7247099028955</v>
      </c>
      <c r="S7" s="204">
        <f t="shared" si="0"/>
        <v>9946.7247099028955</v>
      </c>
      <c r="T7" s="204">
        <f t="shared" si="0"/>
        <v>9946.7247099028955</v>
      </c>
      <c r="U7" s="204">
        <f t="shared" si="0"/>
        <v>9946.7247099028955</v>
      </c>
      <c r="V7" s="204">
        <f t="shared" si="0"/>
        <v>9946.7247099028955</v>
      </c>
      <c r="W7" s="204">
        <f t="shared" si="0"/>
        <v>9946.7247099028955</v>
      </c>
      <c r="X7" s="204">
        <f t="shared" si="0"/>
        <v>20197.166204840989</v>
      </c>
      <c r="Y7" s="204">
        <f t="shared" si="0"/>
        <v>20197.166204840989</v>
      </c>
      <c r="Z7" s="204">
        <f t="shared" si="0"/>
        <v>20197.166204840989</v>
      </c>
      <c r="AA7" s="204">
        <f t="shared" si="0"/>
        <v>20197.166204840989</v>
      </c>
      <c r="AB7" s="204">
        <f t="shared" si="0"/>
        <v>20197.166204840989</v>
      </c>
      <c r="AC7" s="204">
        <f t="shared" si="0"/>
        <v>20197.166204840989</v>
      </c>
      <c r="AD7" s="204">
        <f t="shared" si="0"/>
        <v>20197.166204840989</v>
      </c>
      <c r="AE7" s="204">
        <f t="shared" si="0"/>
        <v>20197.166204840989</v>
      </c>
      <c r="AF7" s="204">
        <f t="shared" si="0"/>
        <v>20197.166204840989</v>
      </c>
      <c r="AG7" s="204">
        <f t="shared" si="0"/>
        <v>20197.166204840989</v>
      </c>
      <c r="AH7" s="204">
        <f t="shared" si="0"/>
        <v>20197.166204840989</v>
      </c>
      <c r="AI7" s="204">
        <f t="shared" si="0"/>
        <v>20197.166204840989</v>
      </c>
      <c r="AJ7" s="204">
        <f t="shared" si="0"/>
        <v>20197.166204840989</v>
      </c>
      <c r="AK7" s="204">
        <f t="shared" si="0"/>
        <v>20197.166204840989</v>
      </c>
      <c r="AL7" s="204">
        <f t="shared" si="0"/>
        <v>20197.166204840989</v>
      </c>
      <c r="AM7" s="204">
        <f t="shared" si="0"/>
        <v>20197.166204840989</v>
      </c>
      <c r="AN7" s="204">
        <f t="shared" si="0"/>
        <v>20197.166204840989</v>
      </c>
      <c r="AO7" s="204">
        <f t="shared" si="0"/>
        <v>20197.166204840989</v>
      </c>
      <c r="AP7" s="204">
        <f t="shared" si="0"/>
        <v>20197.166204840989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24917.363241141524</v>
      </c>
      <c r="C16" s="203">
        <f>Income!C88</f>
        <v>48227.62649259335</v>
      </c>
      <c r="D16" s="203">
        <f>Income!D88</f>
        <v>60135.923436970181</v>
      </c>
      <c r="E16" s="203">
        <f>Income!E88</f>
        <v>0</v>
      </c>
      <c r="F16" s="204">
        <f t="shared" si="4"/>
        <v>24917.363241141524</v>
      </c>
      <c r="G16" s="204">
        <f t="shared" si="4"/>
        <v>24917.363241141524</v>
      </c>
      <c r="H16" s="204">
        <f t="shared" si="4"/>
        <v>24917.363241141524</v>
      </c>
      <c r="I16" s="204">
        <f t="shared" si="4"/>
        <v>24917.363241141524</v>
      </c>
      <c r="J16" s="204">
        <f t="shared" si="4"/>
        <v>24917.363241141524</v>
      </c>
      <c r="K16" s="204">
        <f t="shared" si="4"/>
        <v>24917.363241141524</v>
      </c>
      <c r="L16" s="204">
        <f t="shared" si="4"/>
        <v>24917.363241141524</v>
      </c>
      <c r="M16" s="204">
        <f t="shared" si="4"/>
        <v>24917.363241141524</v>
      </c>
      <c r="N16" s="204">
        <f t="shared" si="4"/>
        <v>24917.363241141524</v>
      </c>
      <c r="O16" s="204">
        <f t="shared" si="4"/>
        <v>24917.363241141524</v>
      </c>
      <c r="P16" s="204">
        <f t="shared" si="4"/>
        <v>24917.363241141524</v>
      </c>
      <c r="Q16" s="204">
        <f t="shared" si="4"/>
        <v>24917.363241141524</v>
      </c>
      <c r="R16" s="204">
        <f t="shared" si="4"/>
        <v>24917.363241141524</v>
      </c>
      <c r="S16" s="204">
        <f t="shared" si="4"/>
        <v>24917.363241141524</v>
      </c>
      <c r="T16" s="204">
        <f t="shared" si="4"/>
        <v>24917.363241141524</v>
      </c>
      <c r="U16" s="204">
        <f t="shared" si="4"/>
        <v>24917.363241141524</v>
      </c>
      <c r="V16" s="204">
        <f t="shared" si="6"/>
        <v>24917.363241141524</v>
      </c>
      <c r="W16" s="204">
        <f t="shared" si="6"/>
        <v>24917.363241141524</v>
      </c>
      <c r="X16" s="204">
        <f t="shared" si="6"/>
        <v>48227.62649259335</v>
      </c>
      <c r="Y16" s="204">
        <f t="shared" si="6"/>
        <v>48227.62649259335</v>
      </c>
      <c r="Z16" s="204">
        <f t="shared" si="6"/>
        <v>48227.62649259335</v>
      </c>
      <c r="AA16" s="204">
        <f t="shared" si="6"/>
        <v>48227.62649259335</v>
      </c>
      <c r="AB16" s="204">
        <f t="shared" si="6"/>
        <v>48227.62649259335</v>
      </c>
      <c r="AC16" s="204">
        <f t="shared" si="6"/>
        <v>48227.62649259335</v>
      </c>
      <c r="AD16" s="204">
        <f t="shared" si="6"/>
        <v>48227.62649259335</v>
      </c>
      <c r="AE16" s="204">
        <f>IF(AE$2&lt;=($B$2+$C$2+$D$2),IF(AE$2&lt;=($B$2+$C$2),IF(AE$2&lt;=$B$2,$B16,$C16),$D16),$E16)</f>
        <v>48227.62649259335</v>
      </c>
      <c r="AF16" s="204">
        <f t="shared" si="6"/>
        <v>48227.62649259335</v>
      </c>
      <c r="AG16" s="204">
        <f t="shared" si="6"/>
        <v>48227.62649259335</v>
      </c>
      <c r="AH16" s="204">
        <f t="shared" si="6"/>
        <v>48227.62649259335</v>
      </c>
      <c r="AI16" s="204">
        <f t="shared" si="6"/>
        <v>48227.62649259335</v>
      </c>
      <c r="AJ16" s="204">
        <f t="shared" si="6"/>
        <v>48227.62649259335</v>
      </c>
      <c r="AK16" s="204">
        <f t="shared" si="6"/>
        <v>48227.62649259335</v>
      </c>
      <c r="AL16" s="204">
        <f t="shared" si="7"/>
        <v>48227.62649259335</v>
      </c>
      <c r="AM16" s="204">
        <f t="shared" si="7"/>
        <v>48227.62649259335</v>
      </c>
      <c r="AN16" s="204">
        <f t="shared" si="7"/>
        <v>48227.62649259335</v>
      </c>
      <c r="AO16" s="204">
        <f t="shared" si="7"/>
        <v>48227.62649259335</v>
      </c>
      <c r="AP16" s="204">
        <f t="shared" si="7"/>
        <v>48227.62649259335</v>
      </c>
      <c r="AQ16" s="204">
        <f t="shared" si="7"/>
        <v>60135.923436970181</v>
      </c>
      <c r="AR16" s="204">
        <f t="shared" si="7"/>
        <v>60135.923436970181</v>
      </c>
      <c r="AS16" s="204">
        <f t="shared" si="7"/>
        <v>60135.923436970181</v>
      </c>
      <c r="AT16" s="204">
        <f t="shared" si="7"/>
        <v>60135.923436970181</v>
      </c>
      <c r="AU16" s="204">
        <f t="shared" si="7"/>
        <v>60135.923436970181</v>
      </c>
      <c r="AV16" s="204">
        <f t="shared" si="7"/>
        <v>60135.923436970181</v>
      </c>
      <c r="AW16" s="204">
        <f t="shared" si="7"/>
        <v>60135.923436970181</v>
      </c>
      <c r="AX16" s="204">
        <f t="shared" si="8"/>
        <v>60135.923436970181</v>
      </c>
      <c r="AY16" s="204">
        <f t="shared" si="8"/>
        <v>60135.923436970181</v>
      </c>
      <c r="AZ16" s="204">
        <f t="shared" si="8"/>
        <v>60135.923436970181</v>
      </c>
      <c r="BA16" s="204">
        <f t="shared" si="8"/>
        <v>60135.923436970181</v>
      </c>
      <c r="BB16" s="204">
        <f t="shared" si="8"/>
        <v>60135.923436970181</v>
      </c>
      <c r="BC16" s="204">
        <f t="shared" si="8"/>
        <v>60135.923436970181</v>
      </c>
      <c r="BD16" s="204">
        <f t="shared" si="8"/>
        <v>60135.923436970181</v>
      </c>
      <c r="BE16" s="204">
        <f t="shared" si="8"/>
        <v>60135.923436970181</v>
      </c>
      <c r="BF16" s="204">
        <f t="shared" si="8"/>
        <v>60135.923436970181</v>
      </c>
      <c r="BG16" s="204">
        <f t="shared" si="8"/>
        <v>60135.923436970181</v>
      </c>
      <c r="BH16" s="204">
        <f t="shared" si="8"/>
        <v>60135.923436970181</v>
      </c>
      <c r="BI16" s="204">
        <f t="shared" si="8"/>
        <v>60135.923436970181</v>
      </c>
      <c r="BJ16" s="204">
        <f t="shared" si="8"/>
        <v>60135.923436970181</v>
      </c>
      <c r="BK16" s="204">
        <f t="shared" si="8"/>
        <v>60135.923436970181</v>
      </c>
      <c r="BL16" s="204">
        <f t="shared" si="8"/>
        <v>60135.923436970181</v>
      </c>
      <c r="BM16" s="204">
        <f t="shared" si="8"/>
        <v>60135.923436970181</v>
      </c>
      <c r="BN16" s="204">
        <f t="shared" si="8"/>
        <v>60135.923436970181</v>
      </c>
      <c r="BO16" s="204">
        <f t="shared" si="8"/>
        <v>60135.923436970181</v>
      </c>
      <c r="BP16" s="204">
        <f t="shared" si="8"/>
        <v>60135.923436970181</v>
      </c>
      <c r="BQ16" s="204">
        <f t="shared" si="8"/>
        <v>60135.923436970181</v>
      </c>
      <c r="BR16" s="204">
        <f t="shared" si="8"/>
        <v>60135.923436970181</v>
      </c>
      <c r="BS16" s="204">
        <f t="shared" si="8"/>
        <v>60135.923436970181</v>
      </c>
      <c r="BT16" s="204">
        <f t="shared" si="8"/>
        <v>60135.923436970181</v>
      </c>
      <c r="BU16" s="204">
        <f t="shared" si="8"/>
        <v>60135.923436970181</v>
      </c>
      <c r="BV16" s="204">
        <f t="shared" si="8"/>
        <v>60135.923436970181</v>
      </c>
      <c r="BW16" s="204">
        <f t="shared" si="8"/>
        <v>60135.923436970181</v>
      </c>
      <c r="BX16" s="204">
        <f t="shared" si="8"/>
        <v>60135.923436970181</v>
      </c>
      <c r="BY16" s="204">
        <f t="shared" si="8"/>
        <v>60135.923436970181</v>
      </c>
      <c r="BZ16" s="204">
        <f t="shared" si="8"/>
        <v>60135.923436970181</v>
      </c>
      <c r="CA16" s="204">
        <f t="shared" ref="CA16:CB18" si="10">IF(CA$2&lt;=($B$2+$C$2+$D$2),IF(CA$2&lt;=($B$2+$C$2),IF(CA$2&lt;=$B$2,$B16,$C16),$D16),$E16)</f>
        <v>60135.923436970181</v>
      </c>
      <c r="CB16" s="204">
        <f t="shared" si="10"/>
        <v>60135.923436970181</v>
      </c>
      <c r="CC16" s="204">
        <f t="shared" si="9"/>
        <v>60135.923436970181</v>
      </c>
      <c r="CD16" s="204">
        <f t="shared" si="9"/>
        <v>60135.923436970181</v>
      </c>
      <c r="CE16" s="204">
        <f t="shared" si="9"/>
        <v>60135.923436970181</v>
      </c>
      <c r="CF16" s="204">
        <f t="shared" si="9"/>
        <v>60135.923436970181</v>
      </c>
      <c r="CG16" s="204">
        <f t="shared" si="9"/>
        <v>60135.923436970181</v>
      </c>
      <c r="CH16" s="204">
        <f t="shared" si="9"/>
        <v>60135.923436970181</v>
      </c>
      <c r="CI16" s="204">
        <f t="shared" si="9"/>
        <v>60135.923436970181</v>
      </c>
      <c r="CJ16" s="204">
        <f t="shared" si="9"/>
        <v>60135.923436970181</v>
      </c>
      <c r="CK16" s="204">
        <f t="shared" si="9"/>
        <v>60135.923436970181</v>
      </c>
      <c r="CL16" s="204">
        <f t="shared" si="9"/>
        <v>60135.923436970181</v>
      </c>
      <c r="CM16" s="204">
        <f t="shared" si="9"/>
        <v>60135.923436970181</v>
      </c>
      <c r="CN16" s="204">
        <f t="shared" si="9"/>
        <v>60135.923436970181</v>
      </c>
      <c r="CO16" s="204">
        <f t="shared" si="9"/>
        <v>60135.923436970181</v>
      </c>
      <c r="CP16" s="204">
        <f t="shared" si="9"/>
        <v>60135.923436970181</v>
      </c>
      <c r="CQ16" s="204">
        <f t="shared" si="9"/>
        <v>60135.923436970181</v>
      </c>
      <c r="CR16" s="204">
        <f t="shared" si="9"/>
        <v>60135.923436970181</v>
      </c>
      <c r="CS16" s="204">
        <f t="shared" ref="CS16:DA18" si="11">IF(CS$2&lt;=($B$2+$C$2+$D$2),IF(CS$2&lt;=($B$2+$C$2),IF(CS$2&lt;=$B$2,$B16,$C16),$D16),$E16)</f>
        <v>60135.923436970181</v>
      </c>
      <c r="CT16" s="204">
        <f t="shared" si="11"/>
        <v>60135.923436970181</v>
      </c>
      <c r="CU16" s="204">
        <f t="shared" si="11"/>
        <v>60135.923436970181</v>
      </c>
      <c r="CV16" s="204">
        <f t="shared" si="11"/>
        <v>60135.923436970181</v>
      </c>
      <c r="CW16" s="204">
        <f t="shared" si="11"/>
        <v>60135.923436970181</v>
      </c>
      <c r="CX16" s="204">
        <f t="shared" si="11"/>
        <v>60135.923436970181</v>
      </c>
      <c r="CY16" s="204">
        <f t="shared" si="11"/>
        <v>60135.923436970181</v>
      </c>
      <c r="CZ16" s="204">
        <f t="shared" si="11"/>
        <v>60135.923436970181</v>
      </c>
      <c r="DA16" s="204">
        <f t="shared" si="11"/>
        <v>60135.923436970181</v>
      </c>
      <c r="DB16" s="204"/>
    </row>
    <row r="17" spans="1:105">
      <c r="A17" s="201" t="s">
        <v>101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24917.363241141524</v>
      </c>
      <c r="P19" s="201">
        <f t="shared" si="14"/>
        <v>26177.37747094973</v>
      </c>
      <c r="Q19" s="201">
        <f t="shared" si="14"/>
        <v>27437.391700757937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28697.405930566143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29957.42016037435</v>
      </c>
      <c r="T19" s="201">
        <f t="shared" si="14"/>
        <v>31217.434390182556</v>
      </c>
      <c r="U19" s="201">
        <f t="shared" si="14"/>
        <v>32477.448619990766</v>
      </c>
      <c r="V19" s="201">
        <f t="shared" si="14"/>
        <v>33737.462849798976</v>
      </c>
      <c r="W19" s="201">
        <f t="shared" si="14"/>
        <v>34997.477079607183</v>
      </c>
      <c r="X19" s="201">
        <f t="shared" si="14"/>
        <v>36257.491309415389</v>
      </c>
      <c r="Y19" s="201">
        <f t="shared" si="14"/>
        <v>37517.505539223595</v>
      </c>
      <c r="Z19" s="201">
        <f t="shared" si="14"/>
        <v>38777.519769031802</v>
      </c>
      <c r="AA19" s="201">
        <f t="shared" si="14"/>
        <v>40037.533998840008</v>
      </c>
      <c r="AB19" s="201">
        <f t="shared" si="14"/>
        <v>41297.548228648215</v>
      </c>
      <c r="AC19" s="201">
        <f t="shared" si="14"/>
        <v>42557.562458456421</v>
      </c>
      <c r="AD19" s="201">
        <f t="shared" si="14"/>
        <v>43817.576688264628</v>
      </c>
      <c r="AE19" s="201">
        <f t="shared" si="14"/>
        <v>45077.590918072834</v>
      </c>
      <c r="AF19" s="201">
        <f t="shared" si="14"/>
        <v>46337.60514788104</v>
      </c>
      <c r="AG19" s="201">
        <f t="shared" si="14"/>
        <v>47597.619377689247</v>
      </c>
      <c r="AH19" s="201">
        <f t="shared" si="14"/>
        <v>48372.849626061361</v>
      </c>
      <c r="AI19" s="201">
        <f t="shared" si="14"/>
        <v>48663.295892997383</v>
      </c>
      <c r="AJ19" s="201">
        <f t="shared" si="14"/>
        <v>48953.742159933397</v>
      </c>
      <c r="AK19" s="201">
        <f t="shared" si="14"/>
        <v>49244.188426869419</v>
      </c>
      <c r="AL19" s="201">
        <f t="shared" si="14"/>
        <v>49534.634693805441</v>
      </c>
      <c r="AM19" s="201">
        <f t="shared" si="14"/>
        <v>49825.080960741463</v>
      </c>
      <c r="AN19" s="201">
        <f t="shared" si="14"/>
        <v>50115.527227677485</v>
      </c>
      <c r="AO19" s="201">
        <f t="shared" si="14"/>
        <v>50405.973494613499</v>
      </c>
      <c r="AP19" s="201">
        <f t="shared" si="14"/>
        <v>50696.419761549521</v>
      </c>
      <c r="AQ19" s="201">
        <f t="shared" si="14"/>
        <v>50986.866028485543</v>
      </c>
      <c r="AR19" s="201">
        <f t="shared" si="14"/>
        <v>51277.312295421565</v>
      </c>
      <c r="AS19" s="201">
        <f t="shared" si="14"/>
        <v>51567.758562357587</v>
      </c>
      <c r="AT19" s="201">
        <f t="shared" si="14"/>
        <v>51858.204829293602</v>
      </c>
      <c r="AU19" s="201">
        <f t="shared" si="14"/>
        <v>52148.651096229623</v>
      </c>
      <c r="AV19" s="201">
        <f t="shared" si="14"/>
        <v>52439.097363165645</v>
      </c>
      <c r="AW19" s="201">
        <f t="shared" si="14"/>
        <v>52729.543630101667</v>
      </c>
      <c r="AX19" s="201">
        <f t="shared" si="14"/>
        <v>53019.989897037682</v>
      </c>
      <c r="AY19" s="201">
        <f t="shared" si="14"/>
        <v>53310.436163973704</v>
      </c>
      <c r="AZ19" s="201">
        <f t="shared" si="14"/>
        <v>53600.882430909725</v>
      </c>
      <c r="BA19" s="201">
        <f t="shared" si="14"/>
        <v>53891.328697845747</v>
      </c>
      <c r="BB19" s="201">
        <f t="shared" si="14"/>
        <v>54181.774964781769</v>
      </c>
      <c r="BC19" s="201">
        <f t="shared" si="14"/>
        <v>54472.221231717784</v>
      </c>
      <c r="BD19" s="201">
        <f t="shared" si="14"/>
        <v>54762.667498653806</v>
      </c>
      <c r="BE19" s="201">
        <f t="shared" si="14"/>
        <v>55053.113765589827</v>
      </c>
      <c r="BF19" s="201">
        <f t="shared" si="14"/>
        <v>55343.560032525849</v>
      </c>
      <c r="BG19" s="201">
        <f t="shared" si="14"/>
        <v>55634.006299461864</v>
      </c>
      <c r="BH19" s="201">
        <f t="shared" si="14"/>
        <v>55924.452566397886</v>
      </c>
      <c r="BI19" s="201">
        <f t="shared" si="14"/>
        <v>56214.898833333908</v>
      </c>
      <c r="BJ19" s="201">
        <f t="shared" si="14"/>
        <v>56505.345100269929</v>
      </c>
      <c r="BK19" s="201">
        <f t="shared" si="14"/>
        <v>56795.791367205951</v>
      </c>
      <c r="BL19" s="201">
        <f t="shared" si="14"/>
        <v>57086.237634141966</v>
      </c>
      <c r="BM19" s="201">
        <f t="shared" si="14"/>
        <v>57376.683901077988</v>
      </c>
      <c r="BN19" s="201">
        <f t="shared" si="14"/>
        <v>57667.13016801401</v>
      </c>
      <c r="BO19" s="201">
        <f t="shared" si="14"/>
        <v>57957.576434950031</v>
      </c>
      <c r="BP19" s="201">
        <f t="shared" si="14"/>
        <v>58248.022701886046</v>
      </c>
      <c r="BQ19" s="201">
        <f t="shared" si="14"/>
        <v>58538.468968822068</v>
      </c>
      <c r="BR19" s="201">
        <f t="shared" si="14"/>
        <v>58828.91523575809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59119.361502694112</v>
      </c>
      <c r="BT19" s="201">
        <f t="shared" si="15"/>
        <v>59409.807769630133</v>
      </c>
      <c r="BU19" s="201">
        <f t="shared" si="15"/>
        <v>59700.254036566148</v>
      </c>
      <c r="BV19" s="201">
        <f t="shared" si="15"/>
        <v>59990.70030350217</v>
      </c>
      <c r="BW19" s="201">
        <f t="shared" si="15"/>
        <v>59181.384969716688</v>
      </c>
      <c r="BX19" s="201">
        <f t="shared" si="15"/>
        <v>57272.308035209695</v>
      </c>
      <c r="BY19" s="201">
        <f t="shared" si="15"/>
        <v>55363.231100702709</v>
      </c>
      <c r="BZ19" s="201">
        <f t="shared" si="15"/>
        <v>53454.154166195716</v>
      </c>
      <c r="CA19" s="201">
        <f t="shared" si="15"/>
        <v>51545.077231688731</v>
      </c>
      <c r="CB19" s="201">
        <f t="shared" si="15"/>
        <v>49636.000297181738</v>
      </c>
      <c r="CC19" s="201">
        <f t="shared" si="15"/>
        <v>47726.923362674745</v>
      </c>
      <c r="CD19" s="201">
        <f t="shared" si="15"/>
        <v>45817.846428167759</v>
      </c>
      <c r="CE19" s="201">
        <f t="shared" si="15"/>
        <v>43908.769493660766</v>
      </c>
      <c r="CF19" s="201">
        <f t="shared" si="15"/>
        <v>41999.692559153773</v>
      </c>
      <c r="CG19" s="201">
        <f t="shared" si="15"/>
        <v>40090.615624646787</v>
      </c>
      <c r="CH19" s="201">
        <f t="shared" si="15"/>
        <v>38181.538690139801</v>
      </c>
      <c r="CI19" s="201">
        <f t="shared" si="15"/>
        <v>36272.461755632808</v>
      </c>
      <c r="CJ19" s="201">
        <f t="shared" si="15"/>
        <v>34363.384821125816</v>
      </c>
      <c r="CK19" s="201">
        <f t="shared" si="15"/>
        <v>32454.30788661883</v>
      </c>
      <c r="CL19" s="201">
        <f t="shared" si="15"/>
        <v>30545.23095211184</v>
      </c>
      <c r="CM19" s="201">
        <f t="shared" si="15"/>
        <v>28636.154017604847</v>
      </c>
      <c r="CN19" s="201">
        <f t="shared" si="15"/>
        <v>26727.077083097858</v>
      </c>
      <c r="CO19" s="201">
        <f t="shared" si="15"/>
        <v>24818.000148590872</v>
      </c>
      <c r="CP19" s="201">
        <f t="shared" si="15"/>
        <v>22908.923214083879</v>
      </c>
      <c r="CQ19" s="201">
        <f t="shared" si="15"/>
        <v>20999.846279576886</v>
      </c>
      <c r="CR19" s="201">
        <f t="shared" si="15"/>
        <v>19090.769345069901</v>
      </c>
      <c r="CS19" s="201">
        <f t="shared" si="15"/>
        <v>17181.692410562908</v>
      </c>
      <c r="CT19" s="201">
        <f t="shared" si="15"/>
        <v>15272.615476055922</v>
      </c>
      <c r="CU19" s="201">
        <f t="shared" si="15"/>
        <v>13363.538541548929</v>
      </c>
      <c r="CV19" s="201">
        <f t="shared" si="15"/>
        <v>11454.461607041943</v>
      </c>
      <c r="CW19" s="201">
        <f t="shared" si="15"/>
        <v>9545.3846725349504</v>
      </c>
      <c r="CX19" s="201">
        <f t="shared" si="15"/>
        <v>7636.3077380279647</v>
      </c>
      <c r="CY19" s="201">
        <f t="shared" si="15"/>
        <v>5727.2308035209717</v>
      </c>
      <c r="CZ19" s="201">
        <f t="shared" si="15"/>
        <v>3818.1538690139787</v>
      </c>
      <c r="DA19" s="201">
        <f t="shared" si="15"/>
        <v>1909.076934506993</v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13494.136759114064</v>
      </c>
      <c r="C26" s="203">
        <f>Income!C73</f>
        <v>26553.95851562779</v>
      </c>
      <c r="D26" s="203">
        <f>Income!D73</f>
        <v>60135.923436970181</v>
      </c>
      <c r="E26" s="203">
        <f>Income!E73</f>
        <v>0</v>
      </c>
      <c r="F26" s="210">
        <f t="shared" si="16"/>
        <v>13494.136759114064</v>
      </c>
      <c r="G26" s="210">
        <f t="shared" si="16"/>
        <v>13494.136759114064</v>
      </c>
      <c r="H26" s="210">
        <f t="shared" si="16"/>
        <v>13494.136759114064</v>
      </c>
      <c r="I26" s="210">
        <f t="shared" si="16"/>
        <v>13494.136759114064</v>
      </c>
      <c r="J26" s="210">
        <f t="shared" si="16"/>
        <v>13494.136759114064</v>
      </c>
      <c r="K26" s="210">
        <f t="shared" si="16"/>
        <v>13494.136759114064</v>
      </c>
      <c r="L26" s="210">
        <f t="shared" si="16"/>
        <v>13494.136759114064</v>
      </c>
      <c r="M26" s="210">
        <f t="shared" si="16"/>
        <v>13494.136759114064</v>
      </c>
      <c r="N26" s="210">
        <f t="shared" si="16"/>
        <v>13494.136759114064</v>
      </c>
      <c r="O26" s="210">
        <f t="shared" si="16"/>
        <v>13494.136759114064</v>
      </c>
      <c r="P26" s="210">
        <f t="shared" si="17"/>
        <v>14200.073070276969</v>
      </c>
      <c r="Q26" s="210">
        <f t="shared" si="17"/>
        <v>14906.009381439872</v>
      </c>
      <c r="R26" s="210">
        <f t="shared" si="17"/>
        <v>15611.945692602776</v>
      </c>
      <c r="S26" s="210">
        <f t="shared" si="17"/>
        <v>16317.882003765681</v>
      </c>
      <c r="T26" s="210">
        <f t="shared" si="17"/>
        <v>17023.818314928583</v>
      </c>
      <c r="U26" s="210">
        <f t="shared" si="17"/>
        <v>17729.75462609149</v>
      </c>
      <c r="V26" s="210">
        <f t="shared" si="17"/>
        <v>18435.690937254392</v>
      </c>
      <c r="W26" s="210">
        <f t="shared" si="17"/>
        <v>19141.627248417295</v>
      </c>
      <c r="X26" s="210">
        <f t="shared" si="17"/>
        <v>19847.563559580201</v>
      </c>
      <c r="Y26" s="210">
        <f t="shared" si="17"/>
        <v>20553.499870743104</v>
      </c>
      <c r="Z26" s="210">
        <f t="shared" si="18"/>
        <v>21259.43618190601</v>
      </c>
      <c r="AA26" s="210">
        <f t="shared" si="18"/>
        <v>21965.372493068913</v>
      </c>
      <c r="AB26" s="210">
        <f t="shared" si="18"/>
        <v>22671.30880423182</v>
      </c>
      <c r="AC26" s="210">
        <f t="shared" si="18"/>
        <v>23377.245115394719</v>
      </c>
      <c r="AD26" s="210">
        <f t="shared" si="18"/>
        <v>24083.181426557625</v>
      </c>
      <c r="AE26" s="210">
        <f t="shared" si="18"/>
        <v>24789.117737720531</v>
      </c>
      <c r="AF26" s="210">
        <f t="shared" si="18"/>
        <v>25495.054048883434</v>
      </c>
      <c r="AG26" s="210">
        <f t="shared" si="18"/>
        <v>26200.990360046337</v>
      </c>
      <c r="AH26" s="210">
        <f t="shared" si="18"/>
        <v>26963.494673205136</v>
      </c>
      <c r="AI26" s="210">
        <f t="shared" si="18"/>
        <v>27782.566988359828</v>
      </c>
      <c r="AJ26" s="210">
        <f t="shared" si="19"/>
        <v>28601.639303514519</v>
      </c>
      <c r="AK26" s="210">
        <f t="shared" si="19"/>
        <v>29420.711618669215</v>
      </c>
      <c r="AL26" s="210">
        <f t="shared" si="19"/>
        <v>30239.783933823906</v>
      </c>
      <c r="AM26" s="210">
        <f t="shared" si="19"/>
        <v>31058.856248978598</v>
      </c>
      <c r="AN26" s="210">
        <f t="shared" si="19"/>
        <v>31877.92856413329</v>
      </c>
      <c r="AO26" s="210">
        <f t="shared" si="19"/>
        <v>32697.000879287982</v>
      </c>
      <c r="AP26" s="210">
        <f t="shared" si="19"/>
        <v>33516.073194442673</v>
      </c>
      <c r="AQ26" s="210">
        <f t="shared" si="19"/>
        <v>34335.145509597365</v>
      </c>
      <c r="AR26" s="210">
        <f t="shared" si="19"/>
        <v>35154.217824752064</v>
      </c>
      <c r="AS26" s="210">
        <f t="shared" si="19"/>
        <v>35973.290139906756</v>
      </c>
      <c r="AT26" s="210">
        <f t="shared" si="20"/>
        <v>36792.362455061448</v>
      </c>
      <c r="AU26" s="210">
        <f t="shared" si="20"/>
        <v>37611.434770216139</v>
      </c>
      <c r="AV26" s="210">
        <f t="shared" si="20"/>
        <v>38430.507085370831</v>
      </c>
      <c r="AW26" s="210">
        <f t="shared" si="20"/>
        <v>39249.579400525523</v>
      </c>
      <c r="AX26" s="210">
        <f t="shared" si="20"/>
        <v>40068.651715680215</v>
      </c>
      <c r="AY26" s="210">
        <f t="shared" si="20"/>
        <v>40887.724030834906</v>
      </c>
      <c r="AZ26" s="210">
        <f t="shared" si="20"/>
        <v>41706.796345989598</v>
      </c>
      <c r="BA26" s="210">
        <f t="shared" si="20"/>
        <v>42525.86866114429</v>
      </c>
      <c r="BB26" s="210">
        <f t="shared" si="20"/>
        <v>43344.940976298982</v>
      </c>
      <c r="BC26" s="210">
        <f t="shared" si="20"/>
        <v>44164.013291453681</v>
      </c>
      <c r="BD26" s="210">
        <f t="shared" si="21"/>
        <v>44983.085606608365</v>
      </c>
      <c r="BE26" s="210">
        <f t="shared" si="21"/>
        <v>45802.157921763064</v>
      </c>
      <c r="BF26" s="210">
        <f t="shared" si="21"/>
        <v>46621.230236917756</v>
      </c>
      <c r="BG26" s="210">
        <f t="shared" si="21"/>
        <v>47440.302552072448</v>
      </c>
      <c r="BH26" s="210">
        <f t="shared" si="21"/>
        <v>48259.374867227139</v>
      </c>
      <c r="BI26" s="210">
        <f t="shared" si="21"/>
        <v>49078.447182381831</v>
      </c>
      <c r="BJ26" s="210">
        <f t="shared" si="21"/>
        <v>49897.51949753653</v>
      </c>
      <c r="BK26" s="210">
        <f t="shared" si="21"/>
        <v>50716.591812691215</v>
      </c>
      <c r="BL26" s="210">
        <f t="shared" si="21"/>
        <v>51535.664127845914</v>
      </c>
      <c r="BM26" s="210">
        <f t="shared" si="21"/>
        <v>52354.736443000606</v>
      </c>
      <c r="BN26" s="210">
        <f t="shared" si="22"/>
        <v>53173.808758155297</v>
      </c>
      <c r="BO26" s="210">
        <f t="shared" si="22"/>
        <v>53992.881073309982</v>
      </c>
      <c r="BP26" s="210">
        <f t="shared" si="22"/>
        <v>54811.953388464681</v>
      </c>
      <c r="BQ26" s="210">
        <f t="shared" si="22"/>
        <v>55631.025703619373</v>
      </c>
      <c r="BR26" s="210">
        <f t="shared" si="22"/>
        <v>56450.098018774064</v>
      </c>
      <c r="BS26" s="210">
        <f t="shared" si="22"/>
        <v>57269.170333928756</v>
      </c>
      <c r="BT26" s="210">
        <f t="shared" si="22"/>
        <v>58088.242649083448</v>
      </c>
      <c r="BU26" s="210">
        <f t="shared" si="22"/>
        <v>58907.314964238147</v>
      </c>
      <c r="BV26" s="210">
        <f t="shared" si="22"/>
        <v>59726.387279392839</v>
      </c>
      <c r="BW26" s="210">
        <f t="shared" si="22"/>
        <v>59181.384969716688</v>
      </c>
      <c r="BX26" s="210">
        <f t="shared" si="23"/>
        <v>57272.308035209695</v>
      </c>
      <c r="BY26" s="210">
        <f t="shared" si="23"/>
        <v>55363.231100702702</v>
      </c>
      <c r="BZ26" s="210">
        <f t="shared" si="23"/>
        <v>53454.154166195716</v>
      </c>
      <c r="CA26" s="210">
        <f t="shared" si="23"/>
        <v>51545.077231688731</v>
      </c>
      <c r="CB26" s="210">
        <f t="shared" si="23"/>
        <v>49636.000297181738</v>
      </c>
      <c r="CC26" s="210">
        <f t="shared" si="23"/>
        <v>47726.923362674745</v>
      </c>
      <c r="CD26" s="210">
        <f t="shared" si="23"/>
        <v>45817.846428167759</v>
      </c>
      <c r="CE26" s="210">
        <f t="shared" si="23"/>
        <v>43908.769493660766</v>
      </c>
      <c r="CF26" s="210">
        <f t="shared" si="23"/>
        <v>41999.692559153773</v>
      </c>
      <c r="CG26" s="210">
        <f t="shared" si="23"/>
        <v>40090.615624646787</v>
      </c>
      <c r="CH26" s="210">
        <f t="shared" si="24"/>
        <v>38181.538690139801</v>
      </c>
      <c r="CI26" s="210">
        <f t="shared" si="24"/>
        <v>36272.461755632808</v>
      </c>
      <c r="CJ26" s="210">
        <f t="shared" si="24"/>
        <v>34363.384821125816</v>
      </c>
      <c r="CK26" s="210">
        <f t="shared" si="24"/>
        <v>32454.30788661883</v>
      </c>
      <c r="CL26" s="210">
        <f t="shared" si="24"/>
        <v>30545.230952111837</v>
      </c>
      <c r="CM26" s="210">
        <f t="shared" si="24"/>
        <v>28636.154017604847</v>
      </c>
      <c r="CN26" s="210">
        <f t="shared" si="24"/>
        <v>26727.077083097858</v>
      </c>
      <c r="CO26" s="210">
        <f t="shared" si="24"/>
        <v>24818.000148590865</v>
      </c>
      <c r="CP26" s="210">
        <f t="shared" si="24"/>
        <v>22908.923214083879</v>
      </c>
      <c r="CQ26" s="210">
        <f t="shared" si="24"/>
        <v>20999.846279576894</v>
      </c>
      <c r="CR26" s="210">
        <f t="shared" si="25"/>
        <v>19090.769345069901</v>
      </c>
      <c r="CS26" s="210">
        <f t="shared" si="25"/>
        <v>17181.692410562908</v>
      </c>
      <c r="CT26" s="210">
        <f t="shared" si="25"/>
        <v>15272.615476055915</v>
      </c>
      <c r="CU26" s="210">
        <f t="shared" si="25"/>
        <v>13363.538541548929</v>
      </c>
      <c r="CV26" s="210">
        <f t="shared" si="25"/>
        <v>11454.461607041936</v>
      </c>
      <c r="CW26" s="210">
        <f t="shared" si="25"/>
        <v>9545.3846725349504</v>
      </c>
      <c r="CX26" s="210">
        <f t="shared" si="25"/>
        <v>7636.3077380279574</v>
      </c>
      <c r="CY26" s="210">
        <f t="shared" si="25"/>
        <v>5727.2308035209717</v>
      </c>
      <c r="CZ26" s="210">
        <f t="shared" si="25"/>
        <v>3818.1538690139787</v>
      </c>
      <c r="DA26" s="210">
        <f t="shared" si="25"/>
        <v>1909.0769345069857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9946.7247099028955</v>
      </c>
      <c r="C29" s="203">
        <f>Income!C76</f>
        <v>20197.166204840989</v>
      </c>
      <c r="D29" s="203">
        <f>Income!D76</f>
        <v>0</v>
      </c>
      <c r="E29" s="203">
        <f>Income!E76</f>
        <v>0</v>
      </c>
      <c r="F29" s="210">
        <f t="shared" si="16"/>
        <v>9946.7247099028955</v>
      </c>
      <c r="G29" s="210">
        <f t="shared" si="16"/>
        <v>9946.7247099028955</v>
      </c>
      <c r="H29" s="210">
        <f t="shared" si="16"/>
        <v>9946.7247099028955</v>
      </c>
      <c r="I29" s="210">
        <f t="shared" si="16"/>
        <v>9946.7247099028955</v>
      </c>
      <c r="J29" s="210">
        <f t="shared" si="16"/>
        <v>9946.7247099028955</v>
      </c>
      <c r="K29" s="210">
        <f t="shared" si="16"/>
        <v>9946.7247099028955</v>
      </c>
      <c r="L29" s="210">
        <f t="shared" si="16"/>
        <v>9946.7247099028955</v>
      </c>
      <c r="M29" s="210">
        <f t="shared" si="16"/>
        <v>9946.7247099028955</v>
      </c>
      <c r="N29" s="210">
        <f t="shared" si="16"/>
        <v>9946.7247099028955</v>
      </c>
      <c r="O29" s="210">
        <f t="shared" si="16"/>
        <v>9946.7247099028955</v>
      </c>
      <c r="P29" s="210">
        <f t="shared" si="17"/>
        <v>10500.802628548197</v>
      </c>
      <c r="Q29" s="210">
        <f t="shared" si="17"/>
        <v>11054.880547193501</v>
      </c>
      <c r="R29" s="210">
        <f t="shared" si="17"/>
        <v>11608.958465838803</v>
      </c>
      <c r="S29" s="210">
        <f t="shared" si="17"/>
        <v>12163.036384484105</v>
      </c>
      <c r="T29" s="210">
        <f t="shared" si="17"/>
        <v>12717.114303129407</v>
      </c>
      <c r="U29" s="210">
        <f t="shared" si="17"/>
        <v>13271.192221774709</v>
      </c>
      <c r="V29" s="210">
        <f t="shared" si="17"/>
        <v>13825.270140420012</v>
      </c>
      <c r="W29" s="210">
        <f t="shared" si="17"/>
        <v>14379.348059065314</v>
      </c>
      <c r="X29" s="210">
        <f t="shared" si="17"/>
        <v>14933.425977710616</v>
      </c>
      <c r="Y29" s="210">
        <f t="shared" si="17"/>
        <v>15487.50389635592</v>
      </c>
      <c r="Z29" s="210">
        <f t="shared" si="18"/>
        <v>16041.58181500122</v>
      </c>
      <c r="AA29" s="210">
        <f t="shared" si="18"/>
        <v>16595.659733646524</v>
      </c>
      <c r="AB29" s="210">
        <f t="shared" si="18"/>
        <v>17149.737652291828</v>
      </c>
      <c r="AC29" s="210">
        <f t="shared" si="18"/>
        <v>17703.815570937128</v>
      </c>
      <c r="AD29" s="210">
        <f t="shared" si="18"/>
        <v>18257.893489582428</v>
      </c>
      <c r="AE29" s="210">
        <f t="shared" si="18"/>
        <v>18811.971408227735</v>
      </c>
      <c r="AF29" s="210">
        <f t="shared" si="18"/>
        <v>19366.049326873035</v>
      </c>
      <c r="AG29" s="210">
        <f t="shared" si="18"/>
        <v>19920.127245518335</v>
      </c>
      <c r="AH29" s="210">
        <f t="shared" si="18"/>
        <v>19950.859299903903</v>
      </c>
      <c r="AI29" s="210">
        <f t="shared" si="18"/>
        <v>19458.245490029734</v>
      </c>
      <c r="AJ29" s="210">
        <f t="shared" si="19"/>
        <v>18965.631680155562</v>
      </c>
      <c r="AK29" s="210">
        <f t="shared" si="19"/>
        <v>18473.017870281394</v>
      </c>
      <c r="AL29" s="210">
        <f t="shared" si="19"/>
        <v>17980.404060407222</v>
      </c>
      <c r="AM29" s="210">
        <f t="shared" si="19"/>
        <v>17487.790250533049</v>
      </c>
      <c r="AN29" s="210">
        <f t="shared" si="19"/>
        <v>16995.176440658881</v>
      </c>
      <c r="AO29" s="210">
        <f t="shared" si="19"/>
        <v>16502.562630784712</v>
      </c>
      <c r="AP29" s="210">
        <f t="shared" si="19"/>
        <v>16009.94882091054</v>
      </c>
      <c r="AQ29" s="210">
        <f t="shared" si="19"/>
        <v>15517.335011036368</v>
      </c>
      <c r="AR29" s="210">
        <f t="shared" si="19"/>
        <v>15024.7212011622</v>
      </c>
      <c r="AS29" s="210">
        <f t="shared" si="19"/>
        <v>14532.107391288027</v>
      </c>
      <c r="AT29" s="210">
        <f t="shared" si="20"/>
        <v>14039.493581413859</v>
      </c>
      <c r="AU29" s="210">
        <f t="shared" si="20"/>
        <v>13546.879771539687</v>
      </c>
      <c r="AV29" s="210">
        <f t="shared" si="20"/>
        <v>13054.265961665518</v>
      </c>
      <c r="AW29" s="210">
        <f t="shared" si="20"/>
        <v>12561.652151791346</v>
      </c>
      <c r="AX29" s="210">
        <f t="shared" si="20"/>
        <v>12069.038341917178</v>
      </c>
      <c r="AY29" s="210">
        <f t="shared" si="20"/>
        <v>11576.424532043005</v>
      </c>
      <c r="AZ29" s="210">
        <f t="shared" si="20"/>
        <v>11083.810722168835</v>
      </c>
      <c r="BA29" s="210">
        <f t="shared" si="20"/>
        <v>10591.196912294665</v>
      </c>
      <c r="BB29" s="210">
        <f t="shared" si="20"/>
        <v>10098.583102420494</v>
      </c>
      <c r="BC29" s="210">
        <f t="shared" si="20"/>
        <v>9605.9692925463241</v>
      </c>
      <c r="BD29" s="210">
        <f t="shared" si="21"/>
        <v>9113.3554826721538</v>
      </c>
      <c r="BE29" s="210">
        <f t="shared" si="21"/>
        <v>8620.7416727979817</v>
      </c>
      <c r="BF29" s="210">
        <f t="shared" si="21"/>
        <v>8128.1278629238132</v>
      </c>
      <c r="BG29" s="210">
        <f t="shared" si="21"/>
        <v>7635.5140530496428</v>
      </c>
      <c r="BH29" s="210">
        <f t="shared" si="21"/>
        <v>7142.9002431754707</v>
      </c>
      <c r="BI29" s="210">
        <f t="shared" si="21"/>
        <v>6650.2864333013003</v>
      </c>
      <c r="BJ29" s="210">
        <f t="shared" si="21"/>
        <v>6157.67262342713</v>
      </c>
      <c r="BK29" s="210">
        <f t="shared" si="21"/>
        <v>5665.0588135529597</v>
      </c>
      <c r="BL29" s="210">
        <f t="shared" si="21"/>
        <v>5172.4450036787894</v>
      </c>
      <c r="BM29" s="210">
        <f t="shared" si="21"/>
        <v>4679.8311938046172</v>
      </c>
      <c r="BN29" s="210">
        <f t="shared" si="22"/>
        <v>4187.2173839304505</v>
      </c>
      <c r="BO29" s="210">
        <f t="shared" si="22"/>
        <v>3694.6035740562802</v>
      </c>
      <c r="BP29" s="210">
        <f t="shared" si="22"/>
        <v>3201.989764182108</v>
      </c>
      <c r="BQ29" s="210">
        <f t="shared" si="22"/>
        <v>2709.3759543079395</v>
      </c>
      <c r="BR29" s="210">
        <f t="shared" si="22"/>
        <v>2216.7621444337674</v>
      </c>
      <c r="BS29" s="210">
        <f t="shared" si="22"/>
        <v>1724.1483345595989</v>
      </c>
      <c r="BT29" s="210">
        <f t="shared" si="22"/>
        <v>1231.5345246854267</v>
      </c>
      <c r="BU29" s="210">
        <f t="shared" si="22"/>
        <v>738.92071481125822</v>
      </c>
      <c r="BV29" s="210">
        <f t="shared" si="22"/>
        <v>246.30690493708607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0</v>
      </c>
      <c r="CL34" s="210">
        <f t="shared" si="24"/>
        <v>0</v>
      </c>
      <c r="CM34" s="210">
        <f t="shared" si="24"/>
        <v>0</v>
      </c>
      <c r="CN34" s="210">
        <f t="shared" si="24"/>
        <v>0</v>
      </c>
      <c r="CO34" s="210">
        <f t="shared" si="24"/>
        <v>0</v>
      </c>
      <c r="CP34" s="210">
        <f t="shared" si="24"/>
        <v>0</v>
      </c>
      <c r="CQ34" s="210">
        <f t="shared" si="24"/>
        <v>0</v>
      </c>
      <c r="CR34" s="210">
        <f t="shared" si="25"/>
        <v>0</v>
      </c>
      <c r="CS34" s="210">
        <f t="shared" si="25"/>
        <v>0</v>
      </c>
      <c r="CT34" s="210">
        <f t="shared" si="25"/>
        <v>0</v>
      </c>
      <c r="CU34" s="210">
        <f t="shared" si="25"/>
        <v>0</v>
      </c>
      <c r="CV34" s="210">
        <f t="shared" si="25"/>
        <v>0</v>
      </c>
      <c r="CW34" s="210">
        <f t="shared" si="25"/>
        <v>0</v>
      </c>
      <c r="CX34" s="210">
        <f t="shared" si="25"/>
        <v>0</v>
      </c>
      <c r="CY34" s="210">
        <f t="shared" si="25"/>
        <v>0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24917.363241141524</v>
      </c>
      <c r="C38" s="203">
        <f>Income!C88</f>
        <v>48227.62649259335</v>
      </c>
      <c r="D38" s="203">
        <f>Income!D88</f>
        <v>60135.923436970181</v>
      </c>
      <c r="E38" s="203">
        <f>Income!E88</f>
        <v>0</v>
      </c>
      <c r="F38" s="204">
        <f t="shared" ref="F38:AK38" si="26">SUM(F25:F37)</f>
        <v>24917.363241141524</v>
      </c>
      <c r="G38" s="204">
        <f t="shared" si="26"/>
        <v>24917.363241141524</v>
      </c>
      <c r="H38" s="204">
        <f t="shared" si="26"/>
        <v>24917.363241141524</v>
      </c>
      <c r="I38" s="204">
        <f t="shared" si="26"/>
        <v>24917.363241141524</v>
      </c>
      <c r="J38" s="204">
        <f t="shared" si="26"/>
        <v>24917.363241141524</v>
      </c>
      <c r="K38" s="204">
        <f t="shared" si="26"/>
        <v>24917.363241141524</v>
      </c>
      <c r="L38" s="204">
        <f t="shared" si="26"/>
        <v>24917.363241141524</v>
      </c>
      <c r="M38" s="204">
        <f t="shared" si="26"/>
        <v>24917.363241141524</v>
      </c>
      <c r="N38" s="204">
        <f t="shared" si="26"/>
        <v>24917.363241141524</v>
      </c>
      <c r="O38" s="204">
        <f t="shared" si="26"/>
        <v>24917.363241141524</v>
      </c>
      <c r="P38" s="204">
        <f t="shared" si="26"/>
        <v>26177.37747094973</v>
      </c>
      <c r="Q38" s="204">
        <f t="shared" si="26"/>
        <v>27437.391700757937</v>
      </c>
      <c r="R38" s="204">
        <f t="shared" si="26"/>
        <v>28697.405930566143</v>
      </c>
      <c r="S38" s="204">
        <f t="shared" si="26"/>
        <v>29957.42016037435</v>
      </c>
      <c r="T38" s="204">
        <f t="shared" si="26"/>
        <v>31217.434390182552</v>
      </c>
      <c r="U38" s="204">
        <f t="shared" si="26"/>
        <v>32477.448619990762</v>
      </c>
      <c r="V38" s="204">
        <f t="shared" si="26"/>
        <v>33737.462849798969</v>
      </c>
      <c r="W38" s="204">
        <f t="shared" si="26"/>
        <v>34997.477079607175</v>
      </c>
      <c r="X38" s="204">
        <f t="shared" si="26"/>
        <v>36257.491309415389</v>
      </c>
      <c r="Y38" s="204">
        <f t="shared" si="26"/>
        <v>37517.505539223595</v>
      </c>
      <c r="Z38" s="204">
        <f t="shared" si="26"/>
        <v>38777.519769031802</v>
      </c>
      <c r="AA38" s="204">
        <f t="shared" si="26"/>
        <v>40037.533998840008</v>
      </c>
      <c r="AB38" s="204">
        <f t="shared" si="26"/>
        <v>41297.548228648215</v>
      </c>
      <c r="AC38" s="204">
        <f t="shared" si="26"/>
        <v>42557.562458456414</v>
      </c>
      <c r="AD38" s="204">
        <f t="shared" si="26"/>
        <v>43817.57668826462</v>
      </c>
      <c r="AE38" s="204">
        <f t="shared" si="26"/>
        <v>45077.590918072834</v>
      </c>
      <c r="AF38" s="204">
        <f t="shared" si="26"/>
        <v>46337.60514788104</v>
      </c>
      <c r="AG38" s="204">
        <f t="shared" si="26"/>
        <v>47597.61937768924</v>
      </c>
      <c r="AH38" s="204">
        <f t="shared" si="26"/>
        <v>48372.849626061354</v>
      </c>
      <c r="AI38" s="204">
        <f t="shared" si="26"/>
        <v>48663.295892997376</v>
      </c>
      <c r="AJ38" s="204">
        <f t="shared" si="26"/>
        <v>48953.74215993339</v>
      </c>
      <c r="AK38" s="204">
        <f t="shared" si="26"/>
        <v>49244.188426869419</v>
      </c>
      <c r="AL38" s="204">
        <f t="shared" ref="AL38:BQ38" si="27">SUM(AL25:AL37)</f>
        <v>49534.634693805434</v>
      </c>
      <c r="AM38" s="204">
        <f t="shared" si="27"/>
        <v>49825.080960741456</v>
      </c>
      <c r="AN38" s="204">
        <f t="shared" si="27"/>
        <v>50115.527227677478</v>
      </c>
      <c r="AO38" s="204">
        <f t="shared" si="27"/>
        <v>50405.973494613499</v>
      </c>
      <c r="AP38" s="204">
        <f t="shared" si="27"/>
        <v>50696.419761549514</v>
      </c>
      <c r="AQ38" s="204">
        <f t="shared" si="27"/>
        <v>50986.866028485536</v>
      </c>
      <c r="AR38" s="204">
        <f t="shared" si="27"/>
        <v>51277.312295421565</v>
      </c>
      <c r="AS38" s="204">
        <f t="shared" si="27"/>
        <v>51567.758562357587</v>
      </c>
      <c r="AT38" s="204">
        <f t="shared" si="27"/>
        <v>51858.204829293602</v>
      </c>
      <c r="AU38" s="204">
        <f t="shared" si="27"/>
        <v>52148.651096229616</v>
      </c>
      <c r="AV38" s="204">
        <f t="shared" si="27"/>
        <v>52439.097363165638</v>
      </c>
      <c r="AW38" s="204">
        <f t="shared" si="27"/>
        <v>52729.543630101653</v>
      </c>
      <c r="AX38" s="204">
        <f t="shared" si="27"/>
        <v>53019.989897037682</v>
      </c>
      <c r="AY38" s="204">
        <f t="shared" si="27"/>
        <v>53310.436163973696</v>
      </c>
      <c r="AZ38" s="204">
        <f t="shared" si="27"/>
        <v>53600.882430909718</v>
      </c>
      <c r="BA38" s="204">
        <f t="shared" si="27"/>
        <v>53891.32869784574</v>
      </c>
      <c r="BB38" s="204">
        <f t="shared" si="27"/>
        <v>54181.774964781762</v>
      </c>
      <c r="BC38" s="204">
        <f t="shared" si="27"/>
        <v>54472.221231717784</v>
      </c>
      <c r="BD38" s="204">
        <f t="shared" si="27"/>
        <v>54762.667498653798</v>
      </c>
      <c r="BE38" s="204">
        <f t="shared" si="27"/>
        <v>55053.11376558982</v>
      </c>
      <c r="BF38" s="204">
        <f t="shared" si="27"/>
        <v>55343.560032525849</v>
      </c>
      <c r="BG38" s="204">
        <f t="shared" si="27"/>
        <v>55634.006299461864</v>
      </c>
      <c r="BH38" s="204">
        <f t="shared" si="27"/>
        <v>55924.452566397886</v>
      </c>
      <c r="BI38" s="204">
        <f t="shared" si="27"/>
        <v>56214.8988333339</v>
      </c>
      <c r="BJ38" s="204">
        <f t="shared" si="27"/>
        <v>56505.345100269937</v>
      </c>
      <c r="BK38" s="204">
        <f t="shared" si="27"/>
        <v>56795.791367205944</v>
      </c>
      <c r="BL38" s="204">
        <f t="shared" si="27"/>
        <v>57086.237634141973</v>
      </c>
      <c r="BM38" s="204">
        <f t="shared" si="27"/>
        <v>57376.683901077988</v>
      </c>
      <c r="BN38" s="204">
        <f t="shared" si="27"/>
        <v>57667.13016801401</v>
      </c>
      <c r="BO38" s="204">
        <f t="shared" si="27"/>
        <v>57957.576434950024</v>
      </c>
      <c r="BP38" s="204">
        <f t="shared" si="27"/>
        <v>58248.022701886046</v>
      </c>
      <c r="BQ38" s="204">
        <f t="shared" si="27"/>
        <v>58538.468968822075</v>
      </c>
      <c r="BR38" s="204">
        <f t="shared" ref="BR38:CW38" si="28">SUM(BR25:BR37)</f>
        <v>58828.91523575809</v>
      </c>
      <c r="BS38" s="204">
        <f t="shared" si="28"/>
        <v>59119.361502694112</v>
      </c>
      <c r="BT38" s="204">
        <f t="shared" si="28"/>
        <v>59409.807769630126</v>
      </c>
      <c r="BU38" s="204">
        <f t="shared" si="28"/>
        <v>59700.254036566163</v>
      </c>
      <c r="BV38" s="204">
        <f t="shared" si="28"/>
        <v>59990.700303502177</v>
      </c>
      <c r="BW38" s="204">
        <f t="shared" si="28"/>
        <v>59181.384969716688</v>
      </c>
      <c r="BX38" s="204">
        <f t="shared" si="28"/>
        <v>57272.308035209695</v>
      </c>
      <c r="BY38" s="204">
        <f t="shared" si="28"/>
        <v>55363.231100702702</v>
      </c>
      <c r="BZ38" s="204">
        <f t="shared" si="28"/>
        <v>53454.154166195716</v>
      </c>
      <c r="CA38" s="204">
        <f t="shared" si="28"/>
        <v>51545.077231688731</v>
      </c>
      <c r="CB38" s="204">
        <f t="shared" si="28"/>
        <v>49636.000297181738</v>
      </c>
      <c r="CC38" s="204">
        <f t="shared" si="28"/>
        <v>47726.923362674745</v>
      </c>
      <c r="CD38" s="204">
        <f t="shared" si="28"/>
        <v>45817.846428167759</v>
      </c>
      <c r="CE38" s="204">
        <f t="shared" si="28"/>
        <v>43908.769493660766</v>
      </c>
      <c r="CF38" s="204">
        <f t="shared" si="28"/>
        <v>41999.692559153773</v>
      </c>
      <c r="CG38" s="204">
        <f t="shared" si="28"/>
        <v>40090.615624646787</v>
      </c>
      <c r="CH38" s="204">
        <f t="shared" si="28"/>
        <v>38181.538690139801</v>
      </c>
      <c r="CI38" s="204">
        <f t="shared" si="28"/>
        <v>36272.461755632808</v>
      </c>
      <c r="CJ38" s="204">
        <f t="shared" si="28"/>
        <v>34363.384821125816</v>
      </c>
      <c r="CK38" s="204">
        <f t="shared" si="28"/>
        <v>32454.30788661883</v>
      </c>
      <c r="CL38" s="204">
        <f t="shared" si="28"/>
        <v>30545.230952111837</v>
      </c>
      <c r="CM38" s="204">
        <f t="shared" si="28"/>
        <v>28636.154017604847</v>
      </c>
      <c r="CN38" s="204">
        <f t="shared" si="28"/>
        <v>26727.077083097858</v>
      </c>
      <c r="CO38" s="204">
        <f t="shared" si="28"/>
        <v>24818.000148590865</v>
      </c>
      <c r="CP38" s="204">
        <f t="shared" si="28"/>
        <v>22908.923214083879</v>
      </c>
      <c r="CQ38" s="204">
        <f t="shared" si="28"/>
        <v>20999.846279576894</v>
      </c>
      <c r="CR38" s="204">
        <f t="shared" si="28"/>
        <v>19090.769345069901</v>
      </c>
      <c r="CS38" s="204">
        <f t="shared" si="28"/>
        <v>17181.692410562908</v>
      </c>
      <c r="CT38" s="204">
        <f t="shared" si="28"/>
        <v>15272.615476055915</v>
      </c>
      <c r="CU38" s="204">
        <f t="shared" si="28"/>
        <v>13363.538541548929</v>
      </c>
      <c r="CV38" s="204">
        <f t="shared" si="28"/>
        <v>11454.461607041936</v>
      </c>
      <c r="CW38" s="204">
        <f t="shared" si="28"/>
        <v>9545.3846725349504</v>
      </c>
      <c r="CX38" s="204">
        <f>SUM(CX25:CX37)</f>
        <v>7636.3077380279574</v>
      </c>
      <c r="CY38" s="204">
        <f>SUM(CY25:CY37)</f>
        <v>5727.2308035209717</v>
      </c>
      <c r="CZ38" s="204">
        <f>SUM(CZ25:CZ37)</f>
        <v>3818.1538690139787</v>
      </c>
      <c r="DA38" s="204">
        <f>SUM(DA25:DA37)</f>
        <v>1909.0769345069857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705.93631116290408</v>
      </c>
      <c r="Q43" s="210">
        <f t="shared" si="39"/>
        <v>705.93631116290408</v>
      </c>
      <c r="R43" s="210">
        <f t="shared" si="39"/>
        <v>705.93631116290408</v>
      </c>
      <c r="S43" s="210">
        <f t="shared" si="39"/>
        <v>705.93631116290408</v>
      </c>
      <c r="T43" s="210">
        <f t="shared" si="39"/>
        <v>705.93631116290408</v>
      </c>
      <c r="U43" s="210">
        <f t="shared" si="39"/>
        <v>705.93631116290408</v>
      </c>
      <c r="V43" s="210">
        <f t="shared" si="39"/>
        <v>705.93631116290408</v>
      </c>
      <c r="W43" s="210">
        <f t="shared" si="39"/>
        <v>705.93631116290408</v>
      </c>
      <c r="X43" s="210">
        <f t="shared" si="39"/>
        <v>705.93631116290408</v>
      </c>
      <c r="Y43" s="210">
        <f t="shared" si="39"/>
        <v>705.93631116290408</v>
      </c>
      <c r="Z43" s="210">
        <f t="shared" si="39"/>
        <v>705.93631116290408</v>
      </c>
      <c r="AA43" s="210">
        <f t="shared" si="39"/>
        <v>705.93631116290408</v>
      </c>
      <c r="AB43" s="210">
        <f t="shared" si="39"/>
        <v>705.93631116290408</v>
      </c>
      <c r="AC43" s="210">
        <f t="shared" si="39"/>
        <v>705.93631116290408</v>
      </c>
      <c r="AD43" s="210">
        <f t="shared" si="39"/>
        <v>705.93631116290408</v>
      </c>
      <c r="AE43" s="210">
        <f t="shared" si="39"/>
        <v>705.93631116290408</v>
      </c>
      <c r="AF43" s="210">
        <f t="shared" si="39"/>
        <v>705.93631116290408</v>
      </c>
      <c r="AG43" s="210">
        <f t="shared" si="39"/>
        <v>705.93631116290408</v>
      </c>
      <c r="AH43" s="210">
        <f t="shared" si="39"/>
        <v>819.07231515469243</v>
      </c>
      <c r="AI43" s="210">
        <f t="shared" si="39"/>
        <v>819.07231515469243</v>
      </c>
      <c r="AJ43" s="210">
        <f t="shared" si="39"/>
        <v>819.07231515469243</v>
      </c>
      <c r="AK43" s="210">
        <f t="shared" si="39"/>
        <v>819.07231515469243</v>
      </c>
      <c r="AL43" s="210">
        <f t="shared" ref="AL43:BQ43" si="40">IF(AL$22&lt;=$E$24,IF(AL$22&lt;=$D$24,IF(AL$22&lt;=$C$24,IF(AL$22&lt;=$B$24,$B109,($C26-$B26)/($C$24-$B$24)),($D26-$C26)/($D$24-$C$24)),($E26-$D26)/($E$24-$D$24)),$F109)</f>
        <v>819.07231515469243</v>
      </c>
      <c r="AM43" s="210">
        <f t="shared" si="40"/>
        <v>819.07231515469243</v>
      </c>
      <c r="AN43" s="210">
        <f t="shared" si="40"/>
        <v>819.07231515469243</v>
      </c>
      <c r="AO43" s="210">
        <f t="shared" si="40"/>
        <v>819.07231515469243</v>
      </c>
      <c r="AP43" s="210">
        <f t="shared" si="40"/>
        <v>819.07231515469243</v>
      </c>
      <c r="AQ43" s="210">
        <f t="shared" si="40"/>
        <v>819.07231515469243</v>
      </c>
      <c r="AR43" s="210">
        <f t="shared" si="40"/>
        <v>819.07231515469243</v>
      </c>
      <c r="AS43" s="210">
        <f t="shared" si="40"/>
        <v>819.07231515469243</v>
      </c>
      <c r="AT43" s="210">
        <f t="shared" si="40"/>
        <v>819.07231515469243</v>
      </c>
      <c r="AU43" s="210">
        <f t="shared" si="40"/>
        <v>819.07231515469243</v>
      </c>
      <c r="AV43" s="210">
        <f t="shared" si="40"/>
        <v>819.07231515469243</v>
      </c>
      <c r="AW43" s="210">
        <f t="shared" si="40"/>
        <v>819.07231515469243</v>
      </c>
      <c r="AX43" s="210">
        <f t="shared" si="40"/>
        <v>819.07231515469243</v>
      </c>
      <c r="AY43" s="210">
        <f t="shared" si="40"/>
        <v>819.07231515469243</v>
      </c>
      <c r="AZ43" s="210">
        <f t="shared" si="40"/>
        <v>819.07231515469243</v>
      </c>
      <c r="BA43" s="210">
        <f t="shared" si="40"/>
        <v>819.07231515469243</v>
      </c>
      <c r="BB43" s="210">
        <f t="shared" si="40"/>
        <v>819.07231515469243</v>
      </c>
      <c r="BC43" s="210">
        <f t="shared" si="40"/>
        <v>819.07231515469243</v>
      </c>
      <c r="BD43" s="210">
        <f t="shared" si="40"/>
        <v>819.07231515469243</v>
      </c>
      <c r="BE43" s="210">
        <f t="shared" si="40"/>
        <v>819.07231515469243</v>
      </c>
      <c r="BF43" s="210">
        <f t="shared" si="40"/>
        <v>819.07231515469243</v>
      </c>
      <c r="BG43" s="210">
        <f t="shared" si="40"/>
        <v>819.07231515469243</v>
      </c>
      <c r="BH43" s="210">
        <f t="shared" si="40"/>
        <v>819.07231515469243</v>
      </c>
      <c r="BI43" s="210">
        <f t="shared" si="40"/>
        <v>819.07231515469243</v>
      </c>
      <c r="BJ43" s="210">
        <f t="shared" si="40"/>
        <v>819.07231515469243</v>
      </c>
      <c r="BK43" s="210">
        <f t="shared" si="40"/>
        <v>819.07231515469243</v>
      </c>
      <c r="BL43" s="210">
        <f t="shared" si="40"/>
        <v>819.07231515469243</v>
      </c>
      <c r="BM43" s="210">
        <f t="shared" si="40"/>
        <v>819.07231515469243</v>
      </c>
      <c r="BN43" s="210">
        <f t="shared" si="40"/>
        <v>819.07231515469243</v>
      </c>
      <c r="BO43" s="210">
        <f t="shared" si="40"/>
        <v>819.07231515469243</v>
      </c>
      <c r="BP43" s="210">
        <f t="shared" si="40"/>
        <v>819.07231515469243</v>
      </c>
      <c r="BQ43" s="210">
        <f t="shared" si="40"/>
        <v>819.07231515469243</v>
      </c>
      <c r="BR43" s="210">
        <f t="shared" ref="BR43:DA43" si="41">IF(BR$22&lt;=$E$24,IF(BR$22&lt;=$D$24,IF(BR$22&lt;=$C$24,IF(BR$22&lt;=$B$24,$B109,($C26-$B26)/($C$24-$B$24)),($D26-$C26)/($D$24-$C$24)),($E26-$D26)/($E$24-$D$24)),$F109)</f>
        <v>819.07231515469243</v>
      </c>
      <c r="BS43" s="210">
        <f t="shared" si="41"/>
        <v>819.07231515469243</v>
      </c>
      <c r="BT43" s="210">
        <f t="shared" si="41"/>
        <v>819.07231515469243</v>
      </c>
      <c r="BU43" s="210">
        <f t="shared" si="41"/>
        <v>819.07231515469243</v>
      </c>
      <c r="BV43" s="210">
        <f t="shared" si="41"/>
        <v>819.07231515469243</v>
      </c>
      <c r="BW43" s="210">
        <f t="shared" si="41"/>
        <v>-1909.0769345069898</v>
      </c>
      <c r="BX43" s="210">
        <f t="shared" si="41"/>
        <v>-1909.0769345069898</v>
      </c>
      <c r="BY43" s="210">
        <f t="shared" si="41"/>
        <v>-1909.0769345069898</v>
      </c>
      <c r="BZ43" s="210">
        <f t="shared" si="41"/>
        <v>-1909.0769345069898</v>
      </c>
      <c r="CA43" s="210">
        <f t="shared" si="41"/>
        <v>-1909.0769345069898</v>
      </c>
      <c r="CB43" s="210">
        <f t="shared" si="41"/>
        <v>-1909.0769345069898</v>
      </c>
      <c r="CC43" s="210">
        <f t="shared" si="41"/>
        <v>-1909.0769345069898</v>
      </c>
      <c r="CD43" s="210">
        <f t="shared" si="41"/>
        <v>-1909.0769345069898</v>
      </c>
      <c r="CE43" s="210">
        <f t="shared" si="41"/>
        <v>-1909.0769345069898</v>
      </c>
      <c r="CF43" s="210">
        <f t="shared" si="41"/>
        <v>-1909.0769345069898</v>
      </c>
      <c r="CG43" s="210">
        <f t="shared" si="41"/>
        <v>-1909.0769345069898</v>
      </c>
      <c r="CH43" s="210">
        <f t="shared" si="41"/>
        <v>-1909.0769345069898</v>
      </c>
      <c r="CI43" s="210">
        <f t="shared" si="41"/>
        <v>-1909.0769345069898</v>
      </c>
      <c r="CJ43" s="210">
        <f t="shared" si="41"/>
        <v>-1909.0769345069898</v>
      </c>
      <c r="CK43" s="210">
        <f t="shared" si="41"/>
        <v>-1909.0769345069898</v>
      </c>
      <c r="CL43" s="210">
        <f t="shared" si="41"/>
        <v>-1909.0769345069898</v>
      </c>
      <c r="CM43" s="210">
        <f t="shared" si="41"/>
        <v>-1909.0769345069898</v>
      </c>
      <c r="CN43" s="210">
        <f t="shared" si="41"/>
        <v>-1909.0769345069898</v>
      </c>
      <c r="CO43" s="210">
        <f t="shared" si="41"/>
        <v>-1909.0769345069898</v>
      </c>
      <c r="CP43" s="210">
        <f t="shared" si="41"/>
        <v>-1909.0769345069898</v>
      </c>
      <c r="CQ43" s="210">
        <f t="shared" si="41"/>
        <v>-1909.0769345069898</v>
      </c>
      <c r="CR43" s="210">
        <f t="shared" si="41"/>
        <v>-1909.0769345069898</v>
      </c>
      <c r="CS43" s="210">
        <f t="shared" si="41"/>
        <v>-1909.0769345069898</v>
      </c>
      <c r="CT43" s="210">
        <f t="shared" si="41"/>
        <v>-1909.0769345069898</v>
      </c>
      <c r="CU43" s="210">
        <f t="shared" si="41"/>
        <v>-1909.0769345069898</v>
      </c>
      <c r="CV43" s="210">
        <f t="shared" si="41"/>
        <v>-1909.0769345069898</v>
      </c>
      <c r="CW43" s="210">
        <f t="shared" si="41"/>
        <v>-1909.0769345069898</v>
      </c>
      <c r="CX43" s="210">
        <f t="shared" si="41"/>
        <v>-1909.0769345069898</v>
      </c>
      <c r="CY43" s="210">
        <f t="shared" si="41"/>
        <v>-1909.0769345069898</v>
      </c>
      <c r="CZ43" s="210">
        <f t="shared" si="41"/>
        <v>-1909.0769345069898</v>
      </c>
      <c r="DA43" s="210">
        <f t="shared" si="41"/>
        <v>-1909.0769345069898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554.07791864530236</v>
      </c>
      <c r="Q46" s="210">
        <f t="shared" si="48"/>
        <v>554.07791864530236</v>
      </c>
      <c r="R46" s="210">
        <f t="shared" si="48"/>
        <v>554.07791864530236</v>
      </c>
      <c r="S46" s="210">
        <f t="shared" si="48"/>
        <v>554.07791864530236</v>
      </c>
      <c r="T46" s="210">
        <f t="shared" si="48"/>
        <v>554.07791864530236</v>
      </c>
      <c r="U46" s="210">
        <f t="shared" si="48"/>
        <v>554.07791864530236</v>
      </c>
      <c r="V46" s="210">
        <f t="shared" si="48"/>
        <v>554.07791864530236</v>
      </c>
      <c r="W46" s="210">
        <f t="shared" si="48"/>
        <v>554.07791864530236</v>
      </c>
      <c r="X46" s="210">
        <f t="shared" si="48"/>
        <v>554.07791864530236</v>
      </c>
      <c r="Y46" s="210">
        <f t="shared" si="48"/>
        <v>554.07791864530236</v>
      </c>
      <c r="Z46" s="210">
        <f t="shared" si="48"/>
        <v>554.07791864530236</v>
      </c>
      <c r="AA46" s="210">
        <f t="shared" si="48"/>
        <v>554.07791864530236</v>
      </c>
      <c r="AB46" s="210">
        <f t="shared" si="48"/>
        <v>554.07791864530236</v>
      </c>
      <c r="AC46" s="210">
        <f t="shared" si="48"/>
        <v>554.07791864530236</v>
      </c>
      <c r="AD46" s="210">
        <f t="shared" si="48"/>
        <v>554.07791864530236</v>
      </c>
      <c r="AE46" s="210">
        <f t="shared" si="48"/>
        <v>554.07791864530236</v>
      </c>
      <c r="AF46" s="210">
        <f t="shared" si="48"/>
        <v>554.07791864530236</v>
      </c>
      <c r="AG46" s="210">
        <f t="shared" si="48"/>
        <v>554.07791864530236</v>
      </c>
      <c r="AH46" s="210">
        <f t="shared" si="48"/>
        <v>-492.61380987417044</v>
      </c>
      <c r="AI46" s="210">
        <f t="shared" si="48"/>
        <v>-492.61380987417044</v>
      </c>
      <c r="AJ46" s="210">
        <f t="shared" si="48"/>
        <v>-492.61380987417044</v>
      </c>
      <c r="AK46" s="210">
        <f t="shared" si="48"/>
        <v>-492.61380987417044</v>
      </c>
      <c r="AL46" s="210">
        <f t="shared" ref="AL46:BQ46" si="49">IF(AL$22&lt;=$E$24,IF(AL$22&lt;=$D$24,IF(AL$22&lt;=$C$24,IF(AL$22&lt;=$B$24,$B112,($C29-$B29)/($C$24-$B$24)),($D29-$C29)/($D$24-$C$24)),($E29-$D29)/($E$24-$D$24)),$F112)</f>
        <v>-492.61380987417044</v>
      </c>
      <c r="AM46" s="210">
        <f t="shared" si="49"/>
        <v>-492.61380987417044</v>
      </c>
      <c r="AN46" s="210">
        <f t="shared" si="49"/>
        <v>-492.61380987417044</v>
      </c>
      <c r="AO46" s="210">
        <f t="shared" si="49"/>
        <v>-492.61380987417044</v>
      </c>
      <c r="AP46" s="210">
        <f t="shared" si="49"/>
        <v>-492.61380987417044</v>
      </c>
      <c r="AQ46" s="210">
        <f t="shared" si="49"/>
        <v>-492.61380987417044</v>
      </c>
      <c r="AR46" s="210">
        <f t="shared" si="49"/>
        <v>-492.61380987417044</v>
      </c>
      <c r="AS46" s="210">
        <f t="shared" si="49"/>
        <v>-492.61380987417044</v>
      </c>
      <c r="AT46" s="210">
        <f t="shared" si="49"/>
        <v>-492.61380987417044</v>
      </c>
      <c r="AU46" s="210">
        <f t="shared" si="49"/>
        <v>-492.61380987417044</v>
      </c>
      <c r="AV46" s="210">
        <f t="shared" si="49"/>
        <v>-492.61380987417044</v>
      </c>
      <c r="AW46" s="210">
        <f t="shared" si="49"/>
        <v>-492.61380987417044</v>
      </c>
      <c r="AX46" s="210">
        <f t="shared" si="49"/>
        <v>-492.61380987417044</v>
      </c>
      <c r="AY46" s="210">
        <f t="shared" si="49"/>
        <v>-492.61380987417044</v>
      </c>
      <c r="AZ46" s="210">
        <f t="shared" si="49"/>
        <v>-492.61380987417044</v>
      </c>
      <c r="BA46" s="210">
        <f t="shared" si="49"/>
        <v>-492.61380987417044</v>
      </c>
      <c r="BB46" s="210">
        <f t="shared" si="49"/>
        <v>-492.61380987417044</v>
      </c>
      <c r="BC46" s="210">
        <f t="shared" si="49"/>
        <v>-492.61380987417044</v>
      </c>
      <c r="BD46" s="210">
        <f t="shared" si="49"/>
        <v>-492.61380987417044</v>
      </c>
      <c r="BE46" s="210">
        <f t="shared" si="49"/>
        <v>-492.61380987417044</v>
      </c>
      <c r="BF46" s="210">
        <f t="shared" si="49"/>
        <v>-492.61380987417044</v>
      </c>
      <c r="BG46" s="210">
        <f t="shared" si="49"/>
        <v>-492.61380987417044</v>
      </c>
      <c r="BH46" s="210">
        <f t="shared" si="49"/>
        <v>-492.61380987417044</v>
      </c>
      <c r="BI46" s="210">
        <f t="shared" si="49"/>
        <v>-492.61380987417044</v>
      </c>
      <c r="BJ46" s="210">
        <f t="shared" si="49"/>
        <v>-492.61380987417044</v>
      </c>
      <c r="BK46" s="210">
        <f t="shared" si="49"/>
        <v>-492.61380987417044</v>
      </c>
      <c r="BL46" s="210">
        <f t="shared" si="49"/>
        <v>-492.61380987417044</v>
      </c>
      <c r="BM46" s="210">
        <f t="shared" si="49"/>
        <v>-492.61380987417044</v>
      </c>
      <c r="BN46" s="210">
        <f t="shared" si="49"/>
        <v>-492.61380987417044</v>
      </c>
      <c r="BO46" s="210">
        <f t="shared" si="49"/>
        <v>-492.61380987417044</v>
      </c>
      <c r="BP46" s="210">
        <f t="shared" si="49"/>
        <v>-492.61380987417044</v>
      </c>
      <c r="BQ46" s="210">
        <f t="shared" si="49"/>
        <v>-492.61380987417044</v>
      </c>
      <c r="BR46" s="210">
        <f t="shared" ref="BR46:DA46" si="50">IF(BR$22&lt;=$E$24,IF(BR$22&lt;=$D$24,IF(BR$22&lt;=$C$24,IF(BR$22&lt;=$B$24,$B112,($C29-$B29)/($C$24-$B$24)),($D29-$C29)/($D$24-$C$24)),($E29-$D29)/($E$24-$D$24)),$F112)</f>
        <v>-492.61380987417044</v>
      </c>
      <c r="BS46" s="210">
        <f t="shared" si="50"/>
        <v>-492.61380987417044</v>
      </c>
      <c r="BT46" s="210">
        <f t="shared" si="50"/>
        <v>-492.61380987417044</v>
      </c>
      <c r="BU46" s="210">
        <f t="shared" si="50"/>
        <v>-492.61380987417044</v>
      </c>
      <c r="BV46" s="210">
        <f t="shared" si="50"/>
        <v>-492.61380987417044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0</v>
      </c>
      <c r="CW49" s="210">
        <f t="shared" si="59"/>
        <v>0</v>
      </c>
      <c r="CX49" s="210">
        <f t="shared" si="59"/>
        <v>0</v>
      </c>
      <c r="CY49" s="210">
        <f t="shared" si="59"/>
        <v>0</v>
      </c>
      <c r="CZ49" s="210">
        <f t="shared" si="59"/>
        <v>0</v>
      </c>
      <c r="DA49" s="210">
        <f t="shared" si="59"/>
        <v>0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0</v>
      </c>
      <c r="CL51" s="210">
        <f t="shared" si="65"/>
        <v>0</v>
      </c>
      <c r="CM51" s="210">
        <f t="shared" si="65"/>
        <v>0</v>
      </c>
      <c r="CN51" s="210">
        <f t="shared" si="65"/>
        <v>0</v>
      </c>
      <c r="CO51" s="210">
        <f t="shared" si="65"/>
        <v>0</v>
      </c>
      <c r="CP51" s="210">
        <f t="shared" si="65"/>
        <v>0</v>
      </c>
      <c r="CQ51" s="210">
        <f t="shared" si="65"/>
        <v>0</v>
      </c>
      <c r="CR51" s="210">
        <f t="shared" si="65"/>
        <v>0</v>
      </c>
      <c r="CS51" s="210">
        <f t="shared" si="65"/>
        <v>0</v>
      </c>
      <c r="CT51" s="210">
        <f t="shared" si="65"/>
        <v>0</v>
      </c>
      <c r="CU51" s="210">
        <f t="shared" si="65"/>
        <v>0</v>
      </c>
      <c r="CV51" s="210">
        <f t="shared" si="65"/>
        <v>0</v>
      </c>
      <c r="CW51" s="210">
        <f t="shared" si="65"/>
        <v>0</v>
      </c>
      <c r="CX51" s="210">
        <f t="shared" si="65"/>
        <v>0</v>
      </c>
      <c r="CY51" s="210">
        <f t="shared" si="65"/>
        <v>0</v>
      </c>
      <c r="CZ51" s="210">
        <f t="shared" si="65"/>
        <v>0</v>
      </c>
      <c r="DA51" s="210">
        <f t="shared" si="65"/>
        <v>0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16556.476759114063</v>
      </c>
      <c r="G60" s="204">
        <f t="shared" si="78"/>
        <v>16216.216759114064</v>
      </c>
      <c r="H60" s="204">
        <f t="shared" si="78"/>
        <v>15875.956759114064</v>
      </c>
      <c r="I60" s="204">
        <f t="shared" si="78"/>
        <v>15535.696759114064</v>
      </c>
      <c r="J60" s="204">
        <f t="shared" si="78"/>
        <v>15195.436759114064</v>
      </c>
      <c r="K60" s="204">
        <f t="shared" si="78"/>
        <v>14855.176759114063</v>
      </c>
      <c r="L60" s="204">
        <f t="shared" si="78"/>
        <v>14514.916759114065</v>
      </c>
      <c r="M60" s="204">
        <f t="shared" si="78"/>
        <v>14174.656759114065</v>
      </c>
      <c r="N60" s="204">
        <f t="shared" si="78"/>
        <v>13834.396759114064</v>
      </c>
      <c r="O60" s="204">
        <f t="shared" si="78"/>
        <v>13494.136759114064</v>
      </c>
      <c r="P60" s="204">
        <f t="shared" si="78"/>
        <v>14200.073070276969</v>
      </c>
      <c r="Q60" s="204">
        <f t="shared" si="78"/>
        <v>14906.009381439872</v>
      </c>
      <c r="R60" s="204">
        <f t="shared" si="78"/>
        <v>15611.945692602776</v>
      </c>
      <c r="S60" s="204">
        <f t="shared" si="78"/>
        <v>16317.882003765681</v>
      </c>
      <c r="T60" s="204">
        <f t="shared" si="78"/>
        <v>17023.818314928583</v>
      </c>
      <c r="U60" s="204">
        <f t="shared" si="78"/>
        <v>17729.75462609149</v>
      </c>
      <c r="V60" s="204">
        <f t="shared" si="78"/>
        <v>18435.690937254392</v>
      </c>
      <c r="W60" s="204">
        <f t="shared" si="78"/>
        <v>19141.627248417295</v>
      </c>
      <c r="X60" s="204">
        <f t="shared" si="78"/>
        <v>19847.563559580201</v>
      </c>
      <c r="Y60" s="204">
        <f t="shared" si="78"/>
        <v>20553.499870743104</v>
      </c>
      <c r="Z60" s="204">
        <f t="shared" si="78"/>
        <v>21259.436181906007</v>
      </c>
      <c r="AA60" s="204">
        <f t="shared" si="78"/>
        <v>21965.372493068913</v>
      </c>
      <c r="AB60" s="204">
        <f t="shared" si="78"/>
        <v>22671.30880423182</v>
      </c>
      <c r="AC60" s="204">
        <f t="shared" si="78"/>
        <v>23377.245115394719</v>
      </c>
      <c r="AD60" s="204">
        <f t="shared" si="78"/>
        <v>24083.181426557625</v>
      </c>
      <c r="AE60" s="204">
        <f t="shared" si="78"/>
        <v>24789.117737720531</v>
      </c>
      <c r="AF60" s="204">
        <f t="shared" si="78"/>
        <v>25495.054048883434</v>
      </c>
      <c r="AG60" s="204">
        <f t="shared" si="78"/>
        <v>26200.990360046337</v>
      </c>
      <c r="AH60" s="204">
        <f t="shared" si="78"/>
        <v>26963.494673205136</v>
      </c>
      <c r="AI60" s="204">
        <f t="shared" si="78"/>
        <v>27782.566988359828</v>
      </c>
      <c r="AJ60" s="204">
        <f t="shared" si="78"/>
        <v>28601.639303514523</v>
      </c>
      <c r="AK60" s="204">
        <f t="shared" si="78"/>
        <v>29420.711618669215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30239.783933823906</v>
      </c>
      <c r="AM60" s="204">
        <f t="shared" si="79"/>
        <v>31058.856248978598</v>
      </c>
      <c r="AN60" s="204">
        <f t="shared" si="79"/>
        <v>31877.92856413329</v>
      </c>
      <c r="AO60" s="204">
        <f t="shared" si="79"/>
        <v>32697.000879287982</v>
      </c>
      <c r="AP60" s="204">
        <f t="shared" si="79"/>
        <v>33516.073194442673</v>
      </c>
      <c r="AQ60" s="204">
        <f t="shared" si="79"/>
        <v>34335.145509597365</v>
      </c>
      <c r="AR60" s="204">
        <f t="shared" si="79"/>
        <v>35154.217824752064</v>
      </c>
      <c r="AS60" s="204">
        <f t="shared" si="79"/>
        <v>35973.290139906749</v>
      </c>
      <c r="AT60" s="204">
        <f t="shared" si="79"/>
        <v>36792.362455061448</v>
      </c>
      <c r="AU60" s="204">
        <f t="shared" si="79"/>
        <v>37611.434770216139</v>
      </c>
      <c r="AV60" s="204">
        <f t="shared" si="79"/>
        <v>38430.507085370831</v>
      </c>
      <c r="AW60" s="204">
        <f t="shared" si="79"/>
        <v>39249.579400525523</v>
      </c>
      <c r="AX60" s="204">
        <f t="shared" si="79"/>
        <v>40068.651715680215</v>
      </c>
      <c r="AY60" s="204">
        <f t="shared" si="79"/>
        <v>40887.724030834906</v>
      </c>
      <c r="AZ60" s="204">
        <f t="shared" si="79"/>
        <v>41706.796345989598</v>
      </c>
      <c r="BA60" s="204">
        <f t="shared" si="79"/>
        <v>42525.86866114429</v>
      </c>
      <c r="BB60" s="204">
        <f t="shared" si="79"/>
        <v>43344.940976298982</v>
      </c>
      <c r="BC60" s="204">
        <f t="shared" si="79"/>
        <v>44164.013291453681</v>
      </c>
      <c r="BD60" s="204">
        <f t="shared" si="79"/>
        <v>44983.085606608365</v>
      </c>
      <c r="BE60" s="204">
        <f t="shared" si="79"/>
        <v>45802.157921763064</v>
      </c>
      <c r="BF60" s="204">
        <f t="shared" si="79"/>
        <v>46621.230236917756</v>
      </c>
      <c r="BG60" s="204">
        <f t="shared" si="79"/>
        <v>47440.302552072448</v>
      </c>
      <c r="BH60" s="204">
        <f t="shared" si="79"/>
        <v>48259.374867227139</v>
      </c>
      <c r="BI60" s="204">
        <f t="shared" si="79"/>
        <v>49078.447182381831</v>
      </c>
      <c r="BJ60" s="204">
        <f t="shared" si="79"/>
        <v>49897.519497536523</v>
      </c>
      <c r="BK60" s="204">
        <f t="shared" si="79"/>
        <v>50716.591812691215</v>
      </c>
      <c r="BL60" s="204">
        <f t="shared" si="79"/>
        <v>51535.664127845914</v>
      </c>
      <c r="BM60" s="204">
        <f t="shared" si="79"/>
        <v>52354.736443000598</v>
      </c>
      <c r="BN60" s="204">
        <f t="shared" si="79"/>
        <v>53173.808758155297</v>
      </c>
      <c r="BO60" s="204">
        <f t="shared" si="79"/>
        <v>53992.881073309982</v>
      </c>
      <c r="BP60" s="204">
        <f t="shared" si="79"/>
        <v>54811.953388464681</v>
      </c>
      <c r="BQ60" s="204">
        <f t="shared" si="79"/>
        <v>55631.025703619373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56450.098018774064</v>
      </c>
      <c r="BS60" s="204">
        <f t="shared" si="80"/>
        <v>57269.170333928756</v>
      </c>
      <c r="BT60" s="204">
        <f t="shared" si="80"/>
        <v>58088.242649083448</v>
      </c>
      <c r="BU60" s="204">
        <f t="shared" si="80"/>
        <v>58907.31496423814</v>
      </c>
      <c r="BV60" s="204">
        <f t="shared" si="80"/>
        <v>59726.387279392831</v>
      </c>
      <c r="BW60" s="204">
        <f t="shared" si="80"/>
        <v>59181.384969716688</v>
      </c>
      <c r="BX60" s="204">
        <f t="shared" si="80"/>
        <v>57272.308035209695</v>
      </c>
      <c r="BY60" s="204">
        <f t="shared" si="80"/>
        <v>55363.231100702709</v>
      </c>
      <c r="BZ60" s="204">
        <f t="shared" si="80"/>
        <v>53454.154166195716</v>
      </c>
      <c r="CA60" s="204">
        <f t="shared" si="80"/>
        <v>51545.077231688731</v>
      </c>
      <c r="CB60" s="204">
        <f t="shared" si="80"/>
        <v>49636.000297181738</v>
      </c>
      <c r="CC60" s="204">
        <f t="shared" si="80"/>
        <v>47726.923362674745</v>
      </c>
      <c r="CD60" s="204">
        <f t="shared" si="80"/>
        <v>45817.846428167759</v>
      </c>
      <c r="CE60" s="204">
        <f t="shared" si="80"/>
        <v>43908.769493660766</v>
      </c>
      <c r="CF60" s="204">
        <f t="shared" si="80"/>
        <v>41999.692559153773</v>
      </c>
      <c r="CG60" s="204">
        <f t="shared" si="80"/>
        <v>40090.615624646787</v>
      </c>
      <c r="CH60" s="204">
        <f t="shared" si="80"/>
        <v>38181.538690139801</v>
      </c>
      <c r="CI60" s="204">
        <f t="shared" si="80"/>
        <v>36272.461755632808</v>
      </c>
      <c r="CJ60" s="204">
        <f t="shared" si="80"/>
        <v>34363.384821125816</v>
      </c>
      <c r="CK60" s="204">
        <f t="shared" si="80"/>
        <v>32454.30788661883</v>
      </c>
      <c r="CL60" s="204">
        <f t="shared" si="80"/>
        <v>30545.23095211184</v>
      </c>
      <c r="CM60" s="204">
        <f t="shared" si="80"/>
        <v>28636.154017604847</v>
      </c>
      <c r="CN60" s="204">
        <f t="shared" si="80"/>
        <v>26727.077083097858</v>
      </c>
      <c r="CO60" s="204">
        <f t="shared" si="80"/>
        <v>24818.000148590872</v>
      </c>
      <c r="CP60" s="204">
        <f t="shared" si="80"/>
        <v>22908.923214083879</v>
      </c>
      <c r="CQ60" s="204">
        <f t="shared" si="80"/>
        <v>20999.846279576886</v>
      </c>
      <c r="CR60" s="204">
        <f t="shared" si="80"/>
        <v>19090.769345069901</v>
      </c>
      <c r="CS60" s="204">
        <f t="shared" si="80"/>
        <v>17181.692410562908</v>
      </c>
      <c r="CT60" s="204">
        <f t="shared" si="80"/>
        <v>15272.615476055922</v>
      </c>
      <c r="CU60" s="204">
        <f t="shared" si="80"/>
        <v>13363.538541548929</v>
      </c>
      <c r="CV60" s="204">
        <f t="shared" si="80"/>
        <v>11454.461607041943</v>
      </c>
      <c r="CW60" s="204">
        <f t="shared" si="80"/>
        <v>9545.3846725349504</v>
      </c>
      <c r="CX60" s="204">
        <f t="shared" si="80"/>
        <v>7636.3077380279647</v>
      </c>
      <c r="CY60" s="204">
        <f t="shared" si="80"/>
        <v>5727.2308035209717</v>
      </c>
      <c r="CZ60" s="204">
        <f t="shared" si="80"/>
        <v>3818.1538690139787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1909.076934506993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9946.7247099028955</v>
      </c>
      <c r="G63" s="204">
        <f t="shared" si="87"/>
        <v>9946.7247099028955</v>
      </c>
      <c r="H63" s="204">
        <f t="shared" si="87"/>
        <v>9946.7247099028955</v>
      </c>
      <c r="I63" s="204">
        <f t="shared" si="87"/>
        <v>9946.7247099028955</v>
      </c>
      <c r="J63" s="204">
        <f t="shared" si="87"/>
        <v>9946.7247099028955</v>
      </c>
      <c r="K63" s="204">
        <f t="shared" si="87"/>
        <v>9946.7247099028955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9946.7247099028955</v>
      </c>
      <c r="M63" s="204">
        <f t="shared" si="87"/>
        <v>9946.7247099028955</v>
      </c>
      <c r="N63" s="204">
        <f t="shared" si="87"/>
        <v>9946.7247099028955</v>
      </c>
      <c r="O63" s="204">
        <f t="shared" si="87"/>
        <v>9946.7247099028955</v>
      </c>
      <c r="P63" s="204">
        <f t="shared" si="87"/>
        <v>10500.802628548197</v>
      </c>
      <c r="Q63" s="204">
        <f t="shared" si="87"/>
        <v>11054.880547193501</v>
      </c>
      <c r="R63" s="204">
        <f t="shared" si="87"/>
        <v>11608.958465838803</v>
      </c>
      <c r="S63" s="204">
        <f t="shared" si="87"/>
        <v>12163.036384484105</v>
      </c>
      <c r="T63" s="204">
        <f t="shared" si="87"/>
        <v>12717.114303129407</v>
      </c>
      <c r="U63" s="204">
        <f t="shared" si="87"/>
        <v>13271.192221774709</v>
      </c>
      <c r="V63" s="204">
        <f t="shared" si="87"/>
        <v>13825.270140420012</v>
      </c>
      <c r="W63" s="204">
        <f t="shared" si="87"/>
        <v>14379.348059065314</v>
      </c>
      <c r="X63" s="204">
        <f t="shared" si="87"/>
        <v>14933.425977710616</v>
      </c>
      <c r="Y63" s="204">
        <f t="shared" si="87"/>
        <v>15487.50389635592</v>
      </c>
      <c r="Z63" s="204">
        <f t="shared" si="87"/>
        <v>16041.581815001222</v>
      </c>
      <c r="AA63" s="204">
        <f t="shared" si="87"/>
        <v>16595.659733646524</v>
      </c>
      <c r="AB63" s="204">
        <f t="shared" si="87"/>
        <v>17149.737652291828</v>
      </c>
      <c r="AC63" s="204">
        <f t="shared" si="87"/>
        <v>17703.815570937128</v>
      </c>
      <c r="AD63" s="204">
        <f t="shared" si="87"/>
        <v>18257.893489582431</v>
      </c>
      <c r="AE63" s="204">
        <f t="shared" si="87"/>
        <v>18811.971408227735</v>
      </c>
      <c r="AF63" s="204">
        <f t="shared" si="87"/>
        <v>19366.049326873035</v>
      </c>
      <c r="AG63" s="204">
        <f t="shared" si="87"/>
        <v>19920.127245518335</v>
      </c>
      <c r="AH63" s="204">
        <f t="shared" si="87"/>
        <v>19950.859299903903</v>
      </c>
      <c r="AI63" s="204">
        <f t="shared" si="87"/>
        <v>19458.245490029734</v>
      </c>
      <c r="AJ63" s="204">
        <f t="shared" si="87"/>
        <v>18965.631680155562</v>
      </c>
      <c r="AK63" s="204">
        <f t="shared" si="87"/>
        <v>18473.017870281394</v>
      </c>
      <c r="AL63" s="204">
        <f t="shared" si="87"/>
        <v>17980.404060407222</v>
      </c>
      <c r="AM63" s="204">
        <f t="shared" si="87"/>
        <v>17487.790250533053</v>
      </c>
      <c r="AN63" s="204">
        <f t="shared" si="87"/>
        <v>16995.176440658881</v>
      </c>
      <c r="AO63" s="204">
        <f t="shared" si="87"/>
        <v>16502.562630784712</v>
      </c>
      <c r="AP63" s="204">
        <f t="shared" si="87"/>
        <v>16009.94882091054</v>
      </c>
      <c r="AQ63" s="204">
        <f t="shared" si="87"/>
        <v>15517.33501103637</v>
      </c>
      <c r="AR63" s="204">
        <f t="shared" si="87"/>
        <v>15024.7212011622</v>
      </c>
      <c r="AS63" s="204">
        <f t="shared" si="87"/>
        <v>14532.107391288029</v>
      </c>
      <c r="AT63" s="204">
        <f t="shared" si="87"/>
        <v>14039.493581413859</v>
      </c>
      <c r="AU63" s="204">
        <f t="shared" si="87"/>
        <v>13546.879771539687</v>
      </c>
      <c r="AV63" s="204">
        <f t="shared" si="87"/>
        <v>13054.265961665518</v>
      </c>
      <c r="AW63" s="204">
        <f t="shared" si="87"/>
        <v>12561.652151791346</v>
      </c>
      <c r="AX63" s="204">
        <f t="shared" si="87"/>
        <v>12069.038341917178</v>
      </c>
      <c r="AY63" s="204">
        <f t="shared" si="87"/>
        <v>11576.424532043005</v>
      </c>
      <c r="AZ63" s="204">
        <f t="shared" si="87"/>
        <v>11083.810722168835</v>
      </c>
      <c r="BA63" s="204">
        <f t="shared" si="87"/>
        <v>10591.196912294665</v>
      </c>
      <c r="BB63" s="204">
        <f t="shared" si="87"/>
        <v>10098.583102420494</v>
      </c>
      <c r="BC63" s="204">
        <f t="shared" si="87"/>
        <v>9605.9692925463241</v>
      </c>
      <c r="BD63" s="204">
        <f t="shared" si="87"/>
        <v>9113.3554826721538</v>
      </c>
      <c r="BE63" s="204">
        <f t="shared" si="87"/>
        <v>8620.7416727979835</v>
      </c>
      <c r="BF63" s="204">
        <f t="shared" si="87"/>
        <v>8128.1278629238132</v>
      </c>
      <c r="BG63" s="204">
        <f t="shared" si="87"/>
        <v>7635.5140530496428</v>
      </c>
      <c r="BH63" s="204">
        <f t="shared" si="87"/>
        <v>7142.9002431754725</v>
      </c>
      <c r="BI63" s="204">
        <f t="shared" si="87"/>
        <v>6650.2864333013022</v>
      </c>
      <c r="BJ63" s="204">
        <f t="shared" si="87"/>
        <v>6157.6726234271318</v>
      </c>
      <c r="BK63" s="204">
        <f t="shared" si="87"/>
        <v>5665.0588135529615</v>
      </c>
      <c r="BL63" s="204">
        <f t="shared" si="87"/>
        <v>5172.4450036787912</v>
      </c>
      <c r="BM63" s="204">
        <f t="shared" si="87"/>
        <v>4679.8311938046209</v>
      </c>
      <c r="BN63" s="204">
        <f t="shared" si="87"/>
        <v>4187.2173839304487</v>
      </c>
      <c r="BO63" s="204">
        <f t="shared" si="87"/>
        <v>3694.6035740562802</v>
      </c>
      <c r="BP63" s="204">
        <f t="shared" si="87"/>
        <v>3201.989764182108</v>
      </c>
      <c r="BQ63" s="204">
        <f t="shared" si="87"/>
        <v>2709.3759543079395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2216.7621444337674</v>
      </c>
      <c r="BS63" s="204">
        <f t="shared" si="89"/>
        <v>1724.1483345595989</v>
      </c>
      <c r="BT63" s="204">
        <f t="shared" si="89"/>
        <v>1231.5345246854267</v>
      </c>
      <c r="BU63" s="204">
        <f t="shared" si="89"/>
        <v>738.92071481125822</v>
      </c>
      <c r="BV63" s="204">
        <f t="shared" si="89"/>
        <v>246.30690493708607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0</v>
      </c>
      <c r="CW66" s="204">
        <f t="shared" si="95"/>
        <v>0</v>
      </c>
      <c r="CX66" s="204">
        <f t="shared" si="95"/>
        <v>0</v>
      </c>
      <c r="CY66" s="204">
        <f t="shared" si="95"/>
        <v>0</v>
      </c>
      <c r="CZ66" s="204">
        <f t="shared" si="95"/>
        <v>0</v>
      </c>
      <c r="DA66" s="204">
        <f t="shared" si="95"/>
        <v>0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0</v>
      </c>
      <c r="CL68" s="204">
        <f t="shared" si="99"/>
        <v>0</v>
      </c>
      <c r="CM68" s="204">
        <f t="shared" si="99"/>
        <v>0</v>
      </c>
      <c r="CN68" s="204">
        <f t="shared" si="99"/>
        <v>0</v>
      </c>
      <c r="CO68" s="204">
        <f t="shared" si="99"/>
        <v>0</v>
      </c>
      <c r="CP68" s="204">
        <f t="shared" si="99"/>
        <v>0</v>
      </c>
      <c r="CQ68" s="204">
        <f t="shared" si="99"/>
        <v>0</v>
      </c>
      <c r="CR68" s="204">
        <f t="shared" si="99"/>
        <v>0</v>
      </c>
      <c r="CS68" s="204">
        <f t="shared" si="99"/>
        <v>0</v>
      </c>
      <c r="CT68" s="204">
        <f t="shared" si="99"/>
        <v>0</v>
      </c>
      <c r="CU68" s="204">
        <f t="shared" si="99"/>
        <v>0</v>
      </c>
      <c r="CV68" s="204">
        <f t="shared" si="99"/>
        <v>0</v>
      </c>
      <c r="CW68" s="204">
        <f t="shared" si="99"/>
        <v>0</v>
      </c>
      <c r="CX68" s="204">
        <f t="shared" si="99"/>
        <v>0</v>
      </c>
      <c r="CY68" s="204">
        <f t="shared" si="99"/>
        <v>0</v>
      </c>
      <c r="CZ68" s="204">
        <f t="shared" si="99"/>
        <v>0</v>
      </c>
      <c r="DA68" s="204">
        <f t="shared" si="99"/>
        <v>0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27979.703241141524</v>
      </c>
      <c r="G72" s="204">
        <f t="shared" ref="G72:BR72" si="105">SUM(G59:G71)</f>
        <v>27639.443241141522</v>
      </c>
      <c r="H72" s="204">
        <f t="shared" si="105"/>
        <v>27299.183241141523</v>
      </c>
      <c r="I72" s="204">
        <f t="shared" si="105"/>
        <v>26958.923241141525</v>
      </c>
      <c r="J72" s="204">
        <f t="shared" si="105"/>
        <v>26618.663241141523</v>
      </c>
      <c r="K72" s="204">
        <f t="shared" si="105"/>
        <v>26278.403241141521</v>
      </c>
      <c r="L72" s="204">
        <f t="shared" si="105"/>
        <v>25938.143241141526</v>
      </c>
      <c r="M72" s="204">
        <f t="shared" si="105"/>
        <v>25597.883241141524</v>
      </c>
      <c r="N72" s="204">
        <f t="shared" si="105"/>
        <v>25257.623241141522</v>
      </c>
      <c r="O72" s="204">
        <f t="shared" si="105"/>
        <v>24917.363241141524</v>
      </c>
      <c r="P72" s="204">
        <f t="shared" si="105"/>
        <v>26177.37747094973</v>
      </c>
      <c r="Q72" s="204">
        <f t="shared" si="105"/>
        <v>27437.391700757937</v>
      </c>
      <c r="R72" s="204">
        <f t="shared" si="105"/>
        <v>28697.405930566143</v>
      </c>
      <c r="S72" s="204">
        <f t="shared" si="105"/>
        <v>29957.42016037435</v>
      </c>
      <c r="T72" s="204">
        <f t="shared" si="105"/>
        <v>31217.434390182552</v>
      </c>
      <c r="U72" s="204">
        <f t="shared" si="105"/>
        <v>32477.448619990762</v>
      </c>
      <c r="V72" s="204">
        <f t="shared" si="105"/>
        <v>33737.462849798969</v>
      </c>
      <c r="W72" s="204">
        <f t="shared" si="105"/>
        <v>34997.477079607175</v>
      </c>
      <c r="X72" s="204">
        <f t="shared" si="105"/>
        <v>36257.491309415389</v>
      </c>
      <c r="Y72" s="204">
        <f t="shared" si="105"/>
        <v>37517.505539223595</v>
      </c>
      <c r="Z72" s="204">
        <f t="shared" si="105"/>
        <v>38777.519769031795</v>
      </c>
      <c r="AA72" s="204">
        <f t="shared" si="105"/>
        <v>40037.533998840008</v>
      </c>
      <c r="AB72" s="204">
        <f t="shared" si="105"/>
        <v>41297.548228648215</v>
      </c>
      <c r="AC72" s="204">
        <f t="shared" si="105"/>
        <v>42557.562458456414</v>
      </c>
      <c r="AD72" s="204">
        <f t="shared" si="105"/>
        <v>43817.576688264628</v>
      </c>
      <c r="AE72" s="204">
        <f t="shared" si="105"/>
        <v>45077.590918072834</v>
      </c>
      <c r="AF72" s="204">
        <f t="shared" si="105"/>
        <v>46337.60514788104</v>
      </c>
      <c r="AG72" s="204">
        <f t="shared" si="105"/>
        <v>47597.61937768924</v>
      </c>
      <c r="AH72" s="204">
        <f t="shared" si="105"/>
        <v>48372.849626061354</v>
      </c>
      <c r="AI72" s="204">
        <f t="shared" si="105"/>
        <v>48663.295892997376</v>
      </c>
      <c r="AJ72" s="204">
        <f t="shared" si="105"/>
        <v>48953.74215993339</v>
      </c>
      <c r="AK72" s="204">
        <f t="shared" si="105"/>
        <v>49244.188426869419</v>
      </c>
      <c r="AL72" s="204">
        <f t="shared" si="105"/>
        <v>49534.634693805434</v>
      </c>
      <c r="AM72" s="204">
        <f t="shared" si="105"/>
        <v>49825.080960741463</v>
      </c>
      <c r="AN72" s="204">
        <f t="shared" si="105"/>
        <v>50115.527227677478</v>
      </c>
      <c r="AO72" s="204">
        <f t="shared" si="105"/>
        <v>50405.973494613499</v>
      </c>
      <c r="AP72" s="204">
        <f t="shared" si="105"/>
        <v>50696.419761549514</v>
      </c>
      <c r="AQ72" s="204">
        <f t="shared" si="105"/>
        <v>50986.866028485536</v>
      </c>
      <c r="AR72" s="204">
        <f t="shared" si="105"/>
        <v>51277.312295421565</v>
      </c>
      <c r="AS72" s="204">
        <f t="shared" si="105"/>
        <v>51567.758562357572</v>
      </c>
      <c r="AT72" s="204">
        <f t="shared" si="105"/>
        <v>51858.204829293602</v>
      </c>
      <c r="AU72" s="204">
        <f t="shared" si="105"/>
        <v>52148.651096229616</v>
      </c>
      <c r="AV72" s="204">
        <f t="shared" si="105"/>
        <v>52439.097363165638</v>
      </c>
      <c r="AW72" s="204">
        <f t="shared" si="105"/>
        <v>52729.543630101653</v>
      </c>
      <c r="AX72" s="204">
        <f t="shared" si="105"/>
        <v>53019.989897037682</v>
      </c>
      <c r="AY72" s="204">
        <f t="shared" si="105"/>
        <v>53310.436163973696</v>
      </c>
      <c r="AZ72" s="204">
        <f t="shared" si="105"/>
        <v>53600.882430909718</v>
      </c>
      <c r="BA72" s="204">
        <f t="shared" si="105"/>
        <v>53891.32869784574</v>
      </c>
      <c r="BB72" s="204">
        <f t="shared" si="105"/>
        <v>54181.774964781762</v>
      </c>
      <c r="BC72" s="204">
        <f t="shared" si="105"/>
        <v>54472.221231717784</v>
      </c>
      <c r="BD72" s="204">
        <f t="shared" si="105"/>
        <v>54762.667498653798</v>
      </c>
      <c r="BE72" s="204">
        <f t="shared" si="105"/>
        <v>55053.113765589827</v>
      </c>
      <c r="BF72" s="204">
        <f t="shared" si="105"/>
        <v>55343.560032525849</v>
      </c>
      <c r="BG72" s="204">
        <f t="shared" si="105"/>
        <v>55634.006299461864</v>
      </c>
      <c r="BH72" s="204">
        <f t="shared" si="105"/>
        <v>55924.452566397886</v>
      </c>
      <c r="BI72" s="204">
        <f t="shared" si="105"/>
        <v>56214.8988333339</v>
      </c>
      <c r="BJ72" s="204">
        <f t="shared" si="105"/>
        <v>56505.345100269929</v>
      </c>
      <c r="BK72" s="204">
        <f t="shared" si="105"/>
        <v>56795.791367205944</v>
      </c>
      <c r="BL72" s="204">
        <f t="shared" si="105"/>
        <v>57086.237634141973</v>
      </c>
      <c r="BM72" s="204">
        <f t="shared" si="105"/>
        <v>57376.683901077988</v>
      </c>
      <c r="BN72" s="204">
        <f t="shared" si="105"/>
        <v>57667.130168014002</v>
      </c>
      <c r="BO72" s="204">
        <f t="shared" si="105"/>
        <v>57957.576434950024</v>
      </c>
      <c r="BP72" s="204">
        <f t="shared" si="105"/>
        <v>58248.022701886046</v>
      </c>
      <c r="BQ72" s="204">
        <f t="shared" si="105"/>
        <v>58538.468968822075</v>
      </c>
      <c r="BR72" s="204">
        <f t="shared" si="105"/>
        <v>58828.91523575809</v>
      </c>
      <c r="BS72" s="204">
        <f t="shared" ref="BS72:DA72" si="106">SUM(BS59:BS71)</f>
        <v>59119.361502694112</v>
      </c>
      <c r="BT72" s="204">
        <f t="shared" si="106"/>
        <v>59409.807769630126</v>
      </c>
      <c r="BU72" s="204">
        <f t="shared" si="106"/>
        <v>59700.254036566148</v>
      </c>
      <c r="BV72" s="204">
        <f t="shared" si="106"/>
        <v>59990.700303502163</v>
      </c>
      <c r="BW72" s="204">
        <f t="shared" si="106"/>
        <v>59181.384969716688</v>
      </c>
      <c r="BX72" s="204">
        <f t="shared" si="106"/>
        <v>57272.308035209695</v>
      </c>
      <c r="BY72" s="204">
        <f t="shared" si="106"/>
        <v>55363.231100702709</v>
      </c>
      <c r="BZ72" s="204">
        <f t="shared" si="106"/>
        <v>53454.154166195716</v>
      </c>
      <c r="CA72" s="204">
        <f t="shared" si="106"/>
        <v>51545.077231688731</v>
      </c>
      <c r="CB72" s="204">
        <f t="shared" si="106"/>
        <v>49636.000297181738</v>
      </c>
      <c r="CC72" s="204">
        <f t="shared" si="106"/>
        <v>47726.923362674745</v>
      </c>
      <c r="CD72" s="204">
        <f t="shared" si="106"/>
        <v>45817.846428167759</v>
      </c>
      <c r="CE72" s="204">
        <f t="shared" si="106"/>
        <v>43908.769493660766</v>
      </c>
      <c r="CF72" s="204">
        <f t="shared" si="106"/>
        <v>41999.692559153773</v>
      </c>
      <c r="CG72" s="204">
        <f t="shared" si="106"/>
        <v>40090.615624646787</v>
      </c>
      <c r="CH72" s="204">
        <f t="shared" si="106"/>
        <v>38181.538690139801</v>
      </c>
      <c r="CI72" s="204">
        <f t="shared" si="106"/>
        <v>36272.461755632808</v>
      </c>
      <c r="CJ72" s="204">
        <f t="shared" si="106"/>
        <v>34363.384821125816</v>
      </c>
      <c r="CK72" s="204">
        <f t="shared" si="106"/>
        <v>32454.30788661883</v>
      </c>
      <c r="CL72" s="204">
        <f t="shared" si="106"/>
        <v>30545.23095211184</v>
      </c>
      <c r="CM72" s="204">
        <f t="shared" si="106"/>
        <v>28636.154017604847</v>
      </c>
      <c r="CN72" s="204">
        <f t="shared" si="106"/>
        <v>26727.077083097858</v>
      </c>
      <c r="CO72" s="204">
        <f t="shared" si="106"/>
        <v>24818.000148590872</v>
      </c>
      <c r="CP72" s="204">
        <f t="shared" si="106"/>
        <v>22908.923214083879</v>
      </c>
      <c r="CQ72" s="204">
        <f t="shared" si="106"/>
        <v>20999.846279576886</v>
      </c>
      <c r="CR72" s="204">
        <f t="shared" si="106"/>
        <v>19090.769345069901</v>
      </c>
      <c r="CS72" s="204">
        <f t="shared" si="106"/>
        <v>17181.692410562908</v>
      </c>
      <c r="CT72" s="204">
        <f t="shared" si="106"/>
        <v>15272.615476055922</v>
      </c>
      <c r="CU72" s="204">
        <f t="shared" si="106"/>
        <v>13363.538541548929</v>
      </c>
      <c r="CV72" s="204">
        <f t="shared" si="106"/>
        <v>11454.461607041943</v>
      </c>
      <c r="CW72" s="204">
        <f t="shared" si="106"/>
        <v>9545.3846725349504</v>
      </c>
      <c r="CX72" s="204">
        <f t="shared" si="106"/>
        <v>7636.3077380279647</v>
      </c>
      <c r="CY72" s="204">
        <f t="shared" si="106"/>
        <v>5727.2308035209717</v>
      </c>
      <c r="CZ72" s="204">
        <f t="shared" si="106"/>
        <v>3818.1538690139787</v>
      </c>
      <c r="DA72" s="204">
        <f t="shared" si="106"/>
        <v>1909.076934506993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705.93631116290408</v>
      </c>
      <c r="D109" s="212">
        <f t="shared" ref="D109:D120" si="108">BU43</f>
        <v>819.07231515469243</v>
      </c>
      <c r="E109" s="212">
        <f t="shared" ref="E109:E120" si="109">CR43</f>
        <v>-1909.0769345069898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-13035.313153317265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-1.0241903257703306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554.07791864530236</v>
      </c>
      <c r="D112" s="212">
        <f t="shared" si="108"/>
        <v>-492.61380987417044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0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2016-06-02T07:50:02Z</dcterms:modified>
  <cp:category/>
</cp:coreProperties>
</file>