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<sst xmlns="http://schemas.openxmlformats.org/spreadsheetml/2006/main" count="790" uniqueCount="145">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</sst>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73592"/>
        <c:axId val="-2118277368"/>
      </c:barChart>
      <c:catAx>
        <c:axId val="-211827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7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0.0348452988885551</c:v>
                </c:pt>
                <c:pt idx="2">
                  <c:v>0.0348452988885551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0.183805754679495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819096"/>
        <c:axId val="-2102816040"/>
      </c:barChart>
      <c:catAx>
        <c:axId val="-21028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0.0567292644757433</c:v>
                </c:pt>
                <c:pt idx="2">
                  <c:v>0.0567292644757433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0.117996870109546</c:v>
                </c:pt>
                <c:pt idx="2">
                  <c:v>0.117996870109546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0.155707572670539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74776"/>
        <c:axId val="-2102671720"/>
      </c:barChart>
      <c:catAx>
        <c:axId val="-210267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7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31912"/>
        <c:axId val="-2102528856"/>
      </c:barChart>
      <c:catAx>
        <c:axId val="-21025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2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4176.0</c:v>
                </c:pt>
                <c:pt idx="7">
                  <c:v>10718.4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7342.672287936463</c:v>
                </c:pt>
                <c:pt idx="7">
                  <c:v>9551.725337901558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44712"/>
        <c:axId val="-210304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4712"/>
        <c:axId val="-2103048104"/>
      </c:lineChart>
      <c:catAx>
        <c:axId val="-21030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4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163720"/>
        <c:axId val="-2103166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3720"/>
        <c:axId val="-2103166968"/>
      </c:lineChart>
      <c:catAx>
        <c:axId val="-21031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6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256424"/>
        <c:axId val="-2103259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56424"/>
        <c:axId val="-2103259720"/>
      </c:lineChart>
      <c:catAx>
        <c:axId val="-2103256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5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25560"/>
        <c:axId val="-2103328920"/>
      </c:barChart>
      <c:catAx>
        <c:axId val="-210332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0.0642906647655296</c:v>
                </c:pt>
                <c:pt idx="2">
                  <c:v>0.129422685092804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0.234094343819673</c:v>
                </c:pt>
                <c:pt idx="2">
                  <c:v>0.177039631190819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0.0642906647655296</c:v>
                </c:pt>
                <c:pt idx="2">
                  <c:v>0.129422685092804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87048"/>
        <c:axId val="-2103390472"/>
      </c:barChart>
      <c:catAx>
        <c:axId val="-21033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8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0.0420573862426641</c:v>
                </c:pt>
                <c:pt idx="2">
                  <c:v>0.0537307971977675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0.0172687796898099</c:v>
                </c:pt>
                <c:pt idx="2">
                  <c:v>0.00637336394045694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0.0420573862426641</c:v>
                </c:pt>
                <c:pt idx="2">
                  <c:v>0.0537307971977675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42456"/>
        <c:axId val="-2101989688"/>
      </c:barChart>
      <c:catAx>
        <c:axId val="-210344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8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8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44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32616"/>
        <c:axId val="-2101929240"/>
      </c:barChart>
      <c:catAx>
        <c:axId val="-21019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2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0.0204196292640595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0.401184976641704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0.228180815404486</c:v>
                </c:pt>
                <c:pt idx="2" formatCode="0.0%">
                  <c:v>0.459347775046618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26008"/>
        <c:axId val="-2118432536"/>
      </c:barChart>
      <c:catAx>
        <c:axId val="-21184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3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3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752632"/>
        <c:axId val="-21017492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632"/>
        <c:axId val="-21017492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2632"/>
        <c:axId val="-2101749208"/>
      </c:scatterChart>
      <c:catAx>
        <c:axId val="-2101752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49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749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52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651496"/>
        <c:axId val="-21016481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51496"/>
        <c:axId val="-2101648120"/>
      </c:lineChart>
      <c:catAx>
        <c:axId val="-2101651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4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64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51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71352"/>
        <c:axId val="-2101468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64392"/>
        <c:axId val="-2101461496"/>
      </c:scatterChart>
      <c:valAx>
        <c:axId val="-2101471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8008"/>
        <c:crosses val="autoZero"/>
        <c:crossBetween val="midCat"/>
      </c:valAx>
      <c:valAx>
        <c:axId val="-210146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71352"/>
        <c:crosses val="autoZero"/>
        <c:crossBetween val="midCat"/>
      </c:valAx>
      <c:valAx>
        <c:axId val="-21014643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1461496"/>
        <c:crosses val="autoZero"/>
        <c:crossBetween val="midCat"/>
      </c:valAx>
      <c:valAx>
        <c:axId val="-21014614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43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74744"/>
        <c:axId val="-21008690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74744"/>
        <c:axId val="-2100869000"/>
      </c:lineChart>
      <c:catAx>
        <c:axId val="-21008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69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869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747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0.0646180920496067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0.523493515244855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0.229218961334216</c:v>
                </c:pt>
                <c:pt idx="2" formatCode="0.0%">
                  <c:v>0.292840773657919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90824"/>
        <c:axId val="-2118594808"/>
      </c:barChart>
      <c:catAx>
        <c:axId val="-21185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5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97896"/>
        <c:axId val="-2118794600"/>
      </c:barChart>
      <c:catAx>
        <c:axId val="-21187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9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862920"/>
        <c:axId val="-2118859608"/>
      </c:barChart>
      <c:catAx>
        <c:axId val="-2118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5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8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000552"/>
        <c:axId val="-2119012184"/>
      </c:barChart>
      <c:catAx>
        <c:axId val="-211900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12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01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0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0.401184976641704</c:v>
                </c:pt>
                <c:pt idx="1">
                  <c:v>0.401184976641704</c:v>
                </c:pt>
                <c:pt idx="2">
                  <c:v>0.401184976641704</c:v>
                </c:pt>
                <c:pt idx="3">
                  <c:v>0.401184976641704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150056"/>
        <c:axId val="-2119159704"/>
      </c:barChart>
      <c:catAx>
        <c:axId val="-211915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9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15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0.523493515244855</c:v>
                </c:pt>
                <c:pt idx="1">
                  <c:v>0.523493515244855</c:v>
                </c:pt>
                <c:pt idx="2">
                  <c:v>0.523493515244855</c:v>
                </c:pt>
                <c:pt idx="3">
                  <c:v>0.523493515244855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888"/>
        <c:axId val="-2119520184"/>
      </c:barChart>
      <c:catAx>
        <c:axId val="214644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2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52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4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64120"/>
        <c:axId val="-2102961064"/>
      </c:barChart>
      <c:catAx>
        <c:axId val="-21029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2530.8000000000006</v>
      </c>
      <c r="T13" s="222">
        <f>IF($B$81=0,0,(SUMIF($N$6:$N$28,$U13,M$6:M$28)+SUMIF($N$91:$N$118,$U13,M$91:M$118))*$I$83*'Q2'!$B$81/$B$81)</f>
        <v>2530.8000000000006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21045.377506672114</v>
      </c>
      <c r="T23" s="179">
        <f>SUM(T7:T22)</f>
        <v>21513.377506672114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0.2664325356687145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7347.5596206372211</v>
      </c>
      <c r="T31" s="234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23716.51962063722</v>
      </c>
      <c r="T32" s="234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0.4</v>
      </c>
      <c r="F40" s="75">
        <f>'Q2'!F40</f>
        <v>1.1599999999999999</v>
      </c>
      <c r="G40" s="75">
        <f>'Q2'!G40</f>
        <v>1.65</v>
      </c>
      <c r="H40" s="24">
        <f t="shared" si="30"/>
        <v>0.46399999999999997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7">
        <f t="shared" si="49"/>
        <v>0.10059104519021173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7">
        <f t="shared" si="49"/>
        <v>7.1005443663678877E-2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0.28121212121212119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0.28121212121212119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8">
        <f t="shared" si="49"/>
        <v>5.3254082747759154E-2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8">
        <f>(J119)</f>
        <v>1.7923223941724296</v>
      </c>
      <c r="K130" s="29">
        <f>(B130)</f>
        <v>2.8075936237827617</v>
      </c>
      <c r="L130" s="29">
        <f>(L119)</f>
        <v>1.7507426298648696</v>
      </c>
      <c r="M130" s="240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7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7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F45" sqref="F4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6147.1800000000012</v>
      </c>
      <c r="T13" s="222">
        <f>IF($B$81=0,0,(SUMIF($N$6:$N$28,$U13,M$6:M$28)+SUMIF($N$91:$N$118,$U13,M$91:M$118))*$I$83*'Q2'!$B$81/$B$81)</f>
        <v>6147.1800000000012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5765.4987853473267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30050.957506672115</v>
      </c>
      <c r="T23" s="179">
        <f>SUM(T7:T22)</f>
        <v>30356.45629201944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1.7504343447161629E-2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3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0.30540810259467921</v>
      </c>
      <c r="N29" s="229"/>
      <c r="P29" s="22"/>
      <c r="V29" s="56"/>
      <c r="W29" s="110"/>
      <c r="X29" s="118"/>
      <c r="Y29" s="183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3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1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5">
        <f t="shared" si="6"/>
        <v>0.55803993491054016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2.2321597396421606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0.24223183789747327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14710.939620637218</v>
      </c>
      <c r="T32" s="234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0.4</v>
      </c>
      <c r="F39" s="26">
        <v>1.1599999999999999</v>
      </c>
      <c r="G39" s="22">
        <f t="shared" si="59"/>
        <v>1.65</v>
      </c>
      <c r="H39" s="24">
        <f t="shared" si="51"/>
        <v>0.46399999999999997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0.4</v>
      </c>
      <c r="F40" s="26">
        <v>1.1599999999999999</v>
      </c>
      <c r="G40" s="22">
        <f t="shared" si="59"/>
        <v>1.65</v>
      </c>
      <c r="H40" s="24">
        <f t="shared" si="51"/>
        <v>0.46399999999999997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7">
        <f t="shared" si="80"/>
        <v>0.17751360915919717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7">
        <f t="shared" ref="M92:M118" si="92">(J92)</f>
        <v>0.20414065053307673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0.28121212121212119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0.28121212121212119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0.51223948848346912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7">
        <f t="shared" si="92"/>
        <v>0.16449594448752272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40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8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40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8">
        <f>(J119)</f>
        <v>2.5779914788902141</v>
      </c>
      <c r="K130" s="29">
        <f>(B130)</f>
        <v>4.35036280176364</v>
      </c>
      <c r="L130" s="29">
        <f>(L119)</f>
        <v>2.5508492406616079</v>
      </c>
      <c r="M130" s="240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7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9024.3000000000011</v>
      </c>
      <c r="T13" s="222">
        <f>IF($B$81=0,0,(SUMIF($N$6:$N$28,$U13,M$6:M$28)+SUMIF($N$91:$N$118,$U13,M$91:M$118))*$I$83*'Q2'!$B$81/$B$81)</f>
        <v>9024.3000000000011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4176</v>
      </c>
      <c r="T14" s="222">
        <f>IF($B$81=0,0,(SUMIF($N$6:$N$28,$U14,M$6:M$28)+SUMIF($N$91:$N$118,$U14,M$91:M$118))*$I$83*'Q2'!$B$81/$B$81)</f>
        <v>4176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7342.6722879364634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32925.677506672117</v>
      </c>
      <c r="T23" s="179">
        <f>SUM(T7:T22)</f>
        <v>33248.349794608577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2.041962926405946E-2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2.041962926405946E-2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8.167851705623784E-2</v>
      </c>
      <c r="Z27" s="156">
        <f>'Q2'!Z27</f>
        <v>0.25</v>
      </c>
      <c r="AA27" s="121">
        <f t="shared" si="16"/>
        <v>2.041962926405946E-2</v>
      </c>
      <c r="AB27" s="156">
        <f>'Q2'!AB27</f>
        <v>0.25</v>
      </c>
      <c r="AC27" s="121">
        <f t="shared" si="7"/>
        <v>2.041962926405946E-2</v>
      </c>
      <c r="AD27" s="156">
        <f>'Q2'!AD27</f>
        <v>0.25</v>
      </c>
      <c r="AE27" s="121">
        <f t="shared" si="8"/>
        <v>2.041962926405946E-2</v>
      </c>
      <c r="AF27" s="122">
        <f t="shared" si="10"/>
        <v>0.25</v>
      </c>
      <c r="AG27" s="121">
        <f t="shared" si="11"/>
        <v>2.041962926405946E-2</v>
      </c>
      <c r="AH27" s="123">
        <f t="shared" si="12"/>
        <v>1</v>
      </c>
      <c r="AI27" s="183">
        <f t="shared" si="13"/>
        <v>2.041962926405946E-2</v>
      </c>
      <c r="AJ27" s="120">
        <f t="shared" si="14"/>
        <v>2.041962926405946E-2</v>
      </c>
      <c r="AK27" s="119">
        <f t="shared" si="15"/>
        <v>2.041962926405946E-2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0.40118497664170377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0.40118497664170377</v>
      </c>
      <c r="N29" s="229"/>
      <c r="P29" s="22"/>
      <c r="V29" s="56"/>
      <c r="W29" s="110"/>
      <c r="X29" s="118"/>
      <c r="Y29" s="183">
        <f t="shared" si="9"/>
        <v>1.6047399065668151</v>
      </c>
      <c r="Z29" s="156">
        <f>'Q2'!Z29</f>
        <v>0.25</v>
      </c>
      <c r="AA29" s="121">
        <f t="shared" si="16"/>
        <v>0.40118497664170377</v>
      </c>
      <c r="AB29" s="156">
        <f>'Q2'!AB29</f>
        <v>0.25</v>
      </c>
      <c r="AC29" s="121">
        <f t="shared" si="7"/>
        <v>0.40118497664170377</v>
      </c>
      <c r="AD29" s="156">
        <f>'Q2'!AD29</f>
        <v>0.25</v>
      </c>
      <c r="AE29" s="121">
        <f t="shared" si="8"/>
        <v>0.40118497664170377</v>
      </c>
      <c r="AF29" s="122">
        <f t="shared" si="10"/>
        <v>0.25</v>
      </c>
      <c r="AG29" s="121">
        <f t="shared" si="11"/>
        <v>0.40118497664170377</v>
      </c>
      <c r="AH29" s="123">
        <f t="shared" si="12"/>
        <v>1</v>
      </c>
      <c r="AI29" s="183">
        <f t="shared" si="13"/>
        <v>0.40118497664170377</v>
      </c>
      <c r="AJ29" s="120">
        <f t="shared" si="14"/>
        <v>0.40118497664170377</v>
      </c>
      <c r="AK29" s="119">
        <f t="shared" si="15"/>
        <v>0.40118497664170377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2.0003862603916622</v>
      </c>
      <c r="J30" s="231">
        <f>IF(I$32&lt;=1,I30,1-SUM(J6:J29))</f>
        <v>0.45934777504661772</v>
      </c>
      <c r="K30" s="22">
        <f t="shared" si="4"/>
        <v>0.57900237422166878</v>
      </c>
      <c r="L30" s="22">
        <f>IF(L124=L119,0,IF(K30="",0,(L119-L124)/(B119-B124)*K30))</f>
        <v>0.22818081540448615</v>
      </c>
      <c r="M30" s="175">
        <f t="shared" si="6"/>
        <v>0.45934777504661772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1.8373911001864709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0.17239101199870421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2.3440706533812783</v>
      </c>
      <c r="J32" s="17"/>
      <c r="L32" s="22">
        <f>SUM(L6:L30)</f>
        <v>0.82760898800129579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11836.21962063721</v>
      </c>
      <c r="T32" s="234">
        <f t="shared" si="24"/>
        <v>11513.547332700749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0.22982356690631356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1392</v>
      </c>
      <c r="J39" s="38">
        <f t="shared" si="32"/>
        <v>1391.9999999999998</v>
      </c>
      <c r="K39" s="40">
        <f t="shared" si="33"/>
        <v>7.5097626914989488E-2</v>
      </c>
      <c r="L39" s="22">
        <f t="shared" si="34"/>
        <v>3.4845298888555122E-2</v>
      </c>
      <c r="M39" s="24">
        <f t="shared" si="35"/>
        <v>3.4845298888555115E-2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1391.9999999999998</v>
      </c>
      <c r="AH39" s="123">
        <f t="shared" si="37"/>
        <v>1</v>
      </c>
      <c r="AI39" s="112">
        <f t="shared" si="37"/>
        <v>1391.9999999999998</v>
      </c>
      <c r="AJ39" s="148">
        <f t="shared" si="38"/>
        <v>0</v>
      </c>
      <c r="AK39" s="147">
        <f t="shared" si="39"/>
        <v>1391.9999999999998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0.4</v>
      </c>
      <c r="F40" s="75">
        <f>'Q2'!F40</f>
        <v>1.1599999999999999</v>
      </c>
      <c r="G40" s="75">
        <f>'Q2'!G40</f>
        <v>1.65</v>
      </c>
      <c r="H40" s="24">
        <f t="shared" si="30"/>
        <v>0.46399999999999997</v>
      </c>
      <c r="I40" s="39">
        <f t="shared" si="31"/>
        <v>2784</v>
      </c>
      <c r="J40" s="38">
        <f t="shared" si="32"/>
        <v>2783.9999999999995</v>
      </c>
      <c r="K40" s="40">
        <f t="shared" si="33"/>
        <v>0.15019525382997898</v>
      </c>
      <c r="L40" s="22">
        <f t="shared" si="34"/>
        <v>6.9690597777110244E-2</v>
      </c>
      <c r="M40" s="24">
        <f t="shared" si="35"/>
        <v>6.969059777711023E-2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2783.9999999999995</v>
      </c>
      <c r="AH40" s="123">
        <f t="shared" si="37"/>
        <v>1</v>
      </c>
      <c r="AI40" s="112">
        <f t="shared" si="37"/>
        <v>2783.9999999999995</v>
      </c>
      <c r="AJ40" s="148">
        <f t="shared" si="38"/>
        <v>0</v>
      </c>
      <c r="AK40" s="147">
        <f t="shared" si="39"/>
        <v>2783.9999999999995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7342.6722879364634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0.18380575467949492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7342.6722879364634</v>
      </c>
      <c r="AH41" s="123">
        <f t="shared" si="37"/>
        <v>1</v>
      </c>
      <c r="AI41" s="112">
        <f t="shared" si="37"/>
        <v>7342.6722879364634</v>
      </c>
      <c r="AJ41" s="148">
        <f t="shared" si="38"/>
        <v>0</v>
      </c>
      <c r="AK41" s="147">
        <f t="shared" si="39"/>
        <v>7342.6722879364634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32989.740000000005</v>
      </c>
      <c r="J65" s="39">
        <f>SUM(J37:J64)</f>
        <v>31908.412287936462</v>
      </c>
      <c r="K65" s="40">
        <f>SUM(K37:K64)</f>
        <v>1</v>
      </c>
      <c r="L65" s="22">
        <f>SUM(L37:L64)</f>
        <v>0.79067137278461996</v>
      </c>
      <c r="M65" s="24">
        <f>SUM(M37:M64)</f>
        <v>0.79874868048303949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7072.3791868108246</v>
      </c>
      <c r="K72" s="40">
        <f t="shared" si="47"/>
        <v>0.34725142685491139</v>
      </c>
      <c r="L72" s="22">
        <f t="shared" si="45"/>
        <v>0.23409434381967317</v>
      </c>
      <c r="M72" s="24">
        <f t="shared" si="48"/>
        <v>0.17703963119081867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22515.297656295017</v>
      </c>
      <c r="J74" s="51">
        <f t="shared" si="44"/>
        <v>5170.1774240873256</v>
      </c>
      <c r="K74" s="40">
        <f>B74/B$76</f>
        <v>9.8870149079307149E-2</v>
      </c>
      <c r="L74" s="22">
        <f t="shared" si="45"/>
        <v>6.4290664765529595E-2</v>
      </c>
      <c r="M74" s="24">
        <f>J74/B$76</f>
        <v>0.12942268509280377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32989.739999999991</v>
      </c>
      <c r="J76" s="51">
        <f t="shared" si="44"/>
        <v>31908.412287936462</v>
      </c>
      <c r="K76" s="40">
        <f>SUM(K70:K75)</f>
        <v>1</v>
      </c>
      <c r="L76" s="22">
        <f>SUM(L70:L75)</f>
        <v>0.79067137278461974</v>
      </c>
      <c r="M76" s="24">
        <f>SUM(M70:M75)</f>
        <v>0.79874868048303949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7">
        <f t="shared" si="49"/>
        <v>0.28106321450206218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7">
        <f t="shared" ref="M92:M118" si="62">(J92)</f>
        <v>0.28402177465471551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0.28121212121212119</v>
      </c>
      <c r="I93" s="22">
        <f t="shared" si="58"/>
        <v>0.12367314511992113</v>
      </c>
      <c r="J93" s="24">
        <f t="shared" si="59"/>
        <v>0.12367314511992113</v>
      </c>
      <c r="K93" s="22">
        <f t="shared" si="60"/>
        <v>0.43978596863765057</v>
      </c>
      <c r="L93" s="22">
        <f t="shared" si="61"/>
        <v>0.12367314511992113</v>
      </c>
      <c r="M93" s="227">
        <f t="shared" si="62"/>
        <v>0.12367314511992113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0.28121212121212119</v>
      </c>
      <c r="I94" s="22">
        <f t="shared" si="58"/>
        <v>0.24734629023984225</v>
      </c>
      <c r="J94" s="24">
        <f t="shared" si="59"/>
        <v>0.24734629023984225</v>
      </c>
      <c r="K94" s="22">
        <f t="shared" si="60"/>
        <v>0.87957193727530114</v>
      </c>
      <c r="L94" s="22">
        <f t="shared" si="61"/>
        <v>0.24734629023984225</v>
      </c>
      <c r="M94" s="227">
        <f t="shared" si="62"/>
        <v>0.24734629023984225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0.65236449384625694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0.65236449384625694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7">
        <f t="shared" si="62"/>
        <v>0.23668481221226287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2.9309949012129786</v>
      </c>
      <c r="J119" s="24">
        <f>SUM(J91:J118)</f>
        <v>2.8349236375231617</v>
      </c>
      <c r="K119" s="22">
        <f>SUM(K91:K118)</f>
        <v>5.8561899583789554</v>
      </c>
      <c r="L119" s="22">
        <f>SUM(L91:L118)</f>
        <v>2.8062556082902996</v>
      </c>
      <c r="M119" s="57">
        <f t="shared" si="49"/>
        <v>2.8349236375231617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0.62835012752411279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0.83084905793338226</v>
      </c>
      <c r="M126" s="57">
        <f t="shared" si="65"/>
        <v>0.62835012752411279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2.0003862603916622</v>
      </c>
      <c r="J128" s="228">
        <f>(J30)</f>
        <v>0.45934777504661772</v>
      </c>
      <c r="K128" s="22">
        <f>(B128)</f>
        <v>0.57900237422166878</v>
      </c>
      <c r="L128" s="22">
        <f>IF(L124=L119,0,(L119-L124)/(B119-B124)*K128)</f>
        <v>0.22818081540448615</v>
      </c>
      <c r="M128" s="57">
        <f t="shared" si="63"/>
        <v>0.45934777504661772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2.9309949012129786</v>
      </c>
      <c r="J130" s="228">
        <f>(J119)</f>
        <v>2.8349236375231617</v>
      </c>
      <c r="K130" s="22">
        <f>(B130)</f>
        <v>5.8561899583789554</v>
      </c>
      <c r="L130" s="22">
        <f>(L119)</f>
        <v>2.8062556082902996</v>
      </c>
      <c r="M130" s="57">
        <f t="shared" si="63"/>
        <v>2.8349236375231617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0.18826696660700204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13120.200000000003</v>
      </c>
      <c r="T13" s="222">
        <f>IF($B$81=0,0,(SUMIF($N$6:$N$28,$U13,M$6:M$28)+SUMIF($N$91:$N$118,$U13,M$91:M$118))*$I$83*'Q2'!$B$81/$B$81)</f>
        <v>13120.200000000003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10718.399999999998</v>
      </c>
      <c r="T14" s="222">
        <f>IF($B$81=0,0,(SUMIF($N$6:$N$28,$U14,M$6:M$28)+SUMIF($N$91:$N$118,$U14,M$91:M$118))*$I$83*'Q2'!$B$81/$B$81)</f>
        <v>10718.399999999998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9551.7253379015583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44572.937506672111</v>
      </c>
      <c r="T23" s="179">
        <f>SUM(T7:T22)</f>
        <v>44620.662844573671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6.4618092049606682E-2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6.4618092049606682E-2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0.25847236819842673</v>
      </c>
      <c r="Z27" s="156">
        <f>'Q2'!Z27</f>
        <v>0.25</v>
      </c>
      <c r="AA27" s="121">
        <f t="shared" si="16"/>
        <v>6.4618092049606682E-2</v>
      </c>
      <c r="AB27" s="156">
        <f>'Q2'!AB27</f>
        <v>0.25</v>
      </c>
      <c r="AC27" s="121">
        <f t="shared" si="7"/>
        <v>6.4618092049606682E-2</v>
      </c>
      <c r="AD27" s="156">
        <f>'Q2'!AD27</f>
        <v>0.25</v>
      </c>
      <c r="AE27" s="121">
        <f t="shared" si="8"/>
        <v>6.4618092049606682E-2</v>
      </c>
      <c r="AF27" s="122">
        <f t="shared" si="10"/>
        <v>0.25</v>
      </c>
      <c r="AG27" s="121">
        <f t="shared" si="11"/>
        <v>6.4618092049606682E-2</v>
      </c>
      <c r="AH27" s="123">
        <f t="shared" si="12"/>
        <v>1</v>
      </c>
      <c r="AI27" s="183">
        <f t="shared" si="13"/>
        <v>6.4618092049606682E-2</v>
      </c>
      <c r="AJ27" s="120">
        <f t="shared" si="14"/>
        <v>6.4618092049606682E-2</v>
      </c>
      <c r="AK27" s="119">
        <f t="shared" si="15"/>
        <v>6.4618092049606682E-2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0.5234935152448551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0.5234935152448551</v>
      </c>
      <c r="N29" s="229"/>
      <c r="P29" s="22"/>
      <c r="V29" s="56"/>
      <c r="W29" s="110"/>
      <c r="X29" s="118"/>
      <c r="Y29" s="183">
        <f t="shared" si="9"/>
        <v>2.0939740609794204</v>
      </c>
      <c r="Z29" s="156">
        <f>'Q2'!Z29</f>
        <v>0.25</v>
      </c>
      <c r="AA29" s="121">
        <f t="shared" si="16"/>
        <v>0.5234935152448551</v>
      </c>
      <c r="AB29" s="156">
        <f>'Q2'!AB29</f>
        <v>0.25</v>
      </c>
      <c r="AC29" s="121">
        <f t="shared" si="7"/>
        <v>0.5234935152448551</v>
      </c>
      <c r="AD29" s="156">
        <f>'Q2'!AD29</f>
        <v>0.25</v>
      </c>
      <c r="AE29" s="121">
        <f t="shared" si="8"/>
        <v>0.5234935152448551</v>
      </c>
      <c r="AF29" s="122">
        <f t="shared" si="10"/>
        <v>0.25</v>
      </c>
      <c r="AG29" s="121">
        <f t="shared" si="11"/>
        <v>0.5234935152448551</v>
      </c>
      <c r="AH29" s="123">
        <f t="shared" si="12"/>
        <v>1</v>
      </c>
      <c r="AI29" s="183">
        <f t="shared" si="13"/>
        <v>0.5234935152448551</v>
      </c>
      <c r="AJ29" s="120">
        <f t="shared" si="14"/>
        <v>0.5234935152448551</v>
      </c>
      <c r="AK29" s="119">
        <f t="shared" si="15"/>
        <v>0.5234935152448551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3.0793331675217122</v>
      </c>
      <c r="J30" s="231">
        <f>IF(I$32&lt;=1,I30,1-SUM(J6:J29))</f>
        <v>0.29284077365791916</v>
      </c>
      <c r="K30" s="22">
        <f t="shared" si="4"/>
        <v>0.62186232777085926</v>
      </c>
      <c r="L30" s="22">
        <f>IF(L124=L119,0,IF(K30="",0,(L119-L124)/(B119-B124)*K30))</f>
        <v>0.22921896133421601</v>
      </c>
      <c r="M30" s="175">
        <f t="shared" si="6"/>
        <v>0.29284077365791916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1.1713630946316766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5.4260635682922165E-2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3.4230175605113282</v>
      </c>
      <c r="J32" s="17"/>
      <c r="L32" s="22">
        <f>SUM(L6:L30)</f>
        <v>0.94573936431707784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188.95962063722254</v>
      </c>
      <c r="T32" s="234">
        <f t="shared" si="24"/>
        <v>141.23428273566242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2.5108027094675332E-2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0.4</v>
      </c>
      <c r="F39" s="75">
        <f>'Q3'!F39</f>
        <v>1.1599999999999999</v>
      </c>
      <c r="G39" s="22">
        <f t="shared" si="32"/>
        <v>1.65</v>
      </c>
      <c r="H39" s="24">
        <f t="shared" si="26"/>
        <v>0.46399999999999997</v>
      </c>
      <c r="I39" s="39">
        <f t="shared" si="27"/>
        <v>3479.9999999999995</v>
      </c>
      <c r="J39" s="38">
        <f t="shared" si="33"/>
        <v>3479.9999999999991</v>
      </c>
      <c r="K39" s="40">
        <f t="shared" si="28"/>
        <v>0.12226134585289515</v>
      </c>
      <c r="L39" s="22">
        <f t="shared" si="29"/>
        <v>5.6729264475743349E-2</v>
      </c>
      <c r="M39" s="24">
        <f t="shared" si="30"/>
        <v>5.6729264475743335E-2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3479.9999999999991</v>
      </c>
      <c r="AH39" s="123">
        <f t="shared" si="35"/>
        <v>1</v>
      </c>
      <c r="AI39" s="112">
        <f t="shared" si="35"/>
        <v>3479.9999999999991</v>
      </c>
      <c r="AJ39" s="148">
        <f t="shared" si="36"/>
        <v>0</v>
      </c>
      <c r="AK39" s="147">
        <f t="shared" si="37"/>
        <v>3479.9999999999991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0.4</v>
      </c>
      <c r="F40" s="75">
        <f>'Q3'!F40</f>
        <v>1.1599999999999999</v>
      </c>
      <c r="G40" s="22">
        <f t="shared" si="32"/>
        <v>1.65</v>
      </c>
      <c r="H40" s="24">
        <f t="shared" si="26"/>
        <v>0.46399999999999997</v>
      </c>
      <c r="I40" s="39">
        <f t="shared" si="27"/>
        <v>7238.4</v>
      </c>
      <c r="J40" s="38">
        <f t="shared" si="33"/>
        <v>7238.3999999999987</v>
      </c>
      <c r="K40" s="40">
        <f t="shared" si="28"/>
        <v>0.25430359937402192</v>
      </c>
      <c r="L40" s="22">
        <f t="shared" si="29"/>
        <v>0.11799687010954617</v>
      </c>
      <c r="M40" s="24">
        <f t="shared" si="30"/>
        <v>0.11799687010954614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7238.3999999999987</v>
      </c>
      <c r="AH40" s="123">
        <f t="shared" si="35"/>
        <v>1</v>
      </c>
      <c r="AI40" s="112">
        <f t="shared" si="35"/>
        <v>7238.3999999999987</v>
      </c>
      <c r="AJ40" s="148">
        <f t="shared" si="36"/>
        <v>0</v>
      </c>
      <c r="AK40" s="147">
        <f t="shared" si="37"/>
        <v>7238.3999999999987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9551.7253379015583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0.15570757267053922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9551.7253379015583</v>
      </c>
      <c r="AH41" s="123">
        <f t="shared" si="35"/>
        <v>1</v>
      </c>
      <c r="AI41" s="112">
        <f t="shared" si="35"/>
        <v>9551.7253379015583</v>
      </c>
      <c r="AJ41" s="148">
        <f t="shared" si="36"/>
        <v>0</v>
      </c>
      <c r="AK41" s="147">
        <f t="shared" si="37"/>
        <v>9551.7253379015583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45133.799999999996</v>
      </c>
      <c r="J65" s="39">
        <f>SUM(J37:J64)</f>
        <v>43280.72533790156</v>
      </c>
      <c r="K65" s="40">
        <f>SUM(K37:K64)</f>
        <v>1.0000000000000002</v>
      </c>
      <c r="L65" s="22">
        <f>SUM(L37:L64)</f>
        <v>0.70476330203442883</v>
      </c>
      <c r="M65" s="24">
        <f>SUM(M37:M64)</f>
        <v>0.70554129724017922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34659.357656295018</v>
      </c>
      <c r="J74" s="51">
        <f>J128*I$83</f>
        <v>3296.0620232998517</v>
      </c>
      <c r="K74" s="40">
        <f>B74/B$76</f>
        <v>6.915156967285789E-2</v>
      </c>
      <c r="L74" s="22">
        <f>(L128*G$37*F$9/F$7)/B$130</f>
        <v>4.2057386242664092E-2</v>
      </c>
      <c r="M74" s="24">
        <f>J74/B$76</f>
        <v>5.3730797197767535E-2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390.96763756339055</v>
      </c>
      <c r="K75" s="40">
        <f>B75/B$76</f>
        <v>0.40660681151273192</v>
      </c>
      <c r="L75" s="22">
        <f>(L129*G$37*F$9/F$7)/B$130</f>
        <v>1.7268779689809863E-2</v>
      </c>
      <c r="M75" s="24">
        <f>J75/B$76</f>
        <v>6.3733639404569406E-3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45133.799999999988</v>
      </c>
      <c r="J76" s="51">
        <f>J130*I$83</f>
        <v>43280.72533790156</v>
      </c>
      <c r="K76" s="40">
        <f>SUM(K70:K75)</f>
        <v>0.64688749782646493</v>
      </c>
      <c r="L76" s="22">
        <f>SUM(L70:L75)</f>
        <v>0.28809054946965734</v>
      </c>
      <c r="M76" s="24">
        <f>SUM(M70:M75)</f>
        <v>0.28886854467540785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9191.4133333333411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7">
        <f t="shared" si="50"/>
        <v>0.4437840228979929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7">
        <f t="shared" ref="M92:M118" si="63">(J92)</f>
        <v>0.34319297770778118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0.28121212121212119</v>
      </c>
      <c r="I93" s="22">
        <f t="shared" si="59"/>
        <v>0.30918286279980278</v>
      </c>
      <c r="J93" s="24">
        <f t="shared" si="60"/>
        <v>0.30918286279980278</v>
      </c>
      <c r="K93" s="22">
        <f t="shared" si="61"/>
        <v>1.0994649215941263</v>
      </c>
      <c r="L93" s="22">
        <f t="shared" si="62"/>
        <v>0.30918286279980278</v>
      </c>
      <c r="M93" s="227">
        <f t="shared" si="63"/>
        <v>0.30918286279980278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0.28121212121212119</v>
      </c>
      <c r="I94" s="22">
        <f t="shared" si="59"/>
        <v>0.64310035462358983</v>
      </c>
      <c r="J94" s="24">
        <f t="shared" si="60"/>
        <v>0.64310035462358983</v>
      </c>
      <c r="K94" s="22">
        <f t="shared" si="61"/>
        <v>2.286887036915783</v>
      </c>
      <c r="L94" s="22">
        <f t="shared" si="62"/>
        <v>0.64310035462358983</v>
      </c>
      <c r="M94" s="227">
        <f t="shared" si="63"/>
        <v>0.64310035462358983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0.84862924846259136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0.84862924846259136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7">
        <f t="shared" si="63"/>
        <v>0.37869569953962062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4.0099418083430285</v>
      </c>
      <c r="J119" s="24">
        <f>SUM(J91:J118)</f>
        <v>3.8453041850644736</v>
      </c>
      <c r="K119" s="22">
        <f>SUM(K91:K118)</f>
        <v>8.992743486702679</v>
      </c>
      <c r="L119" s="22">
        <f>SUM(L91:L118)</f>
        <v>3.8410639963861715</v>
      </c>
      <c r="M119" s="57">
        <f t="shared" si="50"/>
        <v>3.8453041850644736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3.0793331675217122</v>
      </c>
      <c r="J128" s="228">
        <f>(J30)</f>
        <v>0.29284077365791916</v>
      </c>
      <c r="K128" s="22">
        <f>(B128)</f>
        <v>0.62186232777085926</v>
      </c>
      <c r="L128" s="22">
        <f>IF(L124=L119,0,(L119-L124)/(B119-B124)*K128)</f>
        <v>0.22921896133421601</v>
      </c>
      <c r="M128" s="57">
        <f t="shared" si="90"/>
        <v>0.29284077365791916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3.4735773978139317E-2</v>
      </c>
      <c r="K129" s="29">
        <f>(B129)</f>
        <v>3.6565107558800642</v>
      </c>
      <c r="L129" s="60">
        <f>IF(SUM(L124:L128)&gt;L130,0,L130-SUM(L124:L128))</f>
        <v>9.41173976235401E-2</v>
      </c>
      <c r="M129" s="57">
        <f t="shared" si="90"/>
        <v>3.4735773978139317E-2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4.0099418083430285</v>
      </c>
      <c r="J130" s="228">
        <f>(J119)</f>
        <v>3.8453041850644736</v>
      </c>
      <c r="K130" s="22">
        <f>(B130)</f>
        <v>8.992743486702679</v>
      </c>
      <c r="L130" s="22">
        <f>(L119)</f>
        <v>3.8410639963861715</v>
      </c>
      <c r="M130" s="57">
        <f t="shared" si="90"/>
        <v>3.8453041850644736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0.81661709413111527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4176</v>
      </c>
      <c r="I79" s="109">
        <f>'Q4'!T14</f>
        <v>10718.399999999998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7342.6722879364634</v>
      </c>
      <c r="I81" s="109">
        <f>'Q4'!T16</f>
        <v>9551.7253379015583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33248.349794608577</v>
      </c>
      <c r="I88" s="109">
        <f>'Q4'!T23</f>
        <v>44620.662844573671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6879.5596206372211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23248.51962063722</v>
      </c>
      <c r="G100" s="239">
        <f t="shared" si="0"/>
        <v>14405.440835289894</v>
      </c>
      <c r="H100" s="239">
        <f t="shared" si="0"/>
        <v>11513.547332700749</v>
      </c>
      <c r="I100" s="239">
        <f t="shared" si="0"/>
        <v>141.23428273566242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2016-06-02T07:16:44Z</dcterms:modified>
  <cp:category/>
</cp:coreProperties>
</file>