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780" windowHeight="1694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G37" i="7"/>
  <c r="G37" i="8"/>
  <c r="E37" i="7"/>
  <c r="E37" i="8"/>
  <c r="F37" i="7"/>
  <c r="F37" i="8"/>
  <c r="H91" i="8"/>
  <c r="B83" i="8"/>
  <c r="B91" i="8"/>
  <c r="C91" i="8"/>
  <c r="D91" i="8"/>
  <c r="I91" i="8"/>
  <c r="G38" i="8"/>
  <c r="E38" i="7"/>
  <c r="E38" i="8"/>
  <c r="F38" i="7"/>
  <c r="F38" i="8"/>
  <c r="H92" i="8"/>
  <c r="B92" i="8"/>
  <c r="C92" i="8"/>
  <c r="D92" i="8"/>
  <c r="I92" i="8"/>
  <c r="G39" i="8"/>
  <c r="E39" i="7"/>
  <c r="E39" i="8"/>
  <c r="F39" i="7"/>
  <c r="F39" i="8"/>
  <c r="H93" i="8"/>
  <c r="B93" i="8"/>
  <c r="C93" i="8"/>
  <c r="D93" i="8"/>
  <c r="I93" i="8"/>
  <c r="G40" i="8"/>
  <c r="E40" i="1"/>
  <c r="E40" i="7"/>
  <c r="E40" i="8"/>
  <c r="F40" i="7"/>
  <c r="F40" i="8"/>
  <c r="H94" i="8"/>
  <c r="B94" i="8"/>
  <c r="C94" i="8"/>
  <c r="D94" i="8"/>
  <c r="I94" i="8"/>
  <c r="G41" i="8"/>
  <c r="E41" i="7"/>
  <c r="E41" i="8"/>
  <c r="F41" i="7"/>
  <c r="F41" i="8"/>
  <c r="H95" i="8"/>
  <c r="B95" i="8"/>
  <c r="C95" i="8"/>
  <c r="D95" i="8"/>
  <c r="I95" i="8"/>
  <c r="G42" i="8"/>
  <c r="E42" i="7"/>
  <c r="E42" i="8"/>
  <c r="F42" i="7"/>
  <c r="F42" i="8"/>
  <c r="H96" i="8"/>
  <c r="B96" i="8"/>
  <c r="C96" i="8"/>
  <c r="D96" i="8"/>
  <c r="I96" i="8"/>
  <c r="G43" i="8"/>
  <c r="E43" i="7"/>
  <c r="E43" i="8"/>
  <c r="F43" i="7"/>
  <c r="F43" i="8"/>
  <c r="H97" i="8"/>
  <c r="B97" i="8"/>
  <c r="C97" i="8"/>
  <c r="D97" i="8"/>
  <c r="I97" i="8"/>
  <c r="G44" i="8"/>
  <c r="E44" i="7"/>
  <c r="E44" i="8"/>
  <c r="H98" i="8"/>
  <c r="B98" i="8"/>
  <c r="C98" i="8"/>
  <c r="D98" i="8"/>
  <c r="I98" i="8"/>
  <c r="G45" i="8"/>
  <c r="E45" i="7"/>
  <c r="E45" i="8"/>
  <c r="F45" i="7"/>
  <c r="F45" i="8"/>
  <c r="H99" i="8"/>
  <c r="B99" i="8"/>
  <c r="C99" i="8"/>
  <c r="D99" i="8"/>
  <c r="I99" i="8"/>
  <c r="G46" i="8"/>
  <c r="E46" i="7"/>
  <c r="E46" i="8"/>
  <c r="F46" i="7"/>
  <c r="F46" i="8"/>
  <c r="H100" i="8"/>
  <c r="B100" i="8"/>
  <c r="C100" i="8"/>
  <c r="D100" i="8"/>
  <c r="I100" i="8"/>
  <c r="G47" i="8"/>
  <c r="H101" i="8"/>
  <c r="B101" i="8"/>
  <c r="C101" i="8"/>
  <c r="D101" i="8"/>
  <c r="I101" i="8"/>
  <c r="G48" i="8"/>
  <c r="H102" i="8"/>
  <c r="B102" i="8"/>
  <c r="C102" i="8"/>
  <c r="D102" i="8"/>
  <c r="I102" i="8"/>
  <c r="G49" i="8"/>
  <c r="H103" i="8"/>
  <c r="B103" i="8"/>
  <c r="C103" i="8"/>
  <c r="D103" i="8"/>
  <c r="I103" i="8"/>
  <c r="G50" i="8"/>
  <c r="H104" i="8"/>
  <c r="B104" i="8"/>
  <c r="C104" i="8"/>
  <c r="D104" i="8"/>
  <c r="I104" i="8"/>
  <c r="G51" i="8"/>
  <c r="H105" i="8"/>
  <c r="B105" i="8"/>
  <c r="C105" i="8"/>
  <c r="D105" i="8"/>
  <c r="I105" i="8"/>
  <c r="G52" i="8"/>
  <c r="H106" i="8"/>
  <c r="B106" i="8"/>
  <c r="C106" i="8"/>
  <c r="D106" i="8"/>
  <c r="I106" i="8"/>
  <c r="G53" i="8"/>
  <c r="H107" i="8"/>
  <c r="B107" i="8"/>
  <c r="C107" i="8"/>
  <c r="D107" i="8"/>
  <c r="I107" i="8"/>
  <c r="G54" i="8"/>
  <c r="H108" i="8"/>
  <c r="B108" i="8"/>
  <c r="C108" i="8"/>
  <c r="D108" i="8"/>
  <c r="I108" i="8"/>
  <c r="G55" i="8"/>
  <c r="H109" i="8"/>
  <c r="B109" i="8"/>
  <c r="C109" i="8"/>
  <c r="D109" i="8"/>
  <c r="I109" i="8"/>
  <c r="G56" i="8"/>
  <c r="H110" i="8"/>
  <c r="B110" i="8"/>
  <c r="C110" i="8"/>
  <c r="D110" i="8"/>
  <c r="I110" i="8"/>
  <c r="G57" i="8"/>
  <c r="H111" i="8"/>
  <c r="B111" i="8"/>
  <c r="C111" i="8"/>
  <c r="D111" i="8"/>
  <c r="I111" i="8"/>
  <c r="G58" i="8"/>
  <c r="H112" i="8"/>
  <c r="B112" i="8"/>
  <c r="C112" i="8"/>
  <c r="D112" i="8"/>
  <c r="I112" i="8"/>
  <c r="G59" i="8"/>
  <c r="H113" i="8"/>
  <c r="B113" i="8"/>
  <c r="C113" i="8"/>
  <c r="D113" i="8"/>
  <c r="I113" i="8"/>
  <c r="G60" i="8"/>
  <c r="H114" i="8"/>
  <c r="B114" i="8"/>
  <c r="C114" i="8"/>
  <c r="D114" i="8"/>
  <c r="I114" i="8"/>
  <c r="G61" i="8"/>
  <c r="H115" i="8"/>
  <c r="B115" i="8"/>
  <c r="C115" i="8"/>
  <c r="D115" i="8"/>
  <c r="I115" i="8"/>
  <c r="G62" i="8"/>
  <c r="H116" i="8"/>
  <c r="B116" i="8"/>
  <c r="C116" i="8"/>
  <c r="D116" i="8"/>
  <c r="I116" i="8"/>
  <c r="G63" i="8"/>
  <c r="H117" i="8"/>
  <c r="B117" i="8"/>
  <c r="C117" i="8"/>
  <c r="D117" i="8"/>
  <c r="I117" i="8"/>
  <c r="G64" i="8"/>
  <c r="H118" i="8"/>
  <c r="B118" i="8"/>
  <c r="C118" i="8"/>
  <c r="D118" i="8"/>
  <c r="I118" i="8"/>
  <c r="I119" i="8"/>
  <c r="F70" i="7"/>
  <c r="F70" i="8"/>
  <c r="H124" i="8"/>
  <c r="B124" i="8"/>
  <c r="I124" i="8"/>
  <c r="I30" i="8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E9" i="7"/>
  <c r="E9" i="8"/>
  <c r="H9" i="8"/>
  <c r="I9" i="8"/>
  <c r="D10" i="8"/>
  <c r="E10" i="7"/>
  <c r="E10" i="8"/>
  <c r="H10" i="8"/>
  <c r="I10" i="8"/>
  <c r="D11" i="8"/>
  <c r="E11" i="7"/>
  <c r="E11" i="8"/>
  <c r="H11" i="8"/>
  <c r="I11" i="8"/>
  <c r="D12" i="8"/>
  <c r="E12" i="7"/>
  <c r="E12" i="8"/>
  <c r="H12" i="8"/>
  <c r="I12" i="8"/>
  <c r="D13" i="8"/>
  <c r="E13" i="7"/>
  <c r="E13" i="8"/>
  <c r="H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I32" i="8"/>
  <c r="F71" i="7"/>
  <c r="F71" i="8"/>
  <c r="H125" i="8"/>
  <c r="I128" i="8"/>
  <c r="B125" i="8"/>
  <c r="I131" i="8"/>
  <c r="F73" i="7"/>
  <c r="F73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F72" i="7"/>
  <c r="F72" i="8"/>
  <c r="H126" i="8"/>
  <c r="B128" i="8"/>
  <c r="K128" i="8"/>
  <c r="L128" i="8"/>
  <c r="B126" i="8"/>
  <c r="B127" i="8"/>
  <c r="L127" i="8"/>
  <c r="K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H91" i="7"/>
  <c r="B83" i="7"/>
  <c r="B91" i="7"/>
  <c r="C91" i="7"/>
  <c r="D91" i="7"/>
  <c r="I91" i="7"/>
  <c r="G38" i="1"/>
  <c r="G38" i="7"/>
  <c r="H92" i="7"/>
  <c r="B92" i="7"/>
  <c r="C92" i="7"/>
  <c r="D92" i="7"/>
  <c r="I92" i="7"/>
  <c r="G39" i="1"/>
  <c r="G39" i="7"/>
  <c r="H93" i="7"/>
  <c r="B93" i="7"/>
  <c r="C93" i="7"/>
  <c r="D93" i="7"/>
  <c r="I93" i="7"/>
  <c r="G40" i="1"/>
  <c r="G40" i="7"/>
  <c r="H94" i="7"/>
  <c r="B94" i="7"/>
  <c r="C94" i="7"/>
  <c r="D94" i="7"/>
  <c r="I94" i="7"/>
  <c r="G41" i="1"/>
  <c r="G41" i="7"/>
  <c r="H95" i="7"/>
  <c r="B95" i="7"/>
  <c r="C95" i="7"/>
  <c r="D95" i="7"/>
  <c r="I95" i="7"/>
  <c r="G42" i="1"/>
  <c r="G42" i="7"/>
  <c r="H96" i="7"/>
  <c r="B96" i="7"/>
  <c r="C96" i="7"/>
  <c r="D96" i="7"/>
  <c r="I96" i="7"/>
  <c r="G43" i="1"/>
  <c r="G43" i="7"/>
  <c r="H97" i="7"/>
  <c r="B97" i="7"/>
  <c r="C97" i="7"/>
  <c r="D97" i="7"/>
  <c r="I97" i="7"/>
  <c r="G44" i="1"/>
  <c r="G44" i="7"/>
  <c r="H98" i="7"/>
  <c r="B98" i="7"/>
  <c r="C98" i="7"/>
  <c r="D98" i="7"/>
  <c r="I98" i="7"/>
  <c r="G45" i="1"/>
  <c r="G45" i="7"/>
  <c r="H99" i="7"/>
  <c r="B99" i="7"/>
  <c r="C99" i="7"/>
  <c r="D99" i="7"/>
  <c r="I99" i="7"/>
  <c r="G46" i="1"/>
  <c r="G46" i="7"/>
  <c r="H100" i="7"/>
  <c r="B100" i="7"/>
  <c r="C100" i="7"/>
  <c r="D100" i="7"/>
  <c r="I100" i="7"/>
  <c r="G47" i="1"/>
  <c r="G47" i="7"/>
  <c r="H101" i="7"/>
  <c r="B101" i="7"/>
  <c r="C101" i="7"/>
  <c r="D101" i="7"/>
  <c r="I101" i="7"/>
  <c r="G48" i="1"/>
  <c r="G48" i="7"/>
  <c r="H102" i="7"/>
  <c r="B102" i="7"/>
  <c r="C102" i="7"/>
  <c r="D102" i="7"/>
  <c r="I102" i="7"/>
  <c r="G49" i="1"/>
  <c r="G49" i="7"/>
  <c r="H103" i="7"/>
  <c r="B103" i="7"/>
  <c r="C103" i="7"/>
  <c r="D103" i="7"/>
  <c r="I103" i="7"/>
  <c r="G50" i="1"/>
  <c r="G50" i="7"/>
  <c r="H104" i="7"/>
  <c r="B104" i="7"/>
  <c r="C104" i="7"/>
  <c r="D104" i="7"/>
  <c r="I104" i="7"/>
  <c r="G51" i="1"/>
  <c r="G51" i="7"/>
  <c r="H105" i="7"/>
  <c r="B105" i="7"/>
  <c r="C105" i="7"/>
  <c r="D105" i="7"/>
  <c r="I105" i="7"/>
  <c r="G52" i="1"/>
  <c r="G52" i="7"/>
  <c r="H106" i="7"/>
  <c r="B106" i="7"/>
  <c r="C106" i="7"/>
  <c r="D106" i="7"/>
  <c r="I106" i="7"/>
  <c r="G53" i="1"/>
  <c r="G53" i="7"/>
  <c r="H107" i="7"/>
  <c r="B107" i="7"/>
  <c r="C107" i="7"/>
  <c r="D107" i="7"/>
  <c r="I107" i="7"/>
  <c r="G54" i="1"/>
  <c r="G54" i="7"/>
  <c r="H108" i="7"/>
  <c r="B108" i="7"/>
  <c r="C108" i="7"/>
  <c r="D108" i="7"/>
  <c r="I108" i="7"/>
  <c r="G55" i="1"/>
  <c r="G55" i="7"/>
  <c r="H109" i="7"/>
  <c r="B109" i="7"/>
  <c r="C109" i="7"/>
  <c r="D109" i="7"/>
  <c r="I109" i="7"/>
  <c r="G56" i="1"/>
  <c r="G56" i="7"/>
  <c r="H110" i="7"/>
  <c r="B110" i="7"/>
  <c r="C110" i="7"/>
  <c r="D110" i="7"/>
  <c r="I110" i="7"/>
  <c r="G57" i="1"/>
  <c r="G57" i="7"/>
  <c r="H111" i="7"/>
  <c r="B111" i="7"/>
  <c r="C111" i="7"/>
  <c r="D111" i="7"/>
  <c r="I111" i="7"/>
  <c r="G58" i="1"/>
  <c r="G58" i="7"/>
  <c r="H112" i="7"/>
  <c r="B112" i="7"/>
  <c r="C112" i="7"/>
  <c r="D112" i="7"/>
  <c r="I112" i="7"/>
  <c r="G59" i="1"/>
  <c r="G59" i="7"/>
  <c r="H113" i="7"/>
  <c r="B113" i="7"/>
  <c r="C113" i="7"/>
  <c r="D113" i="7"/>
  <c r="I113" i="7"/>
  <c r="G60" i="1"/>
  <c r="G60" i="7"/>
  <c r="H114" i="7"/>
  <c r="B114" i="7"/>
  <c r="C114" i="7"/>
  <c r="D114" i="7"/>
  <c r="I114" i="7"/>
  <c r="G61" i="1"/>
  <c r="G61" i="7"/>
  <c r="H115" i="7"/>
  <c r="B115" i="7"/>
  <c r="C115" i="7"/>
  <c r="D115" i="7"/>
  <c r="I115" i="7"/>
  <c r="G62" i="1"/>
  <c r="G62" i="7"/>
  <c r="H116" i="7"/>
  <c r="B116" i="7"/>
  <c r="C116" i="7"/>
  <c r="D116" i="7"/>
  <c r="I116" i="7"/>
  <c r="G63" i="1"/>
  <c r="G63" i="7"/>
  <c r="H117" i="7"/>
  <c r="B117" i="7"/>
  <c r="C117" i="7"/>
  <c r="D117" i="7"/>
  <c r="I117" i="7"/>
  <c r="G64" i="1"/>
  <c r="G64" i="7"/>
  <c r="H118" i="7"/>
  <c r="B118" i="7"/>
  <c r="C118" i="7"/>
  <c r="D118" i="7"/>
  <c r="I118" i="7"/>
  <c r="I119" i="7"/>
  <c r="H124" i="7"/>
  <c r="B124" i="7"/>
  <c r="I124" i="7"/>
  <c r="I30" i="7"/>
  <c r="D6" i="7"/>
  <c r="H6" i="7"/>
  <c r="I6" i="7"/>
  <c r="D7" i="7"/>
  <c r="H7" i="7"/>
  <c r="I7" i="7"/>
  <c r="D8" i="7"/>
  <c r="H8" i="7"/>
  <c r="I8" i="7"/>
  <c r="D9" i="7"/>
  <c r="H9" i="7"/>
  <c r="I9" i="7"/>
  <c r="D10" i="7"/>
  <c r="H10" i="7"/>
  <c r="I10" i="7"/>
  <c r="D11" i="7"/>
  <c r="H11" i="7"/>
  <c r="I11" i="7"/>
  <c r="D12" i="7"/>
  <c r="H12" i="7"/>
  <c r="I12" i="7"/>
  <c r="D13" i="7"/>
  <c r="H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I32" i="7"/>
  <c r="H125" i="7"/>
  <c r="I128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126" i="7"/>
  <c r="B127" i="7"/>
  <c r="L127" i="7"/>
  <c r="K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H91" i="1"/>
  <c r="B83" i="1"/>
  <c r="B91" i="1"/>
  <c r="C91" i="1"/>
  <c r="D91" i="1"/>
  <c r="I91" i="1"/>
  <c r="H92" i="1"/>
  <c r="B92" i="1"/>
  <c r="C92" i="1"/>
  <c r="D92" i="1"/>
  <c r="I92" i="1"/>
  <c r="H93" i="1"/>
  <c r="B93" i="1"/>
  <c r="C93" i="1"/>
  <c r="D93" i="1"/>
  <c r="I93" i="1"/>
  <c r="H94" i="1"/>
  <c r="B94" i="1"/>
  <c r="C94" i="1"/>
  <c r="D94" i="1"/>
  <c r="I94" i="1"/>
  <c r="H95" i="1"/>
  <c r="B95" i="1"/>
  <c r="C95" i="1"/>
  <c r="D95" i="1"/>
  <c r="I95" i="1"/>
  <c r="H96" i="1"/>
  <c r="B96" i="1"/>
  <c r="C96" i="1"/>
  <c r="D96" i="1"/>
  <c r="I96" i="1"/>
  <c r="H97" i="1"/>
  <c r="B97" i="1"/>
  <c r="C97" i="1"/>
  <c r="D97" i="1"/>
  <c r="I97" i="1"/>
  <c r="H98" i="1"/>
  <c r="B98" i="1"/>
  <c r="C98" i="1"/>
  <c r="D98" i="1"/>
  <c r="I98" i="1"/>
  <c r="H99" i="1"/>
  <c r="B99" i="1"/>
  <c r="C99" i="1"/>
  <c r="D99" i="1"/>
  <c r="I99" i="1"/>
  <c r="H100" i="1"/>
  <c r="B100" i="1"/>
  <c r="C100" i="1"/>
  <c r="D100" i="1"/>
  <c r="I100" i="1"/>
  <c r="H101" i="1"/>
  <c r="B101" i="1"/>
  <c r="C101" i="1"/>
  <c r="D101" i="1"/>
  <c r="I101" i="1"/>
  <c r="H102" i="1"/>
  <c r="B102" i="1"/>
  <c r="C102" i="1"/>
  <c r="D102" i="1"/>
  <c r="I102" i="1"/>
  <c r="H103" i="1"/>
  <c r="B103" i="1"/>
  <c r="C103" i="1"/>
  <c r="D103" i="1"/>
  <c r="I103" i="1"/>
  <c r="H104" i="1"/>
  <c r="B104" i="1"/>
  <c r="C104" i="1"/>
  <c r="D104" i="1"/>
  <c r="I104" i="1"/>
  <c r="H105" i="1"/>
  <c r="B105" i="1"/>
  <c r="C105" i="1"/>
  <c r="D105" i="1"/>
  <c r="I105" i="1"/>
  <c r="H106" i="1"/>
  <c r="B106" i="1"/>
  <c r="C106" i="1"/>
  <c r="D106" i="1"/>
  <c r="I106" i="1"/>
  <c r="H107" i="1"/>
  <c r="B107" i="1"/>
  <c r="C107" i="1"/>
  <c r="D107" i="1"/>
  <c r="I107" i="1"/>
  <c r="H108" i="1"/>
  <c r="B108" i="1"/>
  <c r="C108" i="1"/>
  <c r="D108" i="1"/>
  <c r="I108" i="1"/>
  <c r="H109" i="1"/>
  <c r="B109" i="1"/>
  <c r="C109" i="1"/>
  <c r="D109" i="1"/>
  <c r="I109" i="1"/>
  <c r="H110" i="1"/>
  <c r="B110" i="1"/>
  <c r="C110" i="1"/>
  <c r="D110" i="1"/>
  <c r="I110" i="1"/>
  <c r="H111" i="1"/>
  <c r="B111" i="1"/>
  <c r="C111" i="1"/>
  <c r="D111" i="1"/>
  <c r="I111" i="1"/>
  <c r="H112" i="1"/>
  <c r="B112" i="1"/>
  <c r="C112" i="1"/>
  <c r="D112" i="1"/>
  <c r="I112" i="1"/>
  <c r="H113" i="1"/>
  <c r="B113" i="1"/>
  <c r="C113" i="1"/>
  <c r="D113" i="1"/>
  <c r="I113" i="1"/>
  <c r="H114" i="1"/>
  <c r="B114" i="1"/>
  <c r="C114" i="1"/>
  <c r="D114" i="1"/>
  <c r="I114" i="1"/>
  <c r="H115" i="1"/>
  <c r="B115" i="1"/>
  <c r="C115" i="1"/>
  <c r="D115" i="1"/>
  <c r="I115" i="1"/>
  <c r="H116" i="1"/>
  <c r="B116" i="1"/>
  <c r="C116" i="1"/>
  <c r="D116" i="1"/>
  <c r="I116" i="1"/>
  <c r="H117" i="1"/>
  <c r="B117" i="1"/>
  <c r="C117" i="1"/>
  <c r="D117" i="1"/>
  <c r="I117" i="1"/>
  <c r="H118" i="1"/>
  <c r="B118" i="1"/>
  <c r="C118" i="1"/>
  <c r="D118" i="1"/>
  <c r="I118" i="1"/>
  <c r="I119" i="1"/>
  <c r="H124" i="1"/>
  <c r="B124" i="1"/>
  <c r="I124" i="1"/>
  <c r="I30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I32" i="1"/>
  <c r="H125" i="1"/>
  <c r="I128" i="1"/>
  <c r="B125" i="1"/>
  <c r="I131" i="1"/>
  <c r="H127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K30" i="1"/>
  <c r="L30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32" i="1"/>
  <c r="H126" i="1"/>
  <c r="B128" i="1"/>
  <c r="K128" i="1"/>
  <c r="L128" i="1"/>
  <c r="B126" i="1"/>
  <c r="B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H83" i="8"/>
  <c r="I83" i="8"/>
  <c r="T22" i="8"/>
  <c r="S22" i="8"/>
  <c r="H70" i="8"/>
  <c r="I84" i="8"/>
  <c r="B84" i="8"/>
  <c r="H84" i="8"/>
  <c r="R22" i="8"/>
  <c r="J107" i="8"/>
  <c r="M107" i="8"/>
  <c r="T21" i="8"/>
  <c r="S21" i="8"/>
  <c r="R21" i="8"/>
  <c r="J105" i="8"/>
  <c r="M105" i="8"/>
  <c r="J101" i="8"/>
  <c r="M101" i="8"/>
  <c r="T20" i="8"/>
  <c r="S20" i="8"/>
  <c r="R20" i="8"/>
  <c r="M22" i="8"/>
  <c r="T19" i="8"/>
  <c r="S19" i="8"/>
  <c r="R19" i="8"/>
  <c r="M26" i="8"/>
  <c r="T18" i="8"/>
  <c r="S18" i="8"/>
  <c r="R18" i="8"/>
  <c r="J104" i="8"/>
  <c r="M104" i="8"/>
  <c r="J100" i="8"/>
  <c r="M100" i="8"/>
  <c r="T17" i="8"/>
  <c r="S17" i="8"/>
  <c r="R17" i="8"/>
  <c r="J99" i="8"/>
  <c r="M99" i="8"/>
  <c r="T16" i="8"/>
  <c r="S16" i="8"/>
  <c r="R16" i="8"/>
  <c r="J106" i="8"/>
  <c r="M106" i="8"/>
  <c r="T15" i="8"/>
  <c r="S15" i="8"/>
  <c r="R15" i="8"/>
  <c r="J98" i="8"/>
  <c r="M98" i="8"/>
  <c r="T14" i="8"/>
  <c r="S14" i="8"/>
  <c r="R14" i="8"/>
  <c r="J96" i="8"/>
  <c r="M96" i="8"/>
  <c r="J97" i="8"/>
  <c r="M97" i="8"/>
  <c r="T13" i="8"/>
  <c r="S13" i="8"/>
  <c r="R13" i="8"/>
  <c r="M20" i="8"/>
  <c r="M21" i="8"/>
  <c r="J103" i="8"/>
  <c r="M103" i="8"/>
  <c r="M14" i="8"/>
  <c r="J95" i="8"/>
  <c r="M95" i="8"/>
  <c r="T12" i="8"/>
  <c r="S12" i="8"/>
  <c r="R12" i="8"/>
  <c r="J93" i="8"/>
  <c r="M93" i="8"/>
  <c r="J94" i="8"/>
  <c r="M94" i="8"/>
  <c r="J91" i="8"/>
  <c r="M91" i="8"/>
  <c r="J92" i="8"/>
  <c r="M92" i="8"/>
  <c r="T11" i="8"/>
  <c r="S11" i="8"/>
  <c r="R11" i="8"/>
  <c r="T10" i="8"/>
  <c r="S10" i="8"/>
  <c r="R10" i="8"/>
  <c r="M6" i="8"/>
  <c r="M7" i="8"/>
  <c r="M8" i="8"/>
  <c r="T9" i="8"/>
  <c r="S9" i="8"/>
  <c r="R9" i="8"/>
  <c r="J102" i="8"/>
  <c r="M102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M9" i="8"/>
  <c r="M10" i="8"/>
  <c r="M11" i="8"/>
  <c r="M12" i="8"/>
  <c r="M13" i="8"/>
  <c r="M15" i="8"/>
  <c r="M16" i="8"/>
  <c r="M17" i="8"/>
  <c r="M18" i="8"/>
  <c r="M19" i="8"/>
  <c r="M23" i="8"/>
  <c r="M24" i="8"/>
  <c r="M25" i="8"/>
  <c r="M27" i="8"/>
  <c r="M28" i="8"/>
  <c r="T7" i="8"/>
  <c r="S7" i="8"/>
  <c r="R7" i="8"/>
  <c r="H83" i="7"/>
  <c r="I83" i="7"/>
  <c r="T22" i="7"/>
  <c r="S22" i="7"/>
  <c r="H70" i="7"/>
  <c r="I84" i="7"/>
  <c r="B84" i="7"/>
  <c r="H84" i="7"/>
  <c r="R22" i="7"/>
  <c r="J107" i="7"/>
  <c r="M107" i="7"/>
  <c r="T21" i="7"/>
  <c r="S21" i="7"/>
  <c r="R21" i="7"/>
  <c r="J105" i="7"/>
  <c r="M105" i="7"/>
  <c r="J101" i="7"/>
  <c r="M101" i="7"/>
  <c r="T20" i="7"/>
  <c r="S20" i="7"/>
  <c r="R20" i="7"/>
  <c r="M22" i="7"/>
  <c r="T19" i="7"/>
  <c r="S19" i="7"/>
  <c r="R19" i="7"/>
  <c r="M26" i="7"/>
  <c r="T18" i="7"/>
  <c r="S18" i="7"/>
  <c r="R18" i="7"/>
  <c r="J104" i="7"/>
  <c r="M104" i="7"/>
  <c r="J100" i="7"/>
  <c r="M100" i="7"/>
  <c r="T17" i="7"/>
  <c r="S17" i="7"/>
  <c r="R17" i="7"/>
  <c r="J99" i="7"/>
  <c r="M99" i="7"/>
  <c r="T16" i="7"/>
  <c r="S16" i="7"/>
  <c r="R16" i="7"/>
  <c r="J106" i="7"/>
  <c r="M106" i="7"/>
  <c r="T15" i="7"/>
  <c r="S15" i="7"/>
  <c r="R15" i="7"/>
  <c r="J98" i="7"/>
  <c r="M98" i="7"/>
  <c r="T14" i="7"/>
  <c r="S14" i="7"/>
  <c r="R14" i="7"/>
  <c r="J96" i="7"/>
  <c r="M96" i="7"/>
  <c r="J97" i="7"/>
  <c r="M97" i="7"/>
  <c r="T13" i="7"/>
  <c r="S13" i="7"/>
  <c r="R13" i="7"/>
  <c r="M20" i="7"/>
  <c r="M21" i="7"/>
  <c r="J103" i="7"/>
  <c r="M103" i="7"/>
  <c r="M14" i="7"/>
  <c r="J95" i="7"/>
  <c r="M95" i="7"/>
  <c r="T12" i="7"/>
  <c r="S12" i="7"/>
  <c r="R12" i="7"/>
  <c r="J93" i="7"/>
  <c r="M93" i="7"/>
  <c r="J94" i="7"/>
  <c r="M94" i="7"/>
  <c r="J91" i="7"/>
  <c r="M91" i="7"/>
  <c r="J92" i="7"/>
  <c r="M92" i="7"/>
  <c r="T11" i="7"/>
  <c r="S11" i="7"/>
  <c r="R11" i="7"/>
  <c r="T10" i="7"/>
  <c r="S10" i="7"/>
  <c r="R10" i="7"/>
  <c r="M6" i="7"/>
  <c r="M7" i="7"/>
  <c r="M8" i="7"/>
  <c r="T9" i="7"/>
  <c r="S9" i="7"/>
  <c r="R9" i="7"/>
  <c r="J102" i="7"/>
  <c r="M102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M9" i="7"/>
  <c r="M10" i="7"/>
  <c r="M11" i="7"/>
  <c r="M12" i="7"/>
  <c r="M13" i="7"/>
  <c r="M15" i="7"/>
  <c r="M16" i="7"/>
  <c r="M17" i="7"/>
  <c r="M18" i="7"/>
  <c r="M19" i="7"/>
  <c r="M23" i="7"/>
  <c r="M24" i="7"/>
  <c r="M25" i="7"/>
  <c r="M27" i="7"/>
  <c r="M28" i="7"/>
  <c r="T7" i="7"/>
  <c r="S7" i="7"/>
  <c r="R7" i="7"/>
  <c r="H83" i="1"/>
  <c r="I83" i="1"/>
  <c r="T22" i="1"/>
  <c r="S22" i="1"/>
  <c r="H70" i="1"/>
  <c r="I84" i="1"/>
  <c r="B84" i="1"/>
  <c r="H84" i="1"/>
  <c r="R22" i="1"/>
  <c r="J107" i="1"/>
  <c r="M107" i="1"/>
  <c r="T21" i="1"/>
  <c r="S21" i="1"/>
  <c r="R21" i="1"/>
  <c r="J105" i="1"/>
  <c r="M105" i="1"/>
  <c r="J101" i="1"/>
  <c r="M101" i="1"/>
  <c r="T20" i="1"/>
  <c r="S20" i="1"/>
  <c r="R20" i="1"/>
  <c r="M22" i="1"/>
  <c r="T19" i="1"/>
  <c r="S19" i="1"/>
  <c r="R19" i="1"/>
  <c r="M26" i="1"/>
  <c r="T18" i="1"/>
  <c r="S18" i="1"/>
  <c r="R18" i="1"/>
  <c r="J104" i="1"/>
  <c r="M104" i="1"/>
  <c r="J100" i="1"/>
  <c r="M100" i="1"/>
  <c r="T17" i="1"/>
  <c r="S17" i="1"/>
  <c r="R17" i="1"/>
  <c r="J99" i="1"/>
  <c r="M99" i="1"/>
  <c r="T16" i="1"/>
  <c r="S16" i="1"/>
  <c r="R16" i="1"/>
  <c r="J106" i="1"/>
  <c r="M106" i="1"/>
  <c r="T15" i="1"/>
  <c r="S15" i="1"/>
  <c r="R15" i="1"/>
  <c r="J98" i="1"/>
  <c r="M98" i="1"/>
  <c r="T14" i="1"/>
  <c r="S14" i="1"/>
  <c r="R14" i="1"/>
  <c r="J96" i="1"/>
  <c r="M96" i="1"/>
  <c r="J97" i="1"/>
  <c r="M97" i="1"/>
  <c r="T13" i="1"/>
  <c r="S13" i="1"/>
  <c r="R13" i="1"/>
  <c r="M20" i="1"/>
  <c r="M21" i="1"/>
  <c r="J103" i="1"/>
  <c r="M103" i="1"/>
  <c r="M14" i="1"/>
  <c r="J95" i="1"/>
  <c r="M95" i="1"/>
  <c r="T12" i="1"/>
  <c r="S12" i="1"/>
  <c r="R12" i="1"/>
  <c r="J93" i="1"/>
  <c r="M93" i="1"/>
  <c r="J94" i="1"/>
  <c r="M94" i="1"/>
  <c r="J91" i="1"/>
  <c r="M91" i="1"/>
  <c r="J92" i="1"/>
  <c r="M92" i="1"/>
  <c r="T11" i="1"/>
  <c r="S11" i="1"/>
  <c r="R11" i="1"/>
  <c r="T10" i="1"/>
  <c r="S10" i="1"/>
  <c r="R10" i="1"/>
  <c r="M6" i="1"/>
  <c r="M7" i="1"/>
  <c r="M8" i="1"/>
  <c r="T9" i="1"/>
  <c r="S9" i="1"/>
  <c r="R9" i="1"/>
  <c r="J102" i="1"/>
  <c r="M102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M9" i="1"/>
  <c r="M10" i="1"/>
  <c r="M11" i="1"/>
  <c r="M12" i="1"/>
  <c r="M13" i="1"/>
  <c r="M15" i="1"/>
  <c r="M16" i="1"/>
  <c r="M17" i="1"/>
  <c r="M18" i="1"/>
  <c r="M19" i="1"/>
  <c r="M23" i="1"/>
  <c r="M24" i="1"/>
  <c r="M25" i="1"/>
  <c r="M27" i="1"/>
  <c r="M28" i="1"/>
  <c r="T7" i="1"/>
  <c r="S7" i="1"/>
  <c r="R7" i="1"/>
  <c r="H71" i="8"/>
  <c r="H72" i="8"/>
  <c r="T26" i="8"/>
  <c r="T23" i="8"/>
  <c r="T32" i="8"/>
  <c r="S26" i="8"/>
  <c r="S23" i="8"/>
  <c r="S32" i="8"/>
  <c r="R26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71" i="7"/>
  <c r="H72" i="7"/>
  <c r="T26" i="7"/>
  <c r="T23" i="7"/>
  <c r="T32" i="7"/>
  <c r="S26" i="7"/>
  <c r="S23" i="7"/>
  <c r="S32" i="7"/>
  <c r="R26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71" i="1"/>
  <c r="H72" i="1"/>
  <c r="T26" i="1"/>
  <c r="T23" i="1"/>
  <c r="T32" i="1"/>
  <c r="S26" i="1"/>
  <c r="S23" i="1"/>
  <c r="S32" i="1"/>
  <c r="R26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3" i="12"/>
  <c r="I83" i="12"/>
  <c r="D29" i="12"/>
  <c r="F70" i="12"/>
  <c r="H70" i="12"/>
  <c r="I84" i="12"/>
  <c r="B84" i="12"/>
  <c r="H84" i="12"/>
  <c r="B95" i="12"/>
  <c r="K95" i="12"/>
  <c r="B96" i="12"/>
  <c r="K96" i="12"/>
  <c r="B97" i="12"/>
  <c r="K97" i="12"/>
  <c r="B98" i="12"/>
  <c r="K98" i="12"/>
  <c r="B91" i="12"/>
  <c r="K91" i="12"/>
  <c r="B92" i="12"/>
  <c r="K92" i="12"/>
  <c r="B93" i="12"/>
  <c r="K93" i="12"/>
  <c r="B94" i="12"/>
  <c r="K94" i="12"/>
  <c r="B99" i="12"/>
  <c r="K99" i="12"/>
  <c r="B100" i="12"/>
  <c r="K100" i="12"/>
  <c r="B101" i="12"/>
  <c r="K101" i="12"/>
  <c r="B102" i="12"/>
  <c r="K102" i="12"/>
  <c r="B103" i="12"/>
  <c r="K103" i="12"/>
  <c r="B104" i="12"/>
  <c r="K104" i="12"/>
  <c r="B105" i="12"/>
  <c r="K105" i="12"/>
  <c r="B106" i="12"/>
  <c r="K106" i="12"/>
  <c r="B107" i="12"/>
  <c r="K107" i="12"/>
  <c r="B108" i="12"/>
  <c r="K108" i="12"/>
  <c r="B109" i="12"/>
  <c r="K109" i="12"/>
  <c r="B110" i="12"/>
  <c r="K110" i="12"/>
  <c r="B111" i="12"/>
  <c r="K111" i="12"/>
  <c r="B112" i="12"/>
  <c r="K112" i="12"/>
  <c r="B113" i="12"/>
  <c r="K113" i="12"/>
  <c r="B114" i="12"/>
  <c r="K114" i="12"/>
  <c r="B115" i="12"/>
  <c r="K115" i="12"/>
  <c r="B116" i="12"/>
  <c r="K116" i="12"/>
  <c r="B117" i="12"/>
  <c r="K117" i="12"/>
  <c r="B118" i="12"/>
  <c r="K118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G44" i="12"/>
  <c r="E44" i="12"/>
  <c r="H98" i="12"/>
  <c r="L98" i="12"/>
  <c r="E37" i="12"/>
  <c r="F37" i="12"/>
  <c r="H91" i="12"/>
  <c r="L91" i="12"/>
  <c r="G38" i="12"/>
  <c r="E38" i="12"/>
  <c r="F38" i="12"/>
  <c r="H92" i="12"/>
  <c r="L92" i="12"/>
  <c r="G39" i="12"/>
  <c r="E39" i="12"/>
  <c r="F39" i="12"/>
  <c r="H93" i="12"/>
  <c r="L93" i="12"/>
  <c r="G40" i="12"/>
  <c r="E40" i="12"/>
  <c r="F40" i="12"/>
  <c r="H94" i="12"/>
  <c r="L94" i="12"/>
  <c r="G45" i="12"/>
  <c r="E45" i="12"/>
  <c r="F45" i="12"/>
  <c r="H99" i="12"/>
  <c r="L99" i="12"/>
  <c r="G46" i="12"/>
  <c r="E46" i="12"/>
  <c r="F46" i="12"/>
  <c r="H100" i="12"/>
  <c r="L100" i="12"/>
  <c r="G47" i="12"/>
  <c r="H101" i="12"/>
  <c r="L101" i="12"/>
  <c r="G48" i="12"/>
  <c r="H102" i="12"/>
  <c r="L102" i="12"/>
  <c r="G49" i="12"/>
  <c r="H103" i="12"/>
  <c r="L103" i="12"/>
  <c r="G50" i="12"/>
  <c r="H104" i="12"/>
  <c r="L104" i="12"/>
  <c r="G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91" i="12"/>
  <c r="D91" i="12"/>
  <c r="I91" i="12"/>
  <c r="C92" i="12"/>
  <c r="D92" i="12"/>
  <c r="I92" i="12"/>
  <c r="C93" i="12"/>
  <c r="D93" i="12"/>
  <c r="I93" i="12"/>
  <c r="C94" i="12"/>
  <c r="D94" i="12"/>
  <c r="I94" i="12"/>
  <c r="C95" i="12"/>
  <c r="D95" i="12"/>
  <c r="I95" i="12"/>
  <c r="C96" i="12"/>
  <c r="D96" i="12"/>
  <c r="I96" i="12"/>
  <c r="C97" i="12"/>
  <c r="D97" i="12"/>
  <c r="I97" i="12"/>
  <c r="C98" i="12"/>
  <c r="D98" i="12"/>
  <c r="I98" i="12"/>
  <c r="C99" i="12"/>
  <c r="D99" i="12"/>
  <c r="I99" i="12"/>
  <c r="C100" i="12"/>
  <c r="D100" i="12"/>
  <c r="I100" i="12"/>
  <c r="C101" i="12"/>
  <c r="D101" i="12"/>
  <c r="I101" i="12"/>
  <c r="C102" i="12"/>
  <c r="D102" i="12"/>
  <c r="I102" i="12"/>
  <c r="C103" i="12"/>
  <c r="D103" i="12"/>
  <c r="I103" i="12"/>
  <c r="C104" i="12"/>
  <c r="D104" i="12"/>
  <c r="I104" i="12"/>
  <c r="C105" i="12"/>
  <c r="D105" i="12"/>
  <c r="I105" i="12"/>
  <c r="C106" i="12"/>
  <c r="D106" i="12"/>
  <c r="I106" i="12"/>
  <c r="C107" i="12"/>
  <c r="D107" i="12"/>
  <c r="I107" i="12"/>
  <c r="C108" i="12"/>
  <c r="D108" i="12"/>
  <c r="I108" i="12"/>
  <c r="C109" i="12"/>
  <c r="D109" i="12"/>
  <c r="I109" i="12"/>
  <c r="C110" i="12"/>
  <c r="D110" i="12"/>
  <c r="I110" i="12"/>
  <c r="C111" i="12"/>
  <c r="D111" i="12"/>
  <c r="I111" i="12"/>
  <c r="C112" i="12"/>
  <c r="D112" i="12"/>
  <c r="I112" i="12"/>
  <c r="C113" i="12"/>
  <c r="D113" i="12"/>
  <c r="I113" i="12"/>
  <c r="C114" i="12"/>
  <c r="D114" i="12"/>
  <c r="I114" i="12"/>
  <c r="C115" i="12"/>
  <c r="D115" i="12"/>
  <c r="I115" i="12"/>
  <c r="C116" i="12"/>
  <c r="D116" i="12"/>
  <c r="I116" i="12"/>
  <c r="C117" i="12"/>
  <c r="D117" i="12"/>
  <c r="I117" i="12"/>
  <c r="C118" i="12"/>
  <c r="D118" i="12"/>
  <c r="I118" i="12"/>
  <c r="I119" i="12"/>
  <c r="H124" i="12"/>
  <c r="B124" i="12"/>
  <c r="I124" i="12"/>
  <c r="I30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I32" i="12"/>
  <c r="F71" i="12"/>
  <c r="H125" i="12"/>
  <c r="I128" i="12"/>
  <c r="B125" i="12"/>
  <c r="I131" i="12"/>
  <c r="F73" i="12"/>
  <c r="H127" i="12"/>
  <c r="L119" i="12"/>
  <c r="L124" i="12"/>
  <c r="B119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126" i="12"/>
  <c r="B127" i="12"/>
  <c r="L127" i="12"/>
  <c r="K127" i="12"/>
  <c r="J33" i="12"/>
  <c r="J95" i="12"/>
  <c r="M95" i="12"/>
  <c r="J96" i="12"/>
  <c r="M96" i="12"/>
  <c r="J97" i="12"/>
  <c r="M97" i="12"/>
  <c r="J98" i="12"/>
  <c r="M98" i="12"/>
  <c r="J91" i="12"/>
  <c r="M91" i="12"/>
  <c r="J92" i="12"/>
  <c r="M92" i="12"/>
  <c r="J93" i="12"/>
  <c r="M93" i="12"/>
  <c r="J94" i="12"/>
  <c r="M94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20" i="12"/>
  <c r="M20" i="12"/>
  <c r="J21" i="12"/>
  <c r="M21" i="12"/>
  <c r="J14" i="12"/>
  <c r="M14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J22" i="12"/>
  <c r="M22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5" i="12"/>
  <c r="M15" i="12"/>
  <c r="J16" i="12"/>
  <c r="M16" i="12"/>
  <c r="J17" i="12"/>
  <c r="M17" i="12"/>
  <c r="J18" i="12"/>
  <c r="M18" i="12"/>
  <c r="J19" i="12"/>
  <c r="M19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4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4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4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D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B26" i="13"/>
  <c r="AV43" i="13"/>
  <c r="AJ45" i="13"/>
  <c r="BU26" i="13"/>
  <c r="B34" i="13"/>
  <c r="BJ34" i="13"/>
  <c r="BC40" i="13"/>
  <c r="AW40" i="13"/>
  <c r="BL40" i="13"/>
  <c r="BF40" i="13"/>
  <c r="BK40" i="13"/>
  <c r="AY40" i="13"/>
  <c r="D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D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<sst xmlns="http://schemas.openxmlformats.org/spreadsheetml/2006/main" count="790" uniqueCount="145">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</sst>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0.0208557907845579</c:v>
                </c:pt>
                <c:pt idx="1">
                  <c:v>0.00417115815691158</c:v>
                </c:pt>
                <c:pt idx="2" formatCode="0.0%">
                  <c:v>0.00417115815691158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0.00393761674968867</c:v>
                </c:pt>
                <c:pt idx="1">
                  <c:v>0.000787523349937733</c:v>
                </c:pt>
                <c:pt idx="2" formatCode="0.0%">
                  <c:v>0.000787523349937733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0.248412020547945</c:v>
                </c:pt>
                <c:pt idx="1">
                  <c:v>0.0745236061643836</c:v>
                </c:pt>
                <c:pt idx="2" formatCode="0.0%">
                  <c:v>0.0745236061643836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0.0184660647571606</c:v>
                </c:pt>
                <c:pt idx="1">
                  <c:v>0.00369321295143213</c:v>
                </c:pt>
                <c:pt idx="2" formatCode="0.0%">
                  <c:v>0.00369321295143213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0.0736470112079701</c:v>
                </c:pt>
                <c:pt idx="1">
                  <c:v>0.014729402241594</c:v>
                </c:pt>
                <c:pt idx="2" formatCode="0.0%">
                  <c:v>0.014729402241594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0.00600871731008717</c:v>
                </c:pt>
                <c:pt idx="1">
                  <c:v>0.00120174346201743</c:v>
                </c:pt>
                <c:pt idx="2" formatCode="0.0%">
                  <c:v>0.00120174346201743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0.0793650793650794</c:v>
                </c:pt>
                <c:pt idx="1">
                  <c:v>0.0793650793650794</c:v>
                </c:pt>
                <c:pt idx="2" formatCode="0.0%">
                  <c:v>0.0793650793650794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0.00258090410958904</c:v>
                </c:pt>
                <c:pt idx="1">
                  <c:v>0.00258090410958904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0.139082054794521</c:v>
                </c:pt>
                <c:pt idx="1">
                  <c:v>0.139082054794521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0.719676855541719</c:v>
                </c:pt>
                <c:pt idx="1">
                  <c:v>0.265792153657216</c:v>
                </c:pt>
                <c:pt idx="2" formatCode="0.0%">
                  <c:v>0.596891500366647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4794376"/>
        <c:axId val="1769774232"/>
      </c:barChart>
      <c:catAx>
        <c:axId val="-1994794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69774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9774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4794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0.0661264365909096</c:v>
                </c:pt>
                <c:pt idx="1">
                  <c:v>0.0390145975886367</c:v>
                </c:pt>
                <c:pt idx="2">
                  <c:v>0.0390145975886367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0.011755810949495</c:v>
                </c:pt>
                <c:pt idx="1">
                  <c:v>0.00693592846020207</c:v>
                </c:pt>
                <c:pt idx="2">
                  <c:v>0.0073524716558532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0.0055105363825758</c:v>
                </c:pt>
                <c:pt idx="1">
                  <c:v>0.00305834769232957</c:v>
                </c:pt>
                <c:pt idx="2">
                  <c:v>0.00305834769232957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0.586321071106065</c:v>
                </c:pt>
                <c:pt idx="1">
                  <c:v>0.276743545562063</c:v>
                </c:pt>
                <c:pt idx="2">
                  <c:v>0.276743545562063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0.224242093861618</c:v>
                </c:pt>
                <c:pt idx="1">
                  <c:v>0.179393675089294</c:v>
                </c:pt>
                <c:pt idx="2">
                  <c:v>0.188012589212191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0.0449659768818185</c:v>
                </c:pt>
                <c:pt idx="1">
                  <c:v>0.0424478821764367</c:v>
                </c:pt>
                <c:pt idx="2">
                  <c:v>0.0424478821764367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0.0610780742275176</c:v>
                </c:pt>
                <c:pt idx="1">
                  <c:v>0.0720721275884708</c:v>
                </c:pt>
                <c:pt idx="2">
                  <c:v>0.0720721275884708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2501016"/>
        <c:axId val="1772504040"/>
      </c:barChart>
      <c:catAx>
        <c:axId val="1772501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504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2504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501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0.0352616662085178</c:v>
                </c:pt>
                <c:pt idx="1">
                  <c:v>0.0208043830630255</c:v>
                </c:pt>
                <c:pt idx="2">
                  <c:v>0.0208043830630255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0.00940311098893807</c:v>
                </c:pt>
                <c:pt idx="1">
                  <c:v>0.00554783548347346</c:v>
                </c:pt>
                <c:pt idx="2">
                  <c:v>0.00561490925222177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0.00705233324170355</c:v>
                </c:pt>
                <c:pt idx="1">
                  <c:v>0.0041608766126051</c:v>
                </c:pt>
                <c:pt idx="2">
                  <c:v>0.0041608766126051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0.0105784998625553</c:v>
                </c:pt>
                <c:pt idx="1">
                  <c:v>0.00444296994227324</c:v>
                </c:pt>
                <c:pt idx="2">
                  <c:v>0.00429972765647177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0.775756656587391</c:v>
                </c:pt>
                <c:pt idx="1">
                  <c:v>0.366157141909249</c:v>
                </c:pt>
                <c:pt idx="2">
                  <c:v>0.366157141909249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0.137520498213219</c:v>
                </c:pt>
                <c:pt idx="1">
                  <c:v>0.129819350313279</c:v>
                </c:pt>
                <c:pt idx="2">
                  <c:v>0.129819350313279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0.0244272348976748</c:v>
                </c:pt>
                <c:pt idx="1">
                  <c:v>0.0288241371792563</c:v>
                </c:pt>
                <c:pt idx="2">
                  <c:v>0.0288241371792563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2643368"/>
        <c:axId val="1772646424"/>
      </c:barChart>
      <c:catAx>
        <c:axId val="1772643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646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2646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643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0.114520076235781</c:v>
                </c:pt>
                <c:pt idx="1">
                  <c:v>0.0635586423108583</c:v>
                </c:pt>
                <c:pt idx="2">
                  <c:v>0.0635586423108583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0.134370222783316</c:v>
                </c:pt>
                <c:pt idx="1">
                  <c:v>0.0745754736447404</c:v>
                </c:pt>
                <c:pt idx="2">
                  <c:v>0.0745754736447404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0.171016647178766</c:v>
                </c:pt>
                <c:pt idx="1">
                  <c:v>0.136813317743013</c:v>
                </c:pt>
                <c:pt idx="2">
                  <c:v>0.164175981291615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0.580093053802137</c:v>
                </c:pt>
                <c:pt idx="1">
                  <c:v>0.684509803486522</c:v>
                </c:pt>
                <c:pt idx="2">
                  <c:v>0.684509803486522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2786792"/>
        <c:axId val="1772789816"/>
      </c:barChart>
      <c:catAx>
        <c:axId val="1772786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789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2789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786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ZANOC - Affected Area</a:t>
            </a:r>
          </a:p>
        </c:rich>
      </c:tx>
      <c:layout>
        <c:manualLayout>
          <c:xMode val="edge"/>
          <c:yMode val="edge"/>
          <c:x val="0.368531271673942"/>
          <c:y val="0.0328463820071272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554.1549981976556</c:v>
                </c:pt>
                <c:pt idx="1">
                  <c:v>4267.813655379507</c:v>
                </c:pt>
                <c:pt idx="2">
                  <c:v>6601.31367261954</c:v>
                </c:pt>
                <c:pt idx="3">
                  <c:v>6338.258757946044</c:v>
                </c:pt>
                <c:pt idx="4">
                  <c:v>176.3459009750146</c:v>
                </c:pt>
                <c:pt idx="5">
                  <c:v>1297.274305742529</c:v>
                </c:pt>
                <c:pt idx="6">
                  <c:v>1900.106276048655</c:v>
                </c:pt>
                <c:pt idx="7">
                  <c:v>1748.064321037718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6365.472562510227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1755.903362225043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305.348681765421</c:v>
                </c:pt>
                <c:pt idx="2">
                  <c:v>790.4213278479598</c:v>
                </c:pt>
                <c:pt idx="3">
                  <c:v>2434.313191396907</c:v>
                </c:pt>
                <c:pt idx="4">
                  <c:v>0.0</c:v>
                </c:pt>
                <c:pt idx="5">
                  <c:v>68.32617275938054</c:v>
                </c:pt>
                <c:pt idx="6">
                  <c:v>176.8847118664532</c:v>
                </c:pt>
                <c:pt idx="7">
                  <c:v>545.184485766897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5353.397843238338</c:v>
                </c:pt>
                <c:pt idx="2">
                  <c:v>15631.05016616495</c:v>
                </c:pt>
                <c:pt idx="3">
                  <c:v>31120.08808338334</c:v>
                </c:pt>
                <c:pt idx="4">
                  <c:v>0.0</c:v>
                </c:pt>
                <c:pt idx="5">
                  <c:v>2141.7</c:v>
                </c:pt>
                <c:pt idx="6">
                  <c:v>6310.692738247074</c:v>
                </c:pt>
                <c:pt idx="7">
                  <c:v>12488.19128276764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5963.789310859587</c:v>
                </c:pt>
                <c:pt idx="1">
                  <c:v>10728.91716516774</c:v>
                </c:pt>
                <c:pt idx="2">
                  <c:v>1105.970530624879</c:v>
                </c:pt>
                <c:pt idx="3">
                  <c:v>0.0</c:v>
                </c:pt>
                <c:pt idx="4">
                  <c:v>2247.75</c:v>
                </c:pt>
                <c:pt idx="5">
                  <c:v>4037.625000000001</c:v>
                </c:pt>
                <c:pt idx="6">
                  <c:v>416.2500000000001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6997.512791408582</c:v>
                </c:pt>
                <c:pt idx="1">
                  <c:v>8317.675987841383</c:v>
                </c:pt>
                <c:pt idx="2">
                  <c:v>117675.2644584871</c:v>
                </c:pt>
                <c:pt idx="3">
                  <c:v>466801.32125075</c:v>
                </c:pt>
                <c:pt idx="4">
                  <c:v>2637.36</c:v>
                </c:pt>
                <c:pt idx="5">
                  <c:v>3130.2</c:v>
                </c:pt>
                <c:pt idx="6">
                  <c:v>37665.6</c:v>
                </c:pt>
                <c:pt idx="7">
                  <c:v>149529.6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8905.925370883651</c:v>
                </c:pt>
                <c:pt idx="1">
                  <c:v>7432.816840198683</c:v>
                </c:pt>
                <c:pt idx="2">
                  <c:v>45005.62745956172</c:v>
                </c:pt>
                <c:pt idx="3">
                  <c:v>0.0</c:v>
                </c:pt>
                <c:pt idx="4">
                  <c:v>5806.08</c:v>
                </c:pt>
                <c:pt idx="5">
                  <c:v>4838.400000000001</c:v>
                </c:pt>
                <c:pt idx="6">
                  <c:v>25589.05923478012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5309.154885856203</c:v>
                </c:pt>
                <c:pt idx="2">
                  <c:v>9024.71952989901</c:v>
                </c:pt>
                <c:pt idx="3">
                  <c:v>82751.14331263296</c:v>
                </c:pt>
                <c:pt idx="4">
                  <c:v>0.0</c:v>
                </c:pt>
                <c:pt idx="5">
                  <c:v>3398.4</c:v>
                </c:pt>
                <c:pt idx="6">
                  <c:v>5777.28</c:v>
                </c:pt>
                <c:pt idx="7">
                  <c:v>53015.04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30209.13771002346</c:v>
                </c:pt>
                <c:pt idx="1">
                  <c:v>27410.96146858466</c:v>
                </c:pt>
                <c:pt idx="2">
                  <c:v>12258.43465557123</c:v>
                </c:pt>
                <c:pt idx="3">
                  <c:v>14698.76594407604</c:v>
                </c:pt>
                <c:pt idx="4">
                  <c:v>24207.67428073235</c:v>
                </c:pt>
                <c:pt idx="5">
                  <c:v>21932.25980819529</c:v>
                </c:pt>
                <c:pt idx="6">
                  <c:v>9809.225806451615</c:v>
                </c:pt>
                <c:pt idx="7">
                  <c:v>11771.07096774194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1171.156426275832</c:v>
                </c:pt>
                <c:pt idx="1">
                  <c:v>977.4381487845549</c:v>
                </c:pt>
                <c:pt idx="2">
                  <c:v>977.3467706756513</c:v>
                </c:pt>
                <c:pt idx="3">
                  <c:v>0.0</c:v>
                </c:pt>
                <c:pt idx="4">
                  <c:v>1312.295322763543</c:v>
                </c:pt>
                <c:pt idx="5">
                  <c:v>1093.579435636286</c:v>
                </c:pt>
                <c:pt idx="6">
                  <c:v>1093.579435636286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2909928"/>
        <c:axId val="177291330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32860.0670797969</c:v>
                </c:pt>
                <c:pt idx="1">
                  <c:v>31930.4670797969</c:v>
                </c:pt>
                <c:pt idx="2">
                  <c:v>31986.4670797969</c:v>
                </c:pt>
                <c:pt idx="3">
                  <c:v>32456.8670797969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32860.0670797969</c:v>
                </c:pt>
                <c:pt idx="5" formatCode="#,##0">
                  <c:v>31930.4670797969</c:v>
                </c:pt>
                <c:pt idx="6" formatCode="#,##0">
                  <c:v>31986.4670797969</c:v>
                </c:pt>
                <c:pt idx="7" formatCode="#,##0">
                  <c:v>32456.8670797969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46647.1870797969</c:v>
                </c:pt>
                <c:pt idx="1">
                  <c:v>45717.5870797969</c:v>
                </c:pt>
                <c:pt idx="2">
                  <c:v>45773.5870797969</c:v>
                </c:pt>
                <c:pt idx="3">
                  <c:v>46243.9870797969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46647.1870797969</c:v>
                </c:pt>
                <c:pt idx="5" formatCode="#,##0">
                  <c:v>45717.5870797969</c:v>
                </c:pt>
                <c:pt idx="6" formatCode="#,##0">
                  <c:v>45773.5870797969</c:v>
                </c:pt>
                <c:pt idx="7" formatCode="#,##0">
                  <c:v>46243.9870797969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71200.6270797969</c:v>
                </c:pt>
                <c:pt idx="1">
                  <c:v>70271.0270797969</c:v>
                </c:pt>
                <c:pt idx="2">
                  <c:v>70327.0270797969</c:v>
                </c:pt>
                <c:pt idx="3">
                  <c:v>70797.42707979689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71200.6270797969</c:v>
                </c:pt>
                <c:pt idx="5" formatCode="#,##0">
                  <c:v>70271.0270797969</c:v>
                </c:pt>
                <c:pt idx="6" formatCode="#,##0">
                  <c:v>70327.0270797969</c:v>
                </c:pt>
                <c:pt idx="7" formatCode="#,##0">
                  <c:v>70797.42707979689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909928"/>
        <c:axId val="1772913304"/>
      </c:lineChart>
      <c:catAx>
        <c:axId val="1772909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2913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2913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2909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ZANOC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554.1549981976556</c:v>
                </c:pt>
                <c:pt idx="1">
                  <c:v>4267.813655379507</c:v>
                </c:pt>
                <c:pt idx="2">
                  <c:v>6601.31367261954</c:v>
                </c:pt>
                <c:pt idx="3">
                  <c:v>6338.258757946044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6365.472562510227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305.348681765421</c:v>
                </c:pt>
                <c:pt idx="2">
                  <c:v>790.4213278479598</c:v>
                </c:pt>
                <c:pt idx="3">
                  <c:v>2434.313191396907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5353.397843238338</c:v>
                </c:pt>
                <c:pt idx="2">
                  <c:v>15631.05016616495</c:v>
                </c:pt>
                <c:pt idx="3">
                  <c:v>31120.08808338334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5963.789310859587</c:v>
                </c:pt>
                <c:pt idx="1">
                  <c:v>10728.91716516774</c:v>
                </c:pt>
                <c:pt idx="2">
                  <c:v>1105.970530624879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6997.512791408582</c:v>
                </c:pt>
                <c:pt idx="1">
                  <c:v>8317.675987841383</c:v>
                </c:pt>
                <c:pt idx="2">
                  <c:v>117675.2644584871</c:v>
                </c:pt>
                <c:pt idx="3">
                  <c:v>466801.32125075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8905.925370883651</c:v>
                </c:pt>
                <c:pt idx="1">
                  <c:v>7432.816840198683</c:v>
                </c:pt>
                <c:pt idx="2">
                  <c:v>45005.62745956172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5309.154885856203</c:v>
                </c:pt>
                <c:pt idx="2">
                  <c:v>9024.71952989901</c:v>
                </c:pt>
                <c:pt idx="3">
                  <c:v>82751.14331263296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30209.13771002346</c:v>
                </c:pt>
                <c:pt idx="1">
                  <c:v>27410.96146858466</c:v>
                </c:pt>
                <c:pt idx="2">
                  <c:v>12258.43465557123</c:v>
                </c:pt>
                <c:pt idx="3">
                  <c:v>14698.76594407604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1171.156426275832</c:v>
                </c:pt>
                <c:pt idx="1">
                  <c:v>977.4381487845549</c:v>
                </c:pt>
                <c:pt idx="2">
                  <c:v>977.3467706756513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3028824"/>
        <c:axId val="177303205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32860.0670797969</c:v>
                </c:pt>
                <c:pt idx="1">
                  <c:v>31930.4670797969</c:v>
                </c:pt>
                <c:pt idx="2">
                  <c:v>31986.4670797969</c:v>
                </c:pt>
                <c:pt idx="3">
                  <c:v>32456.8670797969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46647.1870797969</c:v>
                </c:pt>
                <c:pt idx="1">
                  <c:v>45717.5870797969</c:v>
                </c:pt>
                <c:pt idx="2">
                  <c:v>45773.5870797969</c:v>
                </c:pt>
                <c:pt idx="3">
                  <c:v>46243.9870797969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71200.6270797969</c:v>
                </c:pt>
                <c:pt idx="1">
                  <c:v>70271.0270797969</c:v>
                </c:pt>
                <c:pt idx="2">
                  <c:v>70327.0270797969</c:v>
                </c:pt>
                <c:pt idx="3">
                  <c:v>70797.42707979689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028824"/>
        <c:axId val="1773032056"/>
      </c:lineChart>
      <c:catAx>
        <c:axId val="1773028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3032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3032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3028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5963.789310859587</c:v>
                </c:pt>
                <c:pt idx="1">
                  <c:v>5963.789310859587</c:v>
                </c:pt>
                <c:pt idx="2">
                  <c:v>5963.789310859587</c:v>
                </c:pt>
                <c:pt idx="3">
                  <c:v>5963.789310859587</c:v>
                </c:pt>
                <c:pt idx="4">
                  <c:v>5963.789310859587</c:v>
                </c:pt>
                <c:pt idx="5">
                  <c:v>5963.789310859587</c:v>
                </c:pt>
                <c:pt idx="6">
                  <c:v>5963.789310859587</c:v>
                </c:pt>
                <c:pt idx="7">
                  <c:v>5963.789310859587</c:v>
                </c:pt>
                <c:pt idx="8">
                  <c:v>5963.789310859587</c:v>
                </c:pt>
                <c:pt idx="9">
                  <c:v>5963.789310859587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6997.512791408582</c:v>
                </c:pt>
                <c:pt idx="1">
                  <c:v>6997.512791408582</c:v>
                </c:pt>
                <c:pt idx="2">
                  <c:v>6997.512791408582</c:v>
                </c:pt>
                <c:pt idx="3">
                  <c:v>6997.512791408582</c:v>
                </c:pt>
                <c:pt idx="4">
                  <c:v>6997.512791408582</c:v>
                </c:pt>
                <c:pt idx="5">
                  <c:v>6997.512791408582</c:v>
                </c:pt>
                <c:pt idx="6">
                  <c:v>6997.512791408582</c:v>
                </c:pt>
                <c:pt idx="7">
                  <c:v>6997.512791408582</c:v>
                </c:pt>
                <c:pt idx="8">
                  <c:v>6997.512791408582</c:v>
                </c:pt>
                <c:pt idx="9">
                  <c:v>6997.512791408582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3121528"/>
        <c:axId val="177312480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32860.0670797969</c:v>
                </c:pt>
                <c:pt idx="1">
                  <c:v>31930.4670797969</c:v>
                </c:pt>
                <c:pt idx="2">
                  <c:v>31986.4670797969</c:v>
                </c:pt>
                <c:pt idx="3">
                  <c:v>32456.8670797969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46647.1870797969</c:v>
                </c:pt>
                <c:pt idx="1">
                  <c:v>45717.5870797969</c:v>
                </c:pt>
                <c:pt idx="2">
                  <c:v>45773.5870797969</c:v>
                </c:pt>
                <c:pt idx="3">
                  <c:v>46243.9870797969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121528"/>
        <c:axId val="1773124808"/>
      </c:lineChart>
      <c:catAx>
        <c:axId val="17731215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124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3124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121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0.346712568745308</c:v>
                </c:pt>
                <c:pt idx="1">
                  <c:v>0.485397596243432</c:v>
                </c:pt>
                <c:pt idx="2">
                  <c:v>0.485397596243432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0.266930698354453</c:v>
                </c:pt>
                <c:pt idx="1">
                  <c:v>0.314978224058254</c:v>
                </c:pt>
                <c:pt idx="2">
                  <c:v>0.314978224058254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0.475376067387834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0.0621406624036384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0.137303448913922</c:v>
                </c:pt>
                <c:pt idx="1">
                  <c:v>0.0836700465384229</c:v>
                </c:pt>
                <c:pt idx="2">
                  <c:v>0.187898472271965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-0.314978224058254</c:v>
                </c:pt>
                <c:pt idx="2">
                  <c:v>-0.0863531856841392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2432632"/>
        <c:axId val="1772429272"/>
      </c:barChart>
      <c:catAx>
        <c:axId val="1772432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2429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2429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2432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0.111799121197536</c:v>
                </c:pt>
                <c:pt idx="1">
                  <c:v>0.15651876967655</c:v>
                </c:pt>
                <c:pt idx="2">
                  <c:v>0.15651876967655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0.040587766814047</c:v>
                </c:pt>
                <c:pt idx="1">
                  <c:v>0.0211642618928755</c:v>
                </c:pt>
                <c:pt idx="2">
                  <c:v>0.0564895449734296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0.170900101678284</c:v>
                </c:pt>
                <c:pt idx="1">
                  <c:v>0.1602803381769</c:v>
                </c:pt>
                <c:pt idx="2">
                  <c:v>0.133990512414893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0.152884321398183</c:v>
                </c:pt>
                <c:pt idx="1">
                  <c:v>0.180403499249856</c:v>
                </c:pt>
                <c:pt idx="2">
                  <c:v>0.180403499249856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0.437981879453262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0.040587766814047</c:v>
                </c:pt>
                <c:pt idx="1">
                  <c:v>0.0211642618928755</c:v>
                </c:pt>
                <c:pt idx="2">
                  <c:v>0.0564895449734296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2370776"/>
        <c:axId val="1772367352"/>
      </c:barChart>
      <c:catAx>
        <c:axId val="1772370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2367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2367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23707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0.0380830524537374</c:v>
                </c:pt>
                <c:pt idx="1">
                  <c:v>0.0533162734352323</c:v>
                </c:pt>
                <c:pt idx="2">
                  <c:v>0.0533162734352323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0.0122060055950243</c:v>
                </c:pt>
                <c:pt idx="1">
                  <c:v>0.00642634962287563</c:v>
                </c:pt>
                <c:pt idx="2">
                  <c:v>0.0168499581580076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0.147746381413689</c:v>
                </c:pt>
                <c:pt idx="1">
                  <c:v>0.174340730068154</c:v>
                </c:pt>
                <c:pt idx="2">
                  <c:v>0.174340730068154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0.722400528700941</c:v>
                </c:pt>
                <c:pt idx="1">
                  <c:v>0.231787783809702</c:v>
                </c:pt>
                <c:pt idx="2">
                  <c:v>0.221288006757517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0.0122060055950243</c:v>
                </c:pt>
                <c:pt idx="1">
                  <c:v>0.00642634962287563</c:v>
                </c:pt>
                <c:pt idx="2">
                  <c:v>0.0168499581580076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2315528"/>
        <c:axId val="1772312008"/>
      </c:barChart>
      <c:catAx>
        <c:axId val="1772315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2312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2312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2315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0.447905973013781</c:v>
                </c:pt>
                <c:pt idx="1">
                  <c:v>0.627068362219293</c:v>
                </c:pt>
                <c:pt idx="2">
                  <c:v>0.627068362219293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0.330383350799719</c:v>
                </c:pt>
                <c:pt idx="1">
                  <c:v>0.332388874965841</c:v>
                </c:pt>
                <c:pt idx="2">
                  <c:v>0.359751538514443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0.588378702793611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0.0183232121977249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0.219297229355241</c:v>
                </c:pt>
                <c:pt idx="1">
                  <c:v>0.132028161482599</c:v>
                </c:pt>
                <c:pt idx="2">
                  <c:v>0.260007707079705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-0.389852353943668</c:v>
                </c:pt>
                <c:pt idx="2">
                  <c:v>-0.29010852250893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2254120"/>
        <c:axId val="1772250760"/>
      </c:barChart>
      <c:catAx>
        <c:axId val="1772254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2250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2250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2254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0.0375404234122042</c:v>
                </c:pt>
                <c:pt idx="1">
                  <c:v>0.00750808468244084</c:v>
                </c:pt>
                <c:pt idx="2" formatCode="0.0%">
                  <c:v>0.00750808468244084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0.00375404234122042</c:v>
                </c:pt>
                <c:pt idx="2" formatCode="0.0%">
                  <c:v>0.00375404234122042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0.00787523349937733</c:v>
                </c:pt>
                <c:pt idx="1">
                  <c:v>0.00157504669987547</c:v>
                </c:pt>
                <c:pt idx="2" formatCode="0.0%">
                  <c:v>0.00157504669987547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0.276013356164384</c:v>
                </c:pt>
                <c:pt idx="1">
                  <c:v>0.082804006849315</c:v>
                </c:pt>
                <c:pt idx="2" formatCode="0.0%">
                  <c:v>0.082804006849315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0.0308491905354919</c:v>
                </c:pt>
                <c:pt idx="1">
                  <c:v>0.00925475716064757</c:v>
                </c:pt>
                <c:pt idx="2" formatCode="0.0%">
                  <c:v>0.00925475716064757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0.1034099626401</c:v>
                </c:pt>
                <c:pt idx="1">
                  <c:v>0.0206819925280199</c:v>
                </c:pt>
                <c:pt idx="2" formatCode="0.0%">
                  <c:v>0.0206819925280199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0.0957411145703611</c:v>
                </c:pt>
                <c:pt idx="1">
                  <c:v>0.0191482229140722</c:v>
                </c:pt>
                <c:pt idx="2" formatCode="0.0%">
                  <c:v>0.0191482229140722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0.0300435865504359</c:v>
                </c:pt>
                <c:pt idx="1">
                  <c:v>0.00600871731008717</c:v>
                </c:pt>
                <c:pt idx="2" formatCode="0.0%">
                  <c:v>0.00600871731008717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0.0793650793650794</c:v>
                </c:pt>
                <c:pt idx="1">
                  <c:v>0.0793650793650794</c:v>
                </c:pt>
                <c:pt idx="2" formatCode="0.0%">
                  <c:v>0.0793650793650794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0.00902012951432129</c:v>
                </c:pt>
                <c:pt idx="1">
                  <c:v>0.00902012951432129</c:v>
                </c:pt>
                <c:pt idx="2" formatCode="0.0%">
                  <c:v>0.00685328272826147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0.00258090410958904</c:v>
                </c:pt>
                <c:pt idx="1">
                  <c:v>0.00258090410958904</c:v>
                </c:pt>
                <c:pt idx="2" formatCode="0.0%">
                  <c:v>0.00196091037600545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0.196305130759651</c:v>
                </c:pt>
                <c:pt idx="1">
                  <c:v>0.196305130759651</c:v>
                </c:pt>
                <c:pt idx="2" formatCode="0.0%">
                  <c:v>0.203111056314932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0.661493544209215</c:v>
                </c:pt>
                <c:pt idx="1">
                  <c:v>0.209049742174949</c:v>
                </c:pt>
                <c:pt idx="2" formatCode="0.0%">
                  <c:v>0.557974800730043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1476840"/>
        <c:axId val="1771480136"/>
      </c:barChart>
      <c:catAx>
        <c:axId val="1771476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1480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1480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1476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  <c:pt idx="10">
                  <c:v>554.1549981976556</c:v>
                </c:pt>
                <c:pt idx="11">
                  <c:v>554.1549981976556</c:v>
                </c:pt>
                <c:pt idx="12">
                  <c:v>554.1549981976556</c:v>
                </c:pt>
                <c:pt idx="13">
                  <c:v>554.1549981976556</c:v>
                </c:pt>
                <c:pt idx="14">
                  <c:v>554.1549981976556</c:v>
                </c:pt>
                <c:pt idx="15">
                  <c:v>554.1549981976556</c:v>
                </c:pt>
                <c:pt idx="16">
                  <c:v>554.1549981976556</c:v>
                </c:pt>
                <c:pt idx="17">
                  <c:v>554.1549981976556</c:v>
                </c:pt>
                <c:pt idx="18">
                  <c:v>554.1549981976556</c:v>
                </c:pt>
                <c:pt idx="19">
                  <c:v>554.1549981976556</c:v>
                </c:pt>
                <c:pt idx="20">
                  <c:v>554.1549981976556</c:v>
                </c:pt>
                <c:pt idx="21">
                  <c:v>554.1549981976556</c:v>
                </c:pt>
                <c:pt idx="22">
                  <c:v>554.1549981976556</c:v>
                </c:pt>
                <c:pt idx="23">
                  <c:v>554.1549981976556</c:v>
                </c:pt>
                <c:pt idx="24">
                  <c:v>554.1549981976556</c:v>
                </c:pt>
                <c:pt idx="25">
                  <c:v>554.1549981976556</c:v>
                </c:pt>
                <c:pt idx="26">
                  <c:v>554.1549981976556</c:v>
                </c:pt>
                <c:pt idx="27">
                  <c:v>554.1549981976556</c:v>
                </c:pt>
                <c:pt idx="28">
                  <c:v>554.1549981976556</c:v>
                </c:pt>
                <c:pt idx="29">
                  <c:v>554.1549981976556</c:v>
                </c:pt>
                <c:pt idx="30">
                  <c:v>554.1549981976556</c:v>
                </c:pt>
                <c:pt idx="31">
                  <c:v>554.1549981976556</c:v>
                </c:pt>
                <c:pt idx="32">
                  <c:v>554.1549981976556</c:v>
                </c:pt>
                <c:pt idx="33">
                  <c:v>554.1549981976556</c:v>
                </c:pt>
                <c:pt idx="34">
                  <c:v>554.1549981976556</c:v>
                </c:pt>
                <c:pt idx="35">
                  <c:v>554.1549981976556</c:v>
                </c:pt>
                <c:pt idx="36">
                  <c:v>554.1549981976556</c:v>
                </c:pt>
                <c:pt idx="37">
                  <c:v>554.1549981976556</c:v>
                </c:pt>
                <c:pt idx="38">
                  <c:v>554.1549981976556</c:v>
                </c:pt>
                <c:pt idx="39">
                  <c:v>554.1549981976556</c:v>
                </c:pt>
                <c:pt idx="40">
                  <c:v>4267.813655379507</c:v>
                </c:pt>
                <c:pt idx="41">
                  <c:v>4267.813655379507</c:v>
                </c:pt>
                <c:pt idx="42">
                  <c:v>4267.813655379507</c:v>
                </c:pt>
                <c:pt idx="43">
                  <c:v>4267.813655379507</c:v>
                </c:pt>
                <c:pt idx="44">
                  <c:v>4267.813655379507</c:v>
                </c:pt>
                <c:pt idx="45">
                  <c:v>4267.813655379507</c:v>
                </c:pt>
                <c:pt idx="46">
                  <c:v>4267.813655379507</c:v>
                </c:pt>
                <c:pt idx="47">
                  <c:v>4267.813655379507</c:v>
                </c:pt>
                <c:pt idx="48">
                  <c:v>4267.813655379507</c:v>
                </c:pt>
                <c:pt idx="49">
                  <c:v>4267.813655379507</c:v>
                </c:pt>
                <c:pt idx="50">
                  <c:v>4267.813655379507</c:v>
                </c:pt>
                <c:pt idx="51">
                  <c:v>4267.813655379507</c:v>
                </c:pt>
                <c:pt idx="52">
                  <c:v>4267.813655379507</c:v>
                </c:pt>
                <c:pt idx="53">
                  <c:v>4267.813655379507</c:v>
                </c:pt>
                <c:pt idx="54">
                  <c:v>4267.813655379507</c:v>
                </c:pt>
                <c:pt idx="55">
                  <c:v>4267.813655379507</c:v>
                </c:pt>
                <c:pt idx="56">
                  <c:v>4267.813655379507</c:v>
                </c:pt>
                <c:pt idx="57">
                  <c:v>4267.813655379507</c:v>
                </c:pt>
                <c:pt idx="58">
                  <c:v>4267.813655379507</c:v>
                </c:pt>
                <c:pt idx="59">
                  <c:v>4267.813655379507</c:v>
                </c:pt>
                <c:pt idx="60">
                  <c:v>4267.813655379507</c:v>
                </c:pt>
                <c:pt idx="61">
                  <c:v>4267.813655379507</c:v>
                </c:pt>
                <c:pt idx="62">
                  <c:v>4267.813655379507</c:v>
                </c:pt>
                <c:pt idx="63">
                  <c:v>4267.813655379507</c:v>
                </c:pt>
                <c:pt idx="64">
                  <c:v>4267.813655379507</c:v>
                </c:pt>
                <c:pt idx="65">
                  <c:v>4267.813655379507</c:v>
                </c:pt>
                <c:pt idx="66">
                  <c:v>4267.813655379507</c:v>
                </c:pt>
                <c:pt idx="67">
                  <c:v>4267.813655379507</c:v>
                </c:pt>
                <c:pt idx="68">
                  <c:v>4267.813655379507</c:v>
                </c:pt>
                <c:pt idx="69">
                  <c:v>4267.813655379507</c:v>
                </c:pt>
                <c:pt idx="70">
                  <c:v>4267.813655379507</c:v>
                </c:pt>
                <c:pt idx="71">
                  <c:v>4267.813655379507</c:v>
                </c:pt>
                <c:pt idx="72">
                  <c:v>4267.813655379507</c:v>
                </c:pt>
                <c:pt idx="73">
                  <c:v>4267.813655379507</c:v>
                </c:pt>
                <c:pt idx="74">
                  <c:v>6601.31367261954</c:v>
                </c:pt>
                <c:pt idx="75">
                  <c:v>6601.31367261954</c:v>
                </c:pt>
                <c:pt idx="76">
                  <c:v>6601.31367261954</c:v>
                </c:pt>
                <c:pt idx="77">
                  <c:v>6601.31367261954</c:v>
                </c:pt>
                <c:pt idx="78">
                  <c:v>6601.31367261954</c:v>
                </c:pt>
                <c:pt idx="79">
                  <c:v>6601.31367261954</c:v>
                </c:pt>
                <c:pt idx="80">
                  <c:v>6601.31367261954</c:v>
                </c:pt>
                <c:pt idx="81">
                  <c:v>6601.31367261954</c:v>
                </c:pt>
                <c:pt idx="82">
                  <c:v>6601.31367261954</c:v>
                </c:pt>
                <c:pt idx="83">
                  <c:v>6601.31367261954</c:v>
                </c:pt>
                <c:pt idx="84">
                  <c:v>6601.31367261954</c:v>
                </c:pt>
                <c:pt idx="85">
                  <c:v>6601.31367261954</c:v>
                </c:pt>
                <c:pt idx="86">
                  <c:v>6601.31367261954</c:v>
                </c:pt>
                <c:pt idx="87">
                  <c:v>6601.31367261954</c:v>
                </c:pt>
                <c:pt idx="88">
                  <c:v>6601.31367261954</c:v>
                </c:pt>
                <c:pt idx="89">
                  <c:v>6601.31367261954</c:v>
                </c:pt>
                <c:pt idx="90">
                  <c:v>6601.31367261954</c:v>
                </c:pt>
                <c:pt idx="91">
                  <c:v>6601.31367261954</c:v>
                </c:pt>
                <c:pt idx="92">
                  <c:v>6338.258757946044</c:v>
                </c:pt>
                <c:pt idx="93">
                  <c:v>6338.258757946044</c:v>
                </c:pt>
                <c:pt idx="94">
                  <c:v>6338.258757946044</c:v>
                </c:pt>
                <c:pt idx="95">
                  <c:v>6338.258757946044</c:v>
                </c:pt>
                <c:pt idx="96">
                  <c:v>6338.258757946044</c:v>
                </c:pt>
                <c:pt idx="97">
                  <c:v>6338.258757946044</c:v>
                </c:pt>
                <c:pt idx="98">
                  <c:v>6338.258757946044</c:v>
                </c:pt>
                <c:pt idx="99">
                  <c:v>6338.258757946044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6365.472562510227</c:v>
                </c:pt>
                <c:pt idx="93">
                  <c:v>6365.472562510227</c:v>
                </c:pt>
                <c:pt idx="94">
                  <c:v>6365.472562510227</c:v>
                </c:pt>
                <c:pt idx="95">
                  <c:v>6365.472562510227</c:v>
                </c:pt>
                <c:pt idx="96">
                  <c:v>6365.472562510227</c:v>
                </c:pt>
                <c:pt idx="97">
                  <c:v>6365.472562510227</c:v>
                </c:pt>
                <c:pt idx="98">
                  <c:v>6365.472562510227</c:v>
                </c:pt>
                <c:pt idx="99">
                  <c:v>6365.472562510227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305.348681765421</c:v>
                </c:pt>
                <c:pt idx="41">
                  <c:v>305.348681765421</c:v>
                </c:pt>
                <c:pt idx="42">
                  <c:v>305.348681765421</c:v>
                </c:pt>
                <c:pt idx="43">
                  <c:v>305.348681765421</c:v>
                </c:pt>
                <c:pt idx="44">
                  <c:v>305.348681765421</c:v>
                </c:pt>
                <c:pt idx="45">
                  <c:v>305.348681765421</c:v>
                </c:pt>
                <c:pt idx="46">
                  <c:v>305.348681765421</c:v>
                </c:pt>
                <c:pt idx="47">
                  <c:v>305.348681765421</c:v>
                </c:pt>
                <c:pt idx="48">
                  <c:v>305.348681765421</c:v>
                </c:pt>
                <c:pt idx="49">
                  <c:v>305.348681765421</c:v>
                </c:pt>
                <c:pt idx="50">
                  <c:v>305.348681765421</c:v>
                </c:pt>
                <c:pt idx="51">
                  <c:v>305.348681765421</c:v>
                </c:pt>
                <c:pt idx="52">
                  <c:v>305.348681765421</c:v>
                </c:pt>
                <c:pt idx="53">
                  <c:v>305.348681765421</c:v>
                </c:pt>
                <c:pt idx="54">
                  <c:v>305.348681765421</c:v>
                </c:pt>
                <c:pt idx="55">
                  <c:v>305.348681765421</c:v>
                </c:pt>
                <c:pt idx="56">
                  <c:v>305.348681765421</c:v>
                </c:pt>
                <c:pt idx="57">
                  <c:v>305.348681765421</c:v>
                </c:pt>
                <c:pt idx="58">
                  <c:v>305.348681765421</c:v>
                </c:pt>
                <c:pt idx="59">
                  <c:v>305.348681765421</c:v>
                </c:pt>
                <c:pt idx="60">
                  <c:v>305.348681765421</c:v>
                </c:pt>
                <c:pt idx="61">
                  <c:v>305.348681765421</c:v>
                </c:pt>
                <c:pt idx="62">
                  <c:v>305.348681765421</c:v>
                </c:pt>
                <c:pt idx="63">
                  <c:v>305.348681765421</c:v>
                </c:pt>
                <c:pt idx="64">
                  <c:v>305.348681765421</c:v>
                </c:pt>
                <c:pt idx="65">
                  <c:v>305.348681765421</c:v>
                </c:pt>
                <c:pt idx="66">
                  <c:v>305.348681765421</c:v>
                </c:pt>
                <c:pt idx="67">
                  <c:v>305.348681765421</c:v>
                </c:pt>
                <c:pt idx="68">
                  <c:v>305.348681765421</c:v>
                </c:pt>
                <c:pt idx="69">
                  <c:v>305.348681765421</c:v>
                </c:pt>
                <c:pt idx="70">
                  <c:v>305.348681765421</c:v>
                </c:pt>
                <c:pt idx="71">
                  <c:v>305.348681765421</c:v>
                </c:pt>
                <c:pt idx="72">
                  <c:v>305.348681765421</c:v>
                </c:pt>
                <c:pt idx="73">
                  <c:v>305.348681765421</c:v>
                </c:pt>
                <c:pt idx="74">
                  <c:v>790.4213278479598</c:v>
                </c:pt>
                <c:pt idx="75">
                  <c:v>790.4213278479598</c:v>
                </c:pt>
                <c:pt idx="76">
                  <c:v>790.4213278479598</c:v>
                </c:pt>
                <c:pt idx="77">
                  <c:v>790.4213278479598</c:v>
                </c:pt>
                <c:pt idx="78">
                  <c:v>790.4213278479598</c:v>
                </c:pt>
                <c:pt idx="79">
                  <c:v>790.4213278479598</c:v>
                </c:pt>
                <c:pt idx="80">
                  <c:v>790.4213278479598</c:v>
                </c:pt>
                <c:pt idx="81">
                  <c:v>790.4213278479598</c:v>
                </c:pt>
                <c:pt idx="82">
                  <c:v>790.4213278479598</c:v>
                </c:pt>
                <c:pt idx="83">
                  <c:v>790.4213278479598</c:v>
                </c:pt>
                <c:pt idx="84">
                  <c:v>790.4213278479598</c:v>
                </c:pt>
                <c:pt idx="85">
                  <c:v>790.4213278479598</c:v>
                </c:pt>
                <c:pt idx="86">
                  <c:v>790.4213278479598</c:v>
                </c:pt>
                <c:pt idx="87">
                  <c:v>790.4213278479598</c:v>
                </c:pt>
                <c:pt idx="88">
                  <c:v>790.4213278479598</c:v>
                </c:pt>
                <c:pt idx="89">
                  <c:v>790.4213278479598</c:v>
                </c:pt>
                <c:pt idx="90">
                  <c:v>790.4213278479598</c:v>
                </c:pt>
                <c:pt idx="91">
                  <c:v>790.4213278479598</c:v>
                </c:pt>
                <c:pt idx="92">
                  <c:v>2434.313191396907</c:v>
                </c:pt>
                <c:pt idx="93">
                  <c:v>2434.313191396907</c:v>
                </c:pt>
                <c:pt idx="94">
                  <c:v>2434.313191396907</c:v>
                </c:pt>
                <c:pt idx="95">
                  <c:v>2434.313191396907</c:v>
                </c:pt>
                <c:pt idx="96">
                  <c:v>2434.313191396907</c:v>
                </c:pt>
                <c:pt idx="97">
                  <c:v>2434.313191396907</c:v>
                </c:pt>
                <c:pt idx="98">
                  <c:v>2434.313191396907</c:v>
                </c:pt>
                <c:pt idx="99">
                  <c:v>2434.313191396907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5353.397843238338</c:v>
                </c:pt>
                <c:pt idx="41">
                  <c:v>5353.397843238338</c:v>
                </c:pt>
                <c:pt idx="42">
                  <c:v>5353.397843238338</c:v>
                </c:pt>
                <c:pt idx="43">
                  <c:v>5353.397843238338</c:v>
                </c:pt>
                <c:pt idx="44">
                  <c:v>5353.397843238338</c:v>
                </c:pt>
                <c:pt idx="45">
                  <c:v>5353.397843238338</c:v>
                </c:pt>
                <c:pt idx="46">
                  <c:v>5353.397843238338</c:v>
                </c:pt>
                <c:pt idx="47">
                  <c:v>5353.397843238338</c:v>
                </c:pt>
                <c:pt idx="48">
                  <c:v>5353.397843238338</c:v>
                </c:pt>
                <c:pt idx="49">
                  <c:v>5353.397843238338</c:v>
                </c:pt>
                <c:pt idx="50">
                  <c:v>5353.397843238338</c:v>
                </c:pt>
                <c:pt idx="51">
                  <c:v>5353.397843238338</c:v>
                </c:pt>
                <c:pt idx="52">
                  <c:v>5353.397843238338</c:v>
                </c:pt>
                <c:pt idx="53">
                  <c:v>5353.397843238338</c:v>
                </c:pt>
                <c:pt idx="54">
                  <c:v>5353.397843238338</c:v>
                </c:pt>
                <c:pt idx="55">
                  <c:v>5353.397843238338</c:v>
                </c:pt>
                <c:pt idx="56">
                  <c:v>5353.397843238338</c:v>
                </c:pt>
                <c:pt idx="57">
                  <c:v>5353.397843238338</c:v>
                </c:pt>
                <c:pt idx="58">
                  <c:v>5353.397843238338</c:v>
                </c:pt>
                <c:pt idx="59">
                  <c:v>5353.397843238338</c:v>
                </c:pt>
                <c:pt idx="60">
                  <c:v>5353.397843238338</c:v>
                </c:pt>
                <c:pt idx="61">
                  <c:v>5353.397843238338</c:v>
                </c:pt>
                <c:pt idx="62">
                  <c:v>5353.397843238338</c:v>
                </c:pt>
                <c:pt idx="63">
                  <c:v>5353.397843238338</c:v>
                </c:pt>
                <c:pt idx="64">
                  <c:v>5353.397843238338</c:v>
                </c:pt>
                <c:pt idx="65">
                  <c:v>5353.397843238338</c:v>
                </c:pt>
                <c:pt idx="66">
                  <c:v>5353.397843238338</c:v>
                </c:pt>
                <c:pt idx="67">
                  <c:v>5353.397843238338</c:v>
                </c:pt>
                <c:pt idx="68">
                  <c:v>5353.397843238338</c:v>
                </c:pt>
                <c:pt idx="69">
                  <c:v>5353.397843238338</c:v>
                </c:pt>
                <c:pt idx="70">
                  <c:v>5353.397843238338</c:v>
                </c:pt>
                <c:pt idx="71">
                  <c:v>5353.397843238338</c:v>
                </c:pt>
                <c:pt idx="72">
                  <c:v>5353.397843238338</c:v>
                </c:pt>
                <c:pt idx="73">
                  <c:v>5353.397843238338</c:v>
                </c:pt>
                <c:pt idx="74">
                  <c:v>15631.05016616495</c:v>
                </c:pt>
                <c:pt idx="75">
                  <c:v>15631.05016616495</c:v>
                </c:pt>
                <c:pt idx="76">
                  <c:v>15631.05016616495</c:v>
                </c:pt>
                <c:pt idx="77">
                  <c:v>15631.05016616495</c:v>
                </c:pt>
                <c:pt idx="78">
                  <c:v>15631.05016616495</c:v>
                </c:pt>
                <c:pt idx="79">
                  <c:v>15631.05016616495</c:v>
                </c:pt>
                <c:pt idx="80">
                  <c:v>15631.05016616495</c:v>
                </c:pt>
                <c:pt idx="81">
                  <c:v>15631.05016616495</c:v>
                </c:pt>
                <c:pt idx="82">
                  <c:v>15631.05016616495</c:v>
                </c:pt>
                <c:pt idx="83">
                  <c:v>15631.05016616495</c:v>
                </c:pt>
                <c:pt idx="84">
                  <c:v>15631.05016616495</c:v>
                </c:pt>
                <c:pt idx="85">
                  <c:v>15631.05016616495</c:v>
                </c:pt>
                <c:pt idx="86">
                  <c:v>15631.05016616495</c:v>
                </c:pt>
                <c:pt idx="87">
                  <c:v>15631.05016616495</c:v>
                </c:pt>
                <c:pt idx="88">
                  <c:v>15631.05016616495</c:v>
                </c:pt>
                <c:pt idx="89">
                  <c:v>15631.05016616495</c:v>
                </c:pt>
                <c:pt idx="90">
                  <c:v>15631.05016616495</c:v>
                </c:pt>
                <c:pt idx="91">
                  <c:v>15631.05016616495</c:v>
                </c:pt>
                <c:pt idx="92">
                  <c:v>31120.08808338334</c:v>
                </c:pt>
                <c:pt idx="93">
                  <c:v>31120.08808338334</c:v>
                </c:pt>
                <c:pt idx="94">
                  <c:v>31120.08808338334</c:v>
                </c:pt>
                <c:pt idx="95">
                  <c:v>31120.08808338334</c:v>
                </c:pt>
                <c:pt idx="96">
                  <c:v>31120.08808338334</c:v>
                </c:pt>
                <c:pt idx="97">
                  <c:v>31120.08808338334</c:v>
                </c:pt>
                <c:pt idx="98">
                  <c:v>31120.08808338334</c:v>
                </c:pt>
                <c:pt idx="99">
                  <c:v>31120.08808338334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5963.789310859587</c:v>
                </c:pt>
                <c:pt idx="1">
                  <c:v>5963.789310859587</c:v>
                </c:pt>
                <c:pt idx="2">
                  <c:v>5963.789310859587</c:v>
                </c:pt>
                <c:pt idx="3">
                  <c:v>5963.789310859587</c:v>
                </c:pt>
                <c:pt idx="4">
                  <c:v>5963.789310859587</c:v>
                </c:pt>
                <c:pt idx="5">
                  <c:v>5963.789310859587</c:v>
                </c:pt>
                <c:pt idx="6">
                  <c:v>5963.789310859587</c:v>
                </c:pt>
                <c:pt idx="7">
                  <c:v>5963.789310859587</c:v>
                </c:pt>
                <c:pt idx="8">
                  <c:v>5963.789310859587</c:v>
                </c:pt>
                <c:pt idx="9">
                  <c:v>5963.789310859587</c:v>
                </c:pt>
                <c:pt idx="10">
                  <c:v>5963.789310859587</c:v>
                </c:pt>
                <c:pt idx="11">
                  <c:v>5963.789310859587</c:v>
                </c:pt>
                <c:pt idx="12">
                  <c:v>5963.789310859587</c:v>
                </c:pt>
                <c:pt idx="13">
                  <c:v>5963.789310859587</c:v>
                </c:pt>
                <c:pt idx="14">
                  <c:v>5963.789310859587</c:v>
                </c:pt>
                <c:pt idx="15">
                  <c:v>5963.789310859587</c:v>
                </c:pt>
                <c:pt idx="16">
                  <c:v>5963.789310859587</c:v>
                </c:pt>
                <c:pt idx="17">
                  <c:v>5963.789310859587</c:v>
                </c:pt>
                <c:pt idx="18">
                  <c:v>5963.789310859587</c:v>
                </c:pt>
                <c:pt idx="19">
                  <c:v>5963.789310859587</c:v>
                </c:pt>
                <c:pt idx="20">
                  <c:v>5963.789310859587</c:v>
                </c:pt>
                <c:pt idx="21">
                  <c:v>5963.789310859587</c:v>
                </c:pt>
                <c:pt idx="22">
                  <c:v>5963.789310859587</c:v>
                </c:pt>
                <c:pt idx="23">
                  <c:v>5963.789310859587</c:v>
                </c:pt>
                <c:pt idx="24">
                  <c:v>5963.789310859587</c:v>
                </c:pt>
                <c:pt idx="25">
                  <c:v>5963.789310859587</c:v>
                </c:pt>
                <c:pt idx="26">
                  <c:v>5963.789310859587</c:v>
                </c:pt>
                <c:pt idx="27">
                  <c:v>5963.789310859587</c:v>
                </c:pt>
                <c:pt idx="28">
                  <c:v>5963.789310859587</c:v>
                </c:pt>
                <c:pt idx="29">
                  <c:v>5963.789310859587</c:v>
                </c:pt>
                <c:pt idx="30">
                  <c:v>5963.789310859587</c:v>
                </c:pt>
                <c:pt idx="31">
                  <c:v>5963.789310859587</c:v>
                </c:pt>
                <c:pt idx="32">
                  <c:v>5963.789310859587</c:v>
                </c:pt>
                <c:pt idx="33">
                  <c:v>5963.789310859587</c:v>
                </c:pt>
                <c:pt idx="34">
                  <c:v>5963.789310859587</c:v>
                </c:pt>
                <c:pt idx="35">
                  <c:v>5963.789310859587</c:v>
                </c:pt>
                <c:pt idx="36">
                  <c:v>5963.789310859587</c:v>
                </c:pt>
                <c:pt idx="37">
                  <c:v>5963.789310859587</c:v>
                </c:pt>
                <c:pt idx="38">
                  <c:v>5963.789310859587</c:v>
                </c:pt>
                <c:pt idx="39">
                  <c:v>5963.789310859587</c:v>
                </c:pt>
                <c:pt idx="40">
                  <c:v>10728.91716516774</c:v>
                </c:pt>
                <c:pt idx="41">
                  <c:v>10728.91716516774</c:v>
                </c:pt>
                <c:pt idx="42">
                  <c:v>10728.91716516774</c:v>
                </c:pt>
                <c:pt idx="43">
                  <c:v>10728.91716516774</c:v>
                </c:pt>
                <c:pt idx="44">
                  <c:v>10728.91716516774</c:v>
                </c:pt>
                <c:pt idx="45">
                  <c:v>10728.91716516774</c:v>
                </c:pt>
                <c:pt idx="46">
                  <c:v>10728.91716516774</c:v>
                </c:pt>
                <c:pt idx="47">
                  <c:v>10728.91716516774</c:v>
                </c:pt>
                <c:pt idx="48">
                  <c:v>10728.91716516774</c:v>
                </c:pt>
                <c:pt idx="49">
                  <c:v>10728.91716516774</c:v>
                </c:pt>
                <c:pt idx="50">
                  <c:v>10728.91716516774</c:v>
                </c:pt>
                <c:pt idx="51">
                  <c:v>10728.91716516774</c:v>
                </c:pt>
                <c:pt idx="52">
                  <c:v>10728.91716516774</c:v>
                </c:pt>
                <c:pt idx="53">
                  <c:v>10728.91716516774</c:v>
                </c:pt>
                <c:pt idx="54">
                  <c:v>10728.91716516774</c:v>
                </c:pt>
                <c:pt idx="55">
                  <c:v>10728.91716516774</c:v>
                </c:pt>
                <c:pt idx="56">
                  <c:v>10728.91716516774</c:v>
                </c:pt>
                <c:pt idx="57">
                  <c:v>10728.91716516774</c:v>
                </c:pt>
                <c:pt idx="58">
                  <c:v>10728.91716516774</c:v>
                </c:pt>
                <c:pt idx="59">
                  <c:v>10728.91716516774</c:v>
                </c:pt>
                <c:pt idx="60">
                  <c:v>10728.91716516774</c:v>
                </c:pt>
                <c:pt idx="61">
                  <c:v>10728.91716516774</c:v>
                </c:pt>
                <c:pt idx="62">
                  <c:v>10728.91716516774</c:v>
                </c:pt>
                <c:pt idx="63">
                  <c:v>10728.91716516774</c:v>
                </c:pt>
                <c:pt idx="64">
                  <c:v>10728.91716516774</c:v>
                </c:pt>
                <c:pt idx="65">
                  <c:v>10728.91716516774</c:v>
                </c:pt>
                <c:pt idx="66">
                  <c:v>10728.91716516774</c:v>
                </c:pt>
                <c:pt idx="67">
                  <c:v>10728.91716516774</c:v>
                </c:pt>
                <c:pt idx="68">
                  <c:v>10728.91716516774</c:v>
                </c:pt>
                <c:pt idx="69">
                  <c:v>10728.91716516774</c:v>
                </c:pt>
                <c:pt idx="70">
                  <c:v>10728.91716516774</c:v>
                </c:pt>
                <c:pt idx="71">
                  <c:v>10728.91716516774</c:v>
                </c:pt>
                <c:pt idx="72">
                  <c:v>10728.91716516774</c:v>
                </c:pt>
                <c:pt idx="73">
                  <c:v>10728.91716516774</c:v>
                </c:pt>
                <c:pt idx="74">
                  <c:v>1105.970530624879</c:v>
                </c:pt>
                <c:pt idx="75">
                  <c:v>1105.970530624879</c:v>
                </c:pt>
                <c:pt idx="76">
                  <c:v>1105.970530624879</c:v>
                </c:pt>
                <c:pt idx="77">
                  <c:v>1105.970530624879</c:v>
                </c:pt>
                <c:pt idx="78">
                  <c:v>1105.970530624879</c:v>
                </c:pt>
                <c:pt idx="79">
                  <c:v>1105.970530624879</c:v>
                </c:pt>
                <c:pt idx="80">
                  <c:v>1105.970530624879</c:v>
                </c:pt>
                <c:pt idx="81">
                  <c:v>1105.970530624879</c:v>
                </c:pt>
                <c:pt idx="82">
                  <c:v>1105.970530624879</c:v>
                </c:pt>
                <c:pt idx="83">
                  <c:v>1105.970530624879</c:v>
                </c:pt>
                <c:pt idx="84">
                  <c:v>1105.970530624879</c:v>
                </c:pt>
                <c:pt idx="85">
                  <c:v>1105.970530624879</c:v>
                </c:pt>
                <c:pt idx="86">
                  <c:v>1105.970530624879</c:v>
                </c:pt>
                <c:pt idx="87">
                  <c:v>1105.970530624879</c:v>
                </c:pt>
                <c:pt idx="88">
                  <c:v>1105.970530624879</c:v>
                </c:pt>
                <c:pt idx="89">
                  <c:v>1105.970530624879</c:v>
                </c:pt>
                <c:pt idx="90">
                  <c:v>1105.970530624879</c:v>
                </c:pt>
                <c:pt idx="91">
                  <c:v>1105.970530624879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6997.512791408582</c:v>
                </c:pt>
                <c:pt idx="1">
                  <c:v>6997.512791408582</c:v>
                </c:pt>
                <c:pt idx="2">
                  <c:v>6997.512791408582</c:v>
                </c:pt>
                <c:pt idx="3">
                  <c:v>6997.512791408582</c:v>
                </c:pt>
                <c:pt idx="4">
                  <c:v>6997.512791408582</c:v>
                </c:pt>
                <c:pt idx="5">
                  <c:v>6997.512791408582</c:v>
                </c:pt>
                <c:pt idx="6">
                  <c:v>6997.512791408582</c:v>
                </c:pt>
                <c:pt idx="7">
                  <c:v>6997.512791408582</c:v>
                </c:pt>
                <c:pt idx="8">
                  <c:v>6997.512791408582</c:v>
                </c:pt>
                <c:pt idx="9">
                  <c:v>6997.512791408582</c:v>
                </c:pt>
                <c:pt idx="10">
                  <c:v>6997.512791408582</c:v>
                </c:pt>
                <c:pt idx="11">
                  <c:v>6997.512791408582</c:v>
                </c:pt>
                <c:pt idx="12">
                  <c:v>6997.512791408582</c:v>
                </c:pt>
                <c:pt idx="13">
                  <c:v>6997.512791408582</c:v>
                </c:pt>
                <c:pt idx="14">
                  <c:v>6997.512791408582</c:v>
                </c:pt>
                <c:pt idx="15">
                  <c:v>6997.512791408582</c:v>
                </c:pt>
                <c:pt idx="16">
                  <c:v>6997.512791408582</c:v>
                </c:pt>
                <c:pt idx="17">
                  <c:v>6997.512791408582</c:v>
                </c:pt>
                <c:pt idx="18">
                  <c:v>6997.512791408582</c:v>
                </c:pt>
                <c:pt idx="19">
                  <c:v>6997.512791408582</c:v>
                </c:pt>
                <c:pt idx="20">
                  <c:v>6997.512791408582</c:v>
                </c:pt>
                <c:pt idx="21">
                  <c:v>6997.512791408582</c:v>
                </c:pt>
                <c:pt idx="22">
                  <c:v>6997.512791408582</c:v>
                </c:pt>
                <c:pt idx="23">
                  <c:v>6997.512791408582</c:v>
                </c:pt>
                <c:pt idx="24">
                  <c:v>6997.512791408582</c:v>
                </c:pt>
                <c:pt idx="25">
                  <c:v>6997.512791408582</c:v>
                </c:pt>
                <c:pt idx="26">
                  <c:v>6997.512791408582</c:v>
                </c:pt>
                <c:pt idx="27">
                  <c:v>6997.512791408582</c:v>
                </c:pt>
                <c:pt idx="28">
                  <c:v>6997.512791408582</c:v>
                </c:pt>
                <c:pt idx="29">
                  <c:v>6997.512791408582</c:v>
                </c:pt>
                <c:pt idx="30">
                  <c:v>6997.512791408582</c:v>
                </c:pt>
                <c:pt idx="31">
                  <c:v>6997.512791408582</c:v>
                </c:pt>
                <c:pt idx="32">
                  <c:v>6997.512791408582</c:v>
                </c:pt>
                <c:pt idx="33">
                  <c:v>6997.512791408582</c:v>
                </c:pt>
                <c:pt idx="34">
                  <c:v>6997.512791408582</c:v>
                </c:pt>
                <c:pt idx="35">
                  <c:v>6997.512791408582</c:v>
                </c:pt>
                <c:pt idx="36">
                  <c:v>6997.512791408582</c:v>
                </c:pt>
                <c:pt idx="37">
                  <c:v>6997.512791408582</c:v>
                </c:pt>
                <c:pt idx="38">
                  <c:v>6997.512791408582</c:v>
                </c:pt>
                <c:pt idx="39">
                  <c:v>6997.512791408582</c:v>
                </c:pt>
                <c:pt idx="40">
                  <c:v>8317.675987841383</c:v>
                </c:pt>
                <c:pt idx="41">
                  <c:v>8317.675987841383</c:v>
                </c:pt>
                <c:pt idx="42">
                  <c:v>8317.675987841383</c:v>
                </c:pt>
                <c:pt idx="43">
                  <c:v>8317.675987841383</c:v>
                </c:pt>
                <c:pt idx="44">
                  <c:v>8317.675987841383</c:v>
                </c:pt>
                <c:pt idx="45">
                  <c:v>8317.675987841383</c:v>
                </c:pt>
                <c:pt idx="46">
                  <c:v>8317.675987841383</c:v>
                </c:pt>
                <c:pt idx="47">
                  <c:v>8317.675987841383</c:v>
                </c:pt>
                <c:pt idx="48">
                  <c:v>8317.675987841383</c:v>
                </c:pt>
                <c:pt idx="49">
                  <c:v>8317.675987841383</c:v>
                </c:pt>
                <c:pt idx="50">
                  <c:v>8317.675987841383</c:v>
                </c:pt>
                <c:pt idx="51">
                  <c:v>8317.675987841383</c:v>
                </c:pt>
                <c:pt idx="52">
                  <c:v>8317.675987841383</c:v>
                </c:pt>
                <c:pt idx="53">
                  <c:v>8317.675987841383</c:v>
                </c:pt>
                <c:pt idx="54">
                  <c:v>8317.675987841383</c:v>
                </c:pt>
                <c:pt idx="55">
                  <c:v>8317.675987841383</c:v>
                </c:pt>
                <c:pt idx="56">
                  <c:v>8317.675987841383</c:v>
                </c:pt>
                <c:pt idx="57">
                  <c:v>8317.675987841383</c:v>
                </c:pt>
                <c:pt idx="58">
                  <c:v>8317.675987841383</c:v>
                </c:pt>
                <c:pt idx="59">
                  <c:v>8317.675987841383</c:v>
                </c:pt>
                <c:pt idx="60">
                  <c:v>8317.675987841383</c:v>
                </c:pt>
                <c:pt idx="61">
                  <c:v>8317.675987841383</c:v>
                </c:pt>
                <c:pt idx="62">
                  <c:v>8317.675987841383</c:v>
                </c:pt>
                <c:pt idx="63">
                  <c:v>8317.675987841383</c:v>
                </c:pt>
                <c:pt idx="64">
                  <c:v>8317.675987841383</c:v>
                </c:pt>
                <c:pt idx="65">
                  <c:v>8317.675987841383</c:v>
                </c:pt>
                <c:pt idx="66">
                  <c:v>8317.675987841383</c:v>
                </c:pt>
                <c:pt idx="67">
                  <c:v>8317.675987841383</c:v>
                </c:pt>
                <c:pt idx="68">
                  <c:v>8317.675987841383</c:v>
                </c:pt>
                <c:pt idx="69">
                  <c:v>8317.675987841383</c:v>
                </c:pt>
                <c:pt idx="70">
                  <c:v>8317.675987841383</c:v>
                </c:pt>
                <c:pt idx="71">
                  <c:v>8317.675987841383</c:v>
                </c:pt>
                <c:pt idx="72">
                  <c:v>8317.675987841383</c:v>
                </c:pt>
                <c:pt idx="73">
                  <c:v>8317.675987841383</c:v>
                </c:pt>
                <c:pt idx="74">
                  <c:v>117675.2644584871</c:v>
                </c:pt>
                <c:pt idx="75">
                  <c:v>117675.2644584871</c:v>
                </c:pt>
                <c:pt idx="76">
                  <c:v>117675.2644584871</c:v>
                </c:pt>
                <c:pt idx="77">
                  <c:v>117675.2644584871</c:v>
                </c:pt>
                <c:pt idx="78">
                  <c:v>117675.2644584871</c:v>
                </c:pt>
                <c:pt idx="79">
                  <c:v>117675.2644584871</c:v>
                </c:pt>
                <c:pt idx="80">
                  <c:v>117675.2644584871</c:v>
                </c:pt>
                <c:pt idx="81">
                  <c:v>117675.2644584871</c:v>
                </c:pt>
                <c:pt idx="82">
                  <c:v>117675.2644584871</c:v>
                </c:pt>
                <c:pt idx="83">
                  <c:v>117675.2644584871</c:v>
                </c:pt>
                <c:pt idx="84">
                  <c:v>117675.2644584871</c:v>
                </c:pt>
                <c:pt idx="85">
                  <c:v>117675.2644584871</c:v>
                </c:pt>
                <c:pt idx="86">
                  <c:v>117675.2644584871</c:v>
                </c:pt>
                <c:pt idx="87">
                  <c:v>117675.2644584871</c:v>
                </c:pt>
                <c:pt idx="88">
                  <c:v>117675.2644584871</c:v>
                </c:pt>
                <c:pt idx="89">
                  <c:v>117675.2644584871</c:v>
                </c:pt>
                <c:pt idx="90">
                  <c:v>117675.2644584871</c:v>
                </c:pt>
                <c:pt idx="91">
                  <c:v>117675.2644584871</c:v>
                </c:pt>
                <c:pt idx="92">
                  <c:v>466801.32125075</c:v>
                </c:pt>
                <c:pt idx="93">
                  <c:v>466801.32125075</c:v>
                </c:pt>
                <c:pt idx="94">
                  <c:v>466801.32125075</c:v>
                </c:pt>
                <c:pt idx="95">
                  <c:v>466801.32125075</c:v>
                </c:pt>
                <c:pt idx="96">
                  <c:v>466801.32125075</c:v>
                </c:pt>
                <c:pt idx="97">
                  <c:v>466801.32125075</c:v>
                </c:pt>
                <c:pt idx="98">
                  <c:v>466801.32125075</c:v>
                </c:pt>
                <c:pt idx="99">
                  <c:v>466801.32125075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  <c:pt idx="10">
                  <c:v>8905.925370883651</c:v>
                </c:pt>
                <c:pt idx="11">
                  <c:v>8905.925370883651</c:v>
                </c:pt>
                <c:pt idx="12">
                  <c:v>8905.925370883651</c:v>
                </c:pt>
                <c:pt idx="13">
                  <c:v>8905.925370883651</c:v>
                </c:pt>
                <c:pt idx="14">
                  <c:v>8905.925370883651</c:v>
                </c:pt>
                <c:pt idx="15">
                  <c:v>8905.925370883651</c:v>
                </c:pt>
                <c:pt idx="16">
                  <c:v>8905.925370883651</c:v>
                </c:pt>
                <c:pt idx="17">
                  <c:v>8905.925370883651</c:v>
                </c:pt>
                <c:pt idx="18">
                  <c:v>8905.925370883651</c:v>
                </c:pt>
                <c:pt idx="19">
                  <c:v>8905.925370883651</c:v>
                </c:pt>
                <c:pt idx="20">
                  <c:v>8905.925370883651</c:v>
                </c:pt>
                <c:pt idx="21">
                  <c:v>8905.925370883651</c:v>
                </c:pt>
                <c:pt idx="22">
                  <c:v>8905.925370883651</c:v>
                </c:pt>
                <c:pt idx="23">
                  <c:v>8905.925370883651</c:v>
                </c:pt>
                <c:pt idx="24">
                  <c:v>8905.925370883651</c:v>
                </c:pt>
                <c:pt idx="25">
                  <c:v>8905.925370883651</c:v>
                </c:pt>
                <c:pt idx="26">
                  <c:v>8905.925370883651</c:v>
                </c:pt>
                <c:pt idx="27">
                  <c:v>8905.925370883651</c:v>
                </c:pt>
                <c:pt idx="28">
                  <c:v>8905.925370883651</c:v>
                </c:pt>
                <c:pt idx="29">
                  <c:v>8905.925370883651</c:v>
                </c:pt>
                <c:pt idx="30">
                  <c:v>8905.925370883651</c:v>
                </c:pt>
                <c:pt idx="31">
                  <c:v>8905.925370883651</c:v>
                </c:pt>
                <c:pt idx="32">
                  <c:v>8905.925370883651</c:v>
                </c:pt>
                <c:pt idx="33">
                  <c:v>8905.925370883651</c:v>
                </c:pt>
                <c:pt idx="34">
                  <c:v>8905.925370883651</c:v>
                </c:pt>
                <c:pt idx="35">
                  <c:v>8905.925370883651</c:v>
                </c:pt>
                <c:pt idx="36">
                  <c:v>8905.925370883651</c:v>
                </c:pt>
                <c:pt idx="37">
                  <c:v>8905.925370883651</c:v>
                </c:pt>
                <c:pt idx="38">
                  <c:v>8905.925370883651</c:v>
                </c:pt>
                <c:pt idx="39">
                  <c:v>8905.925370883651</c:v>
                </c:pt>
                <c:pt idx="40">
                  <c:v>7432.816840198683</c:v>
                </c:pt>
                <c:pt idx="41">
                  <c:v>7432.816840198683</c:v>
                </c:pt>
                <c:pt idx="42">
                  <c:v>7432.816840198683</c:v>
                </c:pt>
                <c:pt idx="43">
                  <c:v>7432.816840198683</c:v>
                </c:pt>
                <c:pt idx="44">
                  <c:v>7432.816840198683</c:v>
                </c:pt>
                <c:pt idx="45">
                  <c:v>7432.816840198683</c:v>
                </c:pt>
                <c:pt idx="46">
                  <c:v>7432.816840198683</c:v>
                </c:pt>
                <c:pt idx="47">
                  <c:v>7432.816840198683</c:v>
                </c:pt>
                <c:pt idx="48">
                  <c:v>7432.816840198683</c:v>
                </c:pt>
                <c:pt idx="49">
                  <c:v>7432.816840198683</c:v>
                </c:pt>
                <c:pt idx="50">
                  <c:v>7432.816840198683</c:v>
                </c:pt>
                <c:pt idx="51">
                  <c:v>7432.816840198683</c:v>
                </c:pt>
                <c:pt idx="52">
                  <c:v>7432.816840198683</c:v>
                </c:pt>
                <c:pt idx="53">
                  <c:v>7432.816840198683</c:v>
                </c:pt>
                <c:pt idx="54">
                  <c:v>7432.816840198683</c:v>
                </c:pt>
                <c:pt idx="55">
                  <c:v>7432.816840198683</c:v>
                </c:pt>
                <c:pt idx="56">
                  <c:v>7432.816840198683</c:v>
                </c:pt>
                <c:pt idx="57">
                  <c:v>7432.816840198683</c:v>
                </c:pt>
                <c:pt idx="58">
                  <c:v>7432.816840198683</c:v>
                </c:pt>
                <c:pt idx="59">
                  <c:v>7432.816840198683</c:v>
                </c:pt>
                <c:pt idx="60">
                  <c:v>7432.816840198683</c:v>
                </c:pt>
                <c:pt idx="61">
                  <c:v>7432.816840198683</c:v>
                </c:pt>
                <c:pt idx="62">
                  <c:v>7432.816840198683</c:v>
                </c:pt>
                <c:pt idx="63">
                  <c:v>7432.816840198683</c:v>
                </c:pt>
                <c:pt idx="64">
                  <c:v>7432.816840198683</c:v>
                </c:pt>
                <c:pt idx="65">
                  <c:v>7432.816840198683</c:v>
                </c:pt>
                <c:pt idx="66">
                  <c:v>7432.816840198683</c:v>
                </c:pt>
                <c:pt idx="67">
                  <c:v>7432.816840198683</c:v>
                </c:pt>
                <c:pt idx="68">
                  <c:v>7432.816840198683</c:v>
                </c:pt>
                <c:pt idx="69">
                  <c:v>7432.816840198683</c:v>
                </c:pt>
                <c:pt idx="70">
                  <c:v>7432.816840198683</c:v>
                </c:pt>
                <c:pt idx="71">
                  <c:v>7432.816840198683</c:v>
                </c:pt>
                <c:pt idx="72">
                  <c:v>7432.816840198683</c:v>
                </c:pt>
                <c:pt idx="73">
                  <c:v>7432.816840198683</c:v>
                </c:pt>
                <c:pt idx="74">
                  <c:v>45005.62745956172</c:v>
                </c:pt>
                <c:pt idx="75">
                  <c:v>45005.62745956172</c:v>
                </c:pt>
                <c:pt idx="76">
                  <c:v>45005.62745956172</c:v>
                </c:pt>
                <c:pt idx="77">
                  <c:v>45005.62745956172</c:v>
                </c:pt>
                <c:pt idx="78">
                  <c:v>45005.62745956172</c:v>
                </c:pt>
                <c:pt idx="79">
                  <c:v>45005.62745956172</c:v>
                </c:pt>
                <c:pt idx="80">
                  <c:v>45005.62745956172</c:v>
                </c:pt>
                <c:pt idx="81">
                  <c:v>45005.62745956172</c:v>
                </c:pt>
                <c:pt idx="82">
                  <c:v>45005.62745956172</c:v>
                </c:pt>
                <c:pt idx="83">
                  <c:v>45005.62745956172</c:v>
                </c:pt>
                <c:pt idx="84">
                  <c:v>45005.62745956172</c:v>
                </c:pt>
                <c:pt idx="85">
                  <c:v>45005.62745956172</c:v>
                </c:pt>
                <c:pt idx="86">
                  <c:v>45005.62745956172</c:v>
                </c:pt>
                <c:pt idx="87">
                  <c:v>45005.62745956172</c:v>
                </c:pt>
                <c:pt idx="88">
                  <c:v>45005.62745956172</c:v>
                </c:pt>
                <c:pt idx="89">
                  <c:v>45005.62745956172</c:v>
                </c:pt>
                <c:pt idx="90">
                  <c:v>45005.62745956172</c:v>
                </c:pt>
                <c:pt idx="91">
                  <c:v>45005.62745956172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5309.154885856203</c:v>
                </c:pt>
                <c:pt idx="41">
                  <c:v>5309.154885856203</c:v>
                </c:pt>
                <c:pt idx="42">
                  <c:v>5309.154885856203</c:v>
                </c:pt>
                <c:pt idx="43">
                  <c:v>5309.154885856203</c:v>
                </c:pt>
                <c:pt idx="44">
                  <c:v>5309.154885856203</c:v>
                </c:pt>
                <c:pt idx="45">
                  <c:v>5309.154885856203</c:v>
                </c:pt>
                <c:pt idx="46">
                  <c:v>5309.154885856203</c:v>
                </c:pt>
                <c:pt idx="47">
                  <c:v>5309.154885856203</c:v>
                </c:pt>
                <c:pt idx="48">
                  <c:v>5309.154885856203</c:v>
                </c:pt>
                <c:pt idx="49">
                  <c:v>5309.154885856203</c:v>
                </c:pt>
                <c:pt idx="50">
                  <c:v>5309.154885856203</c:v>
                </c:pt>
                <c:pt idx="51">
                  <c:v>5309.154885856203</c:v>
                </c:pt>
                <c:pt idx="52">
                  <c:v>5309.154885856203</c:v>
                </c:pt>
                <c:pt idx="53">
                  <c:v>5309.154885856203</c:v>
                </c:pt>
                <c:pt idx="54">
                  <c:v>5309.154885856203</c:v>
                </c:pt>
                <c:pt idx="55">
                  <c:v>5309.154885856203</c:v>
                </c:pt>
                <c:pt idx="56">
                  <c:v>5309.154885856203</c:v>
                </c:pt>
                <c:pt idx="57">
                  <c:v>5309.154885856203</c:v>
                </c:pt>
                <c:pt idx="58">
                  <c:v>5309.154885856203</c:v>
                </c:pt>
                <c:pt idx="59">
                  <c:v>5309.154885856203</c:v>
                </c:pt>
                <c:pt idx="60">
                  <c:v>5309.154885856203</c:v>
                </c:pt>
                <c:pt idx="61">
                  <c:v>5309.154885856203</c:v>
                </c:pt>
                <c:pt idx="62">
                  <c:v>5309.154885856203</c:v>
                </c:pt>
                <c:pt idx="63">
                  <c:v>5309.154885856203</c:v>
                </c:pt>
                <c:pt idx="64">
                  <c:v>5309.154885856203</c:v>
                </c:pt>
                <c:pt idx="65">
                  <c:v>5309.154885856203</c:v>
                </c:pt>
                <c:pt idx="66">
                  <c:v>5309.154885856203</c:v>
                </c:pt>
                <c:pt idx="67">
                  <c:v>5309.154885856203</c:v>
                </c:pt>
                <c:pt idx="68">
                  <c:v>5309.154885856203</c:v>
                </c:pt>
                <c:pt idx="69">
                  <c:v>5309.154885856203</c:v>
                </c:pt>
                <c:pt idx="70">
                  <c:v>5309.154885856203</c:v>
                </c:pt>
                <c:pt idx="71">
                  <c:v>5309.154885856203</c:v>
                </c:pt>
                <c:pt idx="72">
                  <c:v>5309.154885856203</c:v>
                </c:pt>
                <c:pt idx="73">
                  <c:v>5309.154885856203</c:v>
                </c:pt>
                <c:pt idx="74">
                  <c:v>9024.71952989901</c:v>
                </c:pt>
                <c:pt idx="75">
                  <c:v>9024.71952989901</c:v>
                </c:pt>
                <c:pt idx="76">
                  <c:v>9024.71952989901</c:v>
                </c:pt>
                <c:pt idx="77">
                  <c:v>9024.71952989901</c:v>
                </c:pt>
                <c:pt idx="78">
                  <c:v>9024.71952989901</c:v>
                </c:pt>
                <c:pt idx="79">
                  <c:v>9024.71952989901</c:v>
                </c:pt>
                <c:pt idx="80">
                  <c:v>9024.71952989901</c:v>
                </c:pt>
                <c:pt idx="81">
                  <c:v>9024.71952989901</c:v>
                </c:pt>
                <c:pt idx="82">
                  <c:v>9024.71952989901</c:v>
                </c:pt>
                <c:pt idx="83">
                  <c:v>9024.71952989901</c:v>
                </c:pt>
                <c:pt idx="84">
                  <c:v>9024.71952989901</c:v>
                </c:pt>
                <c:pt idx="85">
                  <c:v>9024.71952989901</c:v>
                </c:pt>
                <c:pt idx="86">
                  <c:v>9024.71952989901</c:v>
                </c:pt>
                <c:pt idx="87">
                  <c:v>9024.71952989901</c:v>
                </c:pt>
                <c:pt idx="88">
                  <c:v>9024.71952989901</c:v>
                </c:pt>
                <c:pt idx="89">
                  <c:v>9024.71952989901</c:v>
                </c:pt>
                <c:pt idx="90">
                  <c:v>9024.71952989901</c:v>
                </c:pt>
                <c:pt idx="91">
                  <c:v>9024.71952989901</c:v>
                </c:pt>
                <c:pt idx="92">
                  <c:v>82751.14331263296</c:v>
                </c:pt>
                <c:pt idx="93">
                  <c:v>82751.14331263296</c:v>
                </c:pt>
                <c:pt idx="94">
                  <c:v>82751.14331263296</c:v>
                </c:pt>
                <c:pt idx="95">
                  <c:v>82751.14331263296</c:v>
                </c:pt>
                <c:pt idx="96">
                  <c:v>82751.14331263296</c:v>
                </c:pt>
                <c:pt idx="97">
                  <c:v>82751.14331263296</c:v>
                </c:pt>
                <c:pt idx="98">
                  <c:v>82751.14331263296</c:v>
                </c:pt>
                <c:pt idx="99">
                  <c:v>82751.14331263296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  <c:pt idx="10">
                  <c:v>30209.13771002346</c:v>
                </c:pt>
                <c:pt idx="11">
                  <c:v>30209.13771002346</c:v>
                </c:pt>
                <c:pt idx="12">
                  <c:v>30209.13771002346</c:v>
                </c:pt>
                <c:pt idx="13">
                  <c:v>30209.13771002346</c:v>
                </c:pt>
                <c:pt idx="14">
                  <c:v>30209.13771002346</c:v>
                </c:pt>
                <c:pt idx="15">
                  <c:v>30209.13771002346</c:v>
                </c:pt>
                <c:pt idx="16">
                  <c:v>30209.13771002346</c:v>
                </c:pt>
                <c:pt idx="17">
                  <c:v>30209.13771002346</c:v>
                </c:pt>
                <c:pt idx="18">
                  <c:v>30209.13771002346</c:v>
                </c:pt>
                <c:pt idx="19">
                  <c:v>30209.13771002346</c:v>
                </c:pt>
                <c:pt idx="20">
                  <c:v>30209.13771002346</c:v>
                </c:pt>
                <c:pt idx="21">
                  <c:v>30209.13771002346</c:v>
                </c:pt>
                <c:pt idx="22">
                  <c:v>30209.13771002346</c:v>
                </c:pt>
                <c:pt idx="23">
                  <c:v>30209.13771002346</c:v>
                </c:pt>
                <c:pt idx="24">
                  <c:v>30209.13771002346</c:v>
                </c:pt>
                <c:pt idx="25">
                  <c:v>30209.13771002346</c:v>
                </c:pt>
                <c:pt idx="26">
                  <c:v>30209.13771002346</c:v>
                </c:pt>
                <c:pt idx="27">
                  <c:v>30209.13771002346</c:v>
                </c:pt>
                <c:pt idx="28">
                  <c:v>30209.13771002346</c:v>
                </c:pt>
                <c:pt idx="29">
                  <c:v>30209.13771002346</c:v>
                </c:pt>
                <c:pt idx="30">
                  <c:v>30209.13771002346</c:v>
                </c:pt>
                <c:pt idx="31">
                  <c:v>30209.13771002346</c:v>
                </c:pt>
                <c:pt idx="32">
                  <c:v>30209.13771002346</c:v>
                </c:pt>
                <c:pt idx="33">
                  <c:v>30209.13771002346</c:v>
                </c:pt>
                <c:pt idx="34">
                  <c:v>30209.13771002346</c:v>
                </c:pt>
                <c:pt idx="35">
                  <c:v>30209.13771002346</c:v>
                </c:pt>
                <c:pt idx="36">
                  <c:v>30209.13771002346</c:v>
                </c:pt>
                <c:pt idx="37">
                  <c:v>30209.13771002346</c:v>
                </c:pt>
                <c:pt idx="38">
                  <c:v>30209.13771002346</c:v>
                </c:pt>
                <c:pt idx="39">
                  <c:v>30209.13771002346</c:v>
                </c:pt>
                <c:pt idx="40">
                  <c:v>27410.96146858466</c:v>
                </c:pt>
                <c:pt idx="41">
                  <c:v>27410.96146858466</c:v>
                </c:pt>
                <c:pt idx="42">
                  <c:v>27410.96146858466</c:v>
                </c:pt>
                <c:pt idx="43">
                  <c:v>27410.96146858466</c:v>
                </c:pt>
                <c:pt idx="44">
                  <c:v>27410.96146858466</c:v>
                </c:pt>
                <c:pt idx="45">
                  <c:v>27410.96146858466</c:v>
                </c:pt>
                <c:pt idx="46">
                  <c:v>27410.96146858466</c:v>
                </c:pt>
                <c:pt idx="47">
                  <c:v>27410.96146858466</c:v>
                </c:pt>
                <c:pt idx="48">
                  <c:v>27410.96146858466</c:v>
                </c:pt>
                <c:pt idx="49">
                  <c:v>27410.96146858466</c:v>
                </c:pt>
                <c:pt idx="50">
                  <c:v>27410.96146858466</c:v>
                </c:pt>
                <c:pt idx="51">
                  <c:v>27410.96146858466</c:v>
                </c:pt>
                <c:pt idx="52">
                  <c:v>27410.96146858466</c:v>
                </c:pt>
                <c:pt idx="53">
                  <c:v>27410.96146858466</c:v>
                </c:pt>
                <c:pt idx="54">
                  <c:v>27410.96146858466</c:v>
                </c:pt>
                <c:pt idx="55">
                  <c:v>27410.96146858466</c:v>
                </c:pt>
                <c:pt idx="56">
                  <c:v>27410.96146858466</c:v>
                </c:pt>
                <c:pt idx="57">
                  <c:v>27410.96146858466</c:v>
                </c:pt>
                <c:pt idx="58">
                  <c:v>27410.96146858466</c:v>
                </c:pt>
                <c:pt idx="59">
                  <c:v>27410.96146858466</c:v>
                </c:pt>
                <c:pt idx="60">
                  <c:v>27410.96146858466</c:v>
                </c:pt>
                <c:pt idx="61">
                  <c:v>27410.96146858466</c:v>
                </c:pt>
                <c:pt idx="62">
                  <c:v>27410.96146858466</c:v>
                </c:pt>
                <c:pt idx="63">
                  <c:v>27410.96146858466</c:v>
                </c:pt>
                <c:pt idx="64">
                  <c:v>27410.96146858466</c:v>
                </c:pt>
                <c:pt idx="65">
                  <c:v>27410.96146858466</c:v>
                </c:pt>
                <c:pt idx="66">
                  <c:v>27410.96146858466</c:v>
                </c:pt>
                <c:pt idx="67">
                  <c:v>27410.96146858466</c:v>
                </c:pt>
                <c:pt idx="68">
                  <c:v>27410.96146858466</c:v>
                </c:pt>
                <c:pt idx="69">
                  <c:v>27410.96146858466</c:v>
                </c:pt>
                <c:pt idx="70">
                  <c:v>27410.96146858466</c:v>
                </c:pt>
                <c:pt idx="71">
                  <c:v>27410.96146858466</c:v>
                </c:pt>
                <c:pt idx="72">
                  <c:v>27410.96146858466</c:v>
                </c:pt>
                <c:pt idx="73">
                  <c:v>27410.96146858466</c:v>
                </c:pt>
                <c:pt idx="74">
                  <c:v>12258.43465557123</c:v>
                </c:pt>
                <c:pt idx="75">
                  <c:v>12258.43465557123</c:v>
                </c:pt>
                <c:pt idx="76">
                  <c:v>12258.43465557123</c:v>
                </c:pt>
                <c:pt idx="77">
                  <c:v>12258.43465557123</c:v>
                </c:pt>
                <c:pt idx="78">
                  <c:v>12258.43465557123</c:v>
                </c:pt>
                <c:pt idx="79">
                  <c:v>12258.43465557123</c:v>
                </c:pt>
                <c:pt idx="80">
                  <c:v>12258.43465557123</c:v>
                </c:pt>
                <c:pt idx="81">
                  <c:v>12258.43465557123</c:v>
                </c:pt>
                <c:pt idx="82">
                  <c:v>12258.43465557123</c:v>
                </c:pt>
                <c:pt idx="83">
                  <c:v>12258.43465557123</c:v>
                </c:pt>
                <c:pt idx="84">
                  <c:v>12258.43465557123</c:v>
                </c:pt>
                <c:pt idx="85">
                  <c:v>12258.43465557123</c:v>
                </c:pt>
                <c:pt idx="86">
                  <c:v>12258.43465557123</c:v>
                </c:pt>
                <c:pt idx="87">
                  <c:v>12258.43465557123</c:v>
                </c:pt>
                <c:pt idx="88">
                  <c:v>12258.43465557123</c:v>
                </c:pt>
                <c:pt idx="89">
                  <c:v>12258.43465557123</c:v>
                </c:pt>
                <c:pt idx="90">
                  <c:v>12258.43465557123</c:v>
                </c:pt>
                <c:pt idx="91">
                  <c:v>12258.43465557123</c:v>
                </c:pt>
                <c:pt idx="92">
                  <c:v>14698.76594407604</c:v>
                </c:pt>
                <c:pt idx="93">
                  <c:v>14698.76594407604</c:v>
                </c:pt>
                <c:pt idx="94">
                  <c:v>14698.76594407604</c:v>
                </c:pt>
                <c:pt idx="95">
                  <c:v>14698.76594407604</c:v>
                </c:pt>
                <c:pt idx="96">
                  <c:v>14698.76594407604</c:v>
                </c:pt>
                <c:pt idx="97">
                  <c:v>14698.76594407604</c:v>
                </c:pt>
                <c:pt idx="98">
                  <c:v>14698.76594407604</c:v>
                </c:pt>
                <c:pt idx="99">
                  <c:v>14698.76594407604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  <c:pt idx="10">
                  <c:v>1171.156426275832</c:v>
                </c:pt>
                <c:pt idx="11">
                  <c:v>1171.156426275832</c:v>
                </c:pt>
                <c:pt idx="12">
                  <c:v>1171.156426275832</c:v>
                </c:pt>
                <c:pt idx="13">
                  <c:v>1171.156426275832</c:v>
                </c:pt>
                <c:pt idx="14">
                  <c:v>1171.156426275832</c:v>
                </c:pt>
                <c:pt idx="15">
                  <c:v>1171.156426275832</c:v>
                </c:pt>
                <c:pt idx="16">
                  <c:v>1171.156426275832</c:v>
                </c:pt>
                <c:pt idx="17">
                  <c:v>1171.156426275832</c:v>
                </c:pt>
                <c:pt idx="18">
                  <c:v>1171.156426275832</c:v>
                </c:pt>
                <c:pt idx="19">
                  <c:v>1171.156426275832</c:v>
                </c:pt>
                <c:pt idx="20">
                  <c:v>1171.156426275832</c:v>
                </c:pt>
                <c:pt idx="21">
                  <c:v>1171.156426275832</c:v>
                </c:pt>
                <c:pt idx="22">
                  <c:v>1171.156426275832</c:v>
                </c:pt>
                <c:pt idx="23">
                  <c:v>1171.156426275832</c:v>
                </c:pt>
                <c:pt idx="24">
                  <c:v>1171.156426275832</c:v>
                </c:pt>
                <c:pt idx="25">
                  <c:v>1171.156426275832</c:v>
                </c:pt>
                <c:pt idx="26">
                  <c:v>1171.156426275832</c:v>
                </c:pt>
                <c:pt idx="27">
                  <c:v>1171.156426275832</c:v>
                </c:pt>
                <c:pt idx="28">
                  <c:v>1171.156426275832</c:v>
                </c:pt>
                <c:pt idx="29">
                  <c:v>1171.156426275832</c:v>
                </c:pt>
                <c:pt idx="30">
                  <c:v>1171.156426275832</c:v>
                </c:pt>
                <c:pt idx="31">
                  <c:v>1171.156426275832</c:v>
                </c:pt>
                <c:pt idx="32">
                  <c:v>1171.156426275832</c:v>
                </c:pt>
                <c:pt idx="33">
                  <c:v>1171.156426275832</c:v>
                </c:pt>
                <c:pt idx="34">
                  <c:v>1171.156426275832</c:v>
                </c:pt>
                <c:pt idx="35">
                  <c:v>1171.156426275832</c:v>
                </c:pt>
                <c:pt idx="36">
                  <c:v>1171.156426275832</c:v>
                </c:pt>
                <c:pt idx="37">
                  <c:v>1171.156426275832</c:v>
                </c:pt>
                <c:pt idx="38">
                  <c:v>1171.156426275832</c:v>
                </c:pt>
                <c:pt idx="39">
                  <c:v>1171.156426275832</c:v>
                </c:pt>
                <c:pt idx="40">
                  <c:v>977.4381487845549</c:v>
                </c:pt>
                <c:pt idx="41">
                  <c:v>977.4381487845549</c:v>
                </c:pt>
                <c:pt idx="42">
                  <c:v>977.4381487845549</c:v>
                </c:pt>
                <c:pt idx="43">
                  <c:v>977.4381487845549</c:v>
                </c:pt>
                <c:pt idx="44">
                  <c:v>977.4381487845549</c:v>
                </c:pt>
                <c:pt idx="45">
                  <c:v>977.4381487845549</c:v>
                </c:pt>
                <c:pt idx="46">
                  <c:v>977.4381487845549</c:v>
                </c:pt>
                <c:pt idx="47">
                  <c:v>977.4381487845549</c:v>
                </c:pt>
                <c:pt idx="48">
                  <c:v>977.4381487845549</c:v>
                </c:pt>
                <c:pt idx="49">
                  <c:v>977.4381487845549</c:v>
                </c:pt>
                <c:pt idx="50">
                  <c:v>977.4381487845549</c:v>
                </c:pt>
                <c:pt idx="51">
                  <c:v>977.4381487845549</c:v>
                </c:pt>
                <c:pt idx="52">
                  <c:v>977.4381487845549</c:v>
                </c:pt>
                <c:pt idx="53">
                  <c:v>977.4381487845549</c:v>
                </c:pt>
                <c:pt idx="54">
                  <c:v>977.4381487845549</c:v>
                </c:pt>
                <c:pt idx="55">
                  <c:v>977.4381487845549</c:v>
                </c:pt>
                <c:pt idx="56">
                  <c:v>977.4381487845549</c:v>
                </c:pt>
                <c:pt idx="57">
                  <c:v>977.4381487845549</c:v>
                </c:pt>
                <c:pt idx="58">
                  <c:v>977.4381487845549</c:v>
                </c:pt>
                <c:pt idx="59">
                  <c:v>977.4381487845549</c:v>
                </c:pt>
                <c:pt idx="60">
                  <c:v>977.4381487845549</c:v>
                </c:pt>
                <c:pt idx="61">
                  <c:v>977.4381487845549</c:v>
                </c:pt>
                <c:pt idx="62">
                  <c:v>977.4381487845549</c:v>
                </c:pt>
                <c:pt idx="63">
                  <c:v>977.4381487845549</c:v>
                </c:pt>
                <c:pt idx="64">
                  <c:v>977.4381487845549</c:v>
                </c:pt>
                <c:pt idx="65">
                  <c:v>977.4381487845549</c:v>
                </c:pt>
                <c:pt idx="66">
                  <c:v>977.4381487845549</c:v>
                </c:pt>
                <c:pt idx="67">
                  <c:v>977.4381487845549</c:v>
                </c:pt>
                <c:pt idx="68">
                  <c:v>977.4381487845549</c:v>
                </c:pt>
                <c:pt idx="69">
                  <c:v>977.4381487845549</c:v>
                </c:pt>
                <c:pt idx="70">
                  <c:v>977.4381487845549</c:v>
                </c:pt>
                <c:pt idx="71">
                  <c:v>977.4381487845549</c:v>
                </c:pt>
                <c:pt idx="72">
                  <c:v>977.4381487845549</c:v>
                </c:pt>
                <c:pt idx="73">
                  <c:v>977.4381487845549</c:v>
                </c:pt>
                <c:pt idx="74">
                  <c:v>977.3467706756513</c:v>
                </c:pt>
                <c:pt idx="75">
                  <c:v>977.3467706756513</c:v>
                </c:pt>
                <c:pt idx="76">
                  <c:v>977.3467706756513</c:v>
                </c:pt>
                <c:pt idx="77">
                  <c:v>977.3467706756513</c:v>
                </c:pt>
                <c:pt idx="78">
                  <c:v>977.3467706756513</c:v>
                </c:pt>
                <c:pt idx="79">
                  <c:v>977.3467706756513</c:v>
                </c:pt>
                <c:pt idx="80">
                  <c:v>977.3467706756513</c:v>
                </c:pt>
                <c:pt idx="81">
                  <c:v>977.3467706756513</c:v>
                </c:pt>
                <c:pt idx="82">
                  <c:v>977.3467706756513</c:v>
                </c:pt>
                <c:pt idx="83">
                  <c:v>977.3467706756513</c:v>
                </c:pt>
                <c:pt idx="84">
                  <c:v>977.3467706756513</c:v>
                </c:pt>
                <c:pt idx="85">
                  <c:v>977.3467706756513</c:v>
                </c:pt>
                <c:pt idx="86">
                  <c:v>977.3467706756513</c:v>
                </c:pt>
                <c:pt idx="87">
                  <c:v>977.3467706756513</c:v>
                </c:pt>
                <c:pt idx="88">
                  <c:v>977.3467706756513</c:v>
                </c:pt>
                <c:pt idx="89">
                  <c:v>977.3467706756513</c:v>
                </c:pt>
                <c:pt idx="90">
                  <c:v>977.3467706756513</c:v>
                </c:pt>
                <c:pt idx="91">
                  <c:v>977.3467706756513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5350824"/>
        <c:axId val="-202534748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32860.0670797969</c:v>
                </c:pt>
                <c:pt idx="1">
                  <c:v>32860.0670797969</c:v>
                </c:pt>
                <c:pt idx="2">
                  <c:v>32860.0670797969</c:v>
                </c:pt>
                <c:pt idx="3">
                  <c:v>32860.0670797969</c:v>
                </c:pt>
                <c:pt idx="4">
                  <c:v>32860.0670797969</c:v>
                </c:pt>
                <c:pt idx="5">
                  <c:v>32860.0670797969</c:v>
                </c:pt>
                <c:pt idx="6">
                  <c:v>32860.0670797969</c:v>
                </c:pt>
                <c:pt idx="7">
                  <c:v>32860.0670797969</c:v>
                </c:pt>
                <c:pt idx="8">
                  <c:v>32860.0670797969</c:v>
                </c:pt>
                <c:pt idx="9">
                  <c:v>32860.0670797969</c:v>
                </c:pt>
                <c:pt idx="10">
                  <c:v>32860.0670797969</c:v>
                </c:pt>
                <c:pt idx="11">
                  <c:v>32860.0670797969</c:v>
                </c:pt>
                <c:pt idx="12">
                  <c:v>32860.0670797969</c:v>
                </c:pt>
                <c:pt idx="13">
                  <c:v>32860.0670797969</c:v>
                </c:pt>
                <c:pt idx="14">
                  <c:v>32860.0670797969</c:v>
                </c:pt>
                <c:pt idx="15">
                  <c:v>32860.0670797969</c:v>
                </c:pt>
                <c:pt idx="16">
                  <c:v>32860.0670797969</c:v>
                </c:pt>
                <c:pt idx="17">
                  <c:v>32860.0670797969</c:v>
                </c:pt>
                <c:pt idx="18">
                  <c:v>32860.0670797969</c:v>
                </c:pt>
                <c:pt idx="19">
                  <c:v>32860.0670797969</c:v>
                </c:pt>
                <c:pt idx="20">
                  <c:v>32860.0670797969</c:v>
                </c:pt>
                <c:pt idx="21">
                  <c:v>32860.0670797969</c:v>
                </c:pt>
                <c:pt idx="22">
                  <c:v>32860.0670797969</c:v>
                </c:pt>
                <c:pt idx="23">
                  <c:v>32860.0670797969</c:v>
                </c:pt>
                <c:pt idx="24">
                  <c:v>32860.0670797969</c:v>
                </c:pt>
                <c:pt idx="25">
                  <c:v>32860.0670797969</c:v>
                </c:pt>
                <c:pt idx="26">
                  <c:v>32860.0670797969</c:v>
                </c:pt>
                <c:pt idx="27">
                  <c:v>32860.0670797969</c:v>
                </c:pt>
                <c:pt idx="28">
                  <c:v>32860.0670797969</c:v>
                </c:pt>
                <c:pt idx="29">
                  <c:v>32860.0670797969</c:v>
                </c:pt>
                <c:pt idx="30">
                  <c:v>32860.0670797969</c:v>
                </c:pt>
                <c:pt idx="31">
                  <c:v>32860.0670797969</c:v>
                </c:pt>
                <c:pt idx="32">
                  <c:v>32860.0670797969</c:v>
                </c:pt>
                <c:pt idx="33">
                  <c:v>32860.0670797969</c:v>
                </c:pt>
                <c:pt idx="34">
                  <c:v>32860.0670797969</c:v>
                </c:pt>
                <c:pt idx="35">
                  <c:v>32860.0670797969</c:v>
                </c:pt>
                <c:pt idx="36">
                  <c:v>32860.0670797969</c:v>
                </c:pt>
                <c:pt idx="37">
                  <c:v>32860.0670797969</c:v>
                </c:pt>
                <c:pt idx="38">
                  <c:v>32860.0670797969</c:v>
                </c:pt>
                <c:pt idx="39">
                  <c:v>32860.0670797969</c:v>
                </c:pt>
                <c:pt idx="40">
                  <c:v>31930.4670797969</c:v>
                </c:pt>
                <c:pt idx="41">
                  <c:v>31930.4670797969</c:v>
                </c:pt>
                <c:pt idx="42">
                  <c:v>31930.4670797969</c:v>
                </c:pt>
                <c:pt idx="43">
                  <c:v>31930.4670797969</c:v>
                </c:pt>
                <c:pt idx="44">
                  <c:v>31930.4670797969</c:v>
                </c:pt>
                <c:pt idx="45">
                  <c:v>31930.4670797969</c:v>
                </c:pt>
                <c:pt idx="46">
                  <c:v>31930.4670797969</c:v>
                </c:pt>
                <c:pt idx="47">
                  <c:v>31930.4670797969</c:v>
                </c:pt>
                <c:pt idx="48">
                  <c:v>31930.4670797969</c:v>
                </c:pt>
                <c:pt idx="49">
                  <c:v>31930.4670797969</c:v>
                </c:pt>
                <c:pt idx="50">
                  <c:v>31930.4670797969</c:v>
                </c:pt>
                <c:pt idx="51">
                  <c:v>31930.4670797969</c:v>
                </c:pt>
                <c:pt idx="52">
                  <c:v>31930.4670797969</c:v>
                </c:pt>
                <c:pt idx="53">
                  <c:v>31930.4670797969</c:v>
                </c:pt>
                <c:pt idx="54">
                  <c:v>31930.4670797969</c:v>
                </c:pt>
                <c:pt idx="55">
                  <c:v>31930.4670797969</c:v>
                </c:pt>
                <c:pt idx="56">
                  <c:v>31930.4670797969</c:v>
                </c:pt>
                <c:pt idx="57">
                  <c:v>31930.4670797969</c:v>
                </c:pt>
                <c:pt idx="58">
                  <c:v>31930.4670797969</c:v>
                </c:pt>
                <c:pt idx="59">
                  <c:v>31930.4670797969</c:v>
                </c:pt>
                <c:pt idx="60">
                  <c:v>31930.4670797969</c:v>
                </c:pt>
                <c:pt idx="61">
                  <c:v>31930.4670797969</c:v>
                </c:pt>
                <c:pt idx="62">
                  <c:v>31930.4670797969</c:v>
                </c:pt>
                <c:pt idx="63">
                  <c:v>31930.4670797969</c:v>
                </c:pt>
                <c:pt idx="64">
                  <c:v>31930.4670797969</c:v>
                </c:pt>
                <c:pt idx="65">
                  <c:v>31930.4670797969</c:v>
                </c:pt>
                <c:pt idx="66">
                  <c:v>31930.4670797969</c:v>
                </c:pt>
                <c:pt idx="67">
                  <c:v>31930.4670797969</c:v>
                </c:pt>
                <c:pt idx="68">
                  <c:v>31930.4670797969</c:v>
                </c:pt>
                <c:pt idx="69">
                  <c:v>31930.4670797969</c:v>
                </c:pt>
                <c:pt idx="70">
                  <c:v>31930.4670797969</c:v>
                </c:pt>
                <c:pt idx="71">
                  <c:v>31930.4670797969</c:v>
                </c:pt>
                <c:pt idx="72">
                  <c:v>31930.4670797969</c:v>
                </c:pt>
                <c:pt idx="73">
                  <c:v>31930.4670797969</c:v>
                </c:pt>
                <c:pt idx="74">
                  <c:v>31986.4670797969</c:v>
                </c:pt>
                <c:pt idx="75">
                  <c:v>31986.4670797969</c:v>
                </c:pt>
                <c:pt idx="76">
                  <c:v>31986.4670797969</c:v>
                </c:pt>
                <c:pt idx="77">
                  <c:v>31986.4670797969</c:v>
                </c:pt>
                <c:pt idx="78">
                  <c:v>31986.4670797969</c:v>
                </c:pt>
                <c:pt idx="79">
                  <c:v>31986.4670797969</c:v>
                </c:pt>
                <c:pt idx="80">
                  <c:v>31986.4670797969</c:v>
                </c:pt>
                <c:pt idx="81">
                  <c:v>31986.4670797969</c:v>
                </c:pt>
                <c:pt idx="82">
                  <c:v>31986.4670797969</c:v>
                </c:pt>
                <c:pt idx="83">
                  <c:v>31986.4670797969</c:v>
                </c:pt>
                <c:pt idx="84">
                  <c:v>31986.4670797969</c:v>
                </c:pt>
                <c:pt idx="85">
                  <c:v>31986.4670797969</c:v>
                </c:pt>
                <c:pt idx="86">
                  <c:v>31986.4670797969</c:v>
                </c:pt>
                <c:pt idx="87">
                  <c:v>31986.4670797969</c:v>
                </c:pt>
                <c:pt idx="88">
                  <c:v>31986.4670797969</c:v>
                </c:pt>
                <c:pt idx="89">
                  <c:v>31986.4670797969</c:v>
                </c:pt>
                <c:pt idx="90">
                  <c:v>31986.4670797969</c:v>
                </c:pt>
                <c:pt idx="91">
                  <c:v>31986.4670797969</c:v>
                </c:pt>
                <c:pt idx="92">
                  <c:v>32456.8670797969</c:v>
                </c:pt>
                <c:pt idx="93">
                  <c:v>32456.8670797969</c:v>
                </c:pt>
                <c:pt idx="94">
                  <c:v>32456.8670797969</c:v>
                </c:pt>
                <c:pt idx="95">
                  <c:v>32456.8670797969</c:v>
                </c:pt>
                <c:pt idx="96">
                  <c:v>32456.8670797969</c:v>
                </c:pt>
                <c:pt idx="97">
                  <c:v>32456.8670797969</c:v>
                </c:pt>
                <c:pt idx="98">
                  <c:v>32456.8670797969</c:v>
                </c:pt>
                <c:pt idx="99">
                  <c:v>32456.8670797969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350824"/>
        <c:axId val="-202534748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53801.67660764877</c:v>
                </c:pt>
                <c:pt idx="8">
                  <c:v>54242.26709600465</c:v>
                </c:pt>
                <c:pt idx="9">
                  <c:v>54682.85758436053</c:v>
                </c:pt>
                <c:pt idx="10">
                  <c:v>55123.44807271642</c:v>
                </c:pt>
                <c:pt idx="11">
                  <c:v>55564.03856107231</c:v>
                </c:pt>
                <c:pt idx="12">
                  <c:v>56004.6290494282</c:v>
                </c:pt>
                <c:pt idx="13">
                  <c:v>56445.21953778407</c:v>
                </c:pt>
                <c:pt idx="14">
                  <c:v>56885.81002613995</c:v>
                </c:pt>
                <c:pt idx="15">
                  <c:v>57326.40051449584</c:v>
                </c:pt>
                <c:pt idx="16">
                  <c:v>57766.99100285173</c:v>
                </c:pt>
                <c:pt idx="17">
                  <c:v>58207.58149120762</c:v>
                </c:pt>
                <c:pt idx="18">
                  <c:v>58648.1719795635</c:v>
                </c:pt>
                <c:pt idx="19">
                  <c:v>59088.76246791938</c:v>
                </c:pt>
                <c:pt idx="20">
                  <c:v>59529.35295627526</c:v>
                </c:pt>
                <c:pt idx="21">
                  <c:v>59969.94344463115</c:v>
                </c:pt>
                <c:pt idx="22">
                  <c:v>60410.53393298703</c:v>
                </c:pt>
                <c:pt idx="23">
                  <c:v>60851.12442134292</c:v>
                </c:pt>
                <c:pt idx="24">
                  <c:v>61291.7149096988</c:v>
                </c:pt>
                <c:pt idx="25">
                  <c:v>61732.3053980547</c:v>
                </c:pt>
                <c:pt idx="26">
                  <c:v>62172.89588641057</c:v>
                </c:pt>
                <c:pt idx="27">
                  <c:v>62613.48637476645</c:v>
                </c:pt>
                <c:pt idx="28">
                  <c:v>63054.07686312235</c:v>
                </c:pt>
                <c:pt idx="29">
                  <c:v>63494.66735147823</c:v>
                </c:pt>
                <c:pt idx="30">
                  <c:v>63935.25783983411</c:v>
                </c:pt>
                <c:pt idx="31">
                  <c:v>64375.84832819</c:v>
                </c:pt>
                <c:pt idx="32">
                  <c:v>64816.43881654588</c:v>
                </c:pt>
                <c:pt idx="33">
                  <c:v>65257.02930490176</c:v>
                </c:pt>
                <c:pt idx="34">
                  <c:v>65697.61979325764</c:v>
                </c:pt>
                <c:pt idx="35">
                  <c:v>66138.21028161353</c:v>
                </c:pt>
                <c:pt idx="36">
                  <c:v>66578.80076996941</c:v>
                </c:pt>
                <c:pt idx="37">
                  <c:v>67019.3912583253</c:v>
                </c:pt>
                <c:pt idx="38">
                  <c:v>67459.98174668118</c:v>
                </c:pt>
                <c:pt idx="39">
                  <c:v>67900.57223503708</c:v>
                </c:pt>
                <c:pt idx="40">
                  <c:v>68341.16272339296</c:v>
                </c:pt>
                <c:pt idx="41">
                  <c:v>68781.75321174884</c:v>
                </c:pt>
                <c:pt idx="42">
                  <c:v>69222.34370010473</c:v>
                </c:pt>
                <c:pt idx="43">
                  <c:v>69662.93418846061</c:v>
                </c:pt>
                <c:pt idx="44">
                  <c:v>70103.52467681649</c:v>
                </c:pt>
                <c:pt idx="45">
                  <c:v>75448.39482661016</c:v>
                </c:pt>
                <c:pt idx="46">
                  <c:v>80793.26497640385</c:v>
                </c:pt>
                <c:pt idx="47">
                  <c:v>86138.1351261975</c:v>
                </c:pt>
                <c:pt idx="48">
                  <c:v>91483.0052759912</c:v>
                </c:pt>
                <c:pt idx="49">
                  <c:v>96827.87542578486</c:v>
                </c:pt>
                <c:pt idx="50">
                  <c:v>102172.7455755785</c:v>
                </c:pt>
                <c:pt idx="51">
                  <c:v>107517.6157253722</c:v>
                </c:pt>
                <c:pt idx="52">
                  <c:v>112862.4858751659</c:v>
                </c:pt>
                <c:pt idx="53">
                  <c:v>118207.3560249596</c:v>
                </c:pt>
                <c:pt idx="54">
                  <c:v>123552.2261747532</c:v>
                </c:pt>
                <c:pt idx="55">
                  <c:v>128897.0963245469</c:v>
                </c:pt>
                <c:pt idx="56">
                  <c:v>134241.9664743406</c:v>
                </c:pt>
                <c:pt idx="57">
                  <c:v>139586.8366241343</c:v>
                </c:pt>
                <c:pt idx="58">
                  <c:v>144931.706773928</c:v>
                </c:pt>
                <c:pt idx="59">
                  <c:v>150276.5769237216</c:v>
                </c:pt>
                <c:pt idx="60">
                  <c:v>155621.4470735153</c:v>
                </c:pt>
                <c:pt idx="61">
                  <c:v>160966.317223309</c:v>
                </c:pt>
                <c:pt idx="62">
                  <c:v>166311.1873731026</c:v>
                </c:pt>
                <c:pt idx="63">
                  <c:v>171656.0575228963</c:v>
                </c:pt>
                <c:pt idx="64">
                  <c:v>177000.92767269</c:v>
                </c:pt>
                <c:pt idx="65">
                  <c:v>182345.7978224836</c:v>
                </c:pt>
                <c:pt idx="66">
                  <c:v>187690.6679722773</c:v>
                </c:pt>
                <c:pt idx="67">
                  <c:v>193035.538122071</c:v>
                </c:pt>
                <c:pt idx="68">
                  <c:v>198380.4082718647</c:v>
                </c:pt>
                <c:pt idx="69">
                  <c:v>203725.2784216584</c:v>
                </c:pt>
                <c:pt idx="70">
                  <c:v>209070.148571452</c:v>
                </c:pt>
                <c:pt idx="71">
                  <c:v>239950.0881507785</c:v>
                </c:pt>
                <c:pt idx="72">
                  <c:v>270830.0277301049</c:v>
                </c:pt>
                <c:pt idx="73">
                  <c:v>301709.9673094313</c:v>
                </c:pt>
                <c:pt idx="74">
                  <c:v>332589.9068887577</c:v>
                </c:pt>
                <c:pt idx="75">
                  <c:v>363469.8464680841</c:v>
                </c:pt>
                <c:pt idx="76">
                  <c:v>394349.7860474105</c:v>
                </c:pt>
                <c:pt idx="77">
                  <c:v>425229.725626737</c:v>
                </c:pt>
                <c:pt idx="78">
                  <c:v>456109.6652060634</c:v>
                </c:pt>
                <c:pt idx="79">
                  <c:v>486989.6047853898</c:v>
                </c:pt>
                <c:pt idx="80">
                  <c:v>517869.5443647163</c:v>
                </c:pt>
                <c:pt idx="81">
                  <c:v>548749.4839440427</c:v>
                </c:pt>
                <c:pt idx="82">
                  <c:v>579629.4235233691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5350824"/>
        <c:axId val="-2025347480"/>
      </c:scatterChart>
      <c:catAx>
        <c:axId val="-20253508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53474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53474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53508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  <c:pt idx="10">
                  <c:v>554.1549981976556</c:v>
                </c:pt>
                <c:pt idx="11">
                  <c:v>554.1549981976556</c:v>
                </c:pt>
                <c:pt idx="12">
                  <c:v>554.1549981976556</c:v>
                </c:pt>
                <c:pt idx="13">
                  <c:v>554.1549981976556</c:v>
                </c:pt>
                <c:pt idx="14">
                  <c:v>554.1549981976556</c:v>
                </c:pt>
                <c:pt idx="15">
                  <c:v>554.1549981976556</c:v>
                </c:pt>
                <c:pt idx="16">
                  <c:v>554.1549981976556</c:v>
                </c:pt>
                <c:pt idx="17">
                  <c:v>554.1549981976556</c:v>
                </c:pt>
                <c:pt idx="18">
                  <c:v>554.1549981976556</c:v>
                </c:pt>
                <c:pt idx="19">
                  <c:v>554.1549981976556</c:v>
                </c:pt>
                <c:pt idx="20">
                  <c:v>554.1549981976556</c:v>
                </c:pt>
                <c:pt idx="21">
                  <c:v>654.5241510944624</c:v>
                </c:pt>
                <c:pt idx="22">
                  <c:v>754.8933039912692</c:v>
                </c:pt>
                <c:pt idx="23">
                  <c:v>855.262456888076</c:v>
                </c:pt>
                <c:pt idx="24">
                  <c:v>955.6316097848828</c:v>
                </c:pt>
                <c:pt idx="25">
                  <c:v>1056.00076268169</c:v>
                </c:pt>
                <c:pt idx="26">
                  <c:v>1156.369915578497</c:v>
                </c:pt>
                <c:pt idx="27">
                  <c:v>1256.739068475303</c:v>
                </c:pt>
                <c:pt idx="28">
                  <c:v>1357.10822137211</c:v>
                </c:pt>
                <c:pt idx="29">
                  <c:v>1457.477374268917</c:v>
                </c:pt>
                <c:pt idx="30">
                  <c:v>1557.846527165724</c:v>
                </c:pt>
                <c:pt idx="31">
                  <c:v>1658.21568006253</c:v>
                </c:pt>
                <c:pt idx="32">
                  <c:v>1758.584832959337</c:v>
                </c:pt>
                <c:pt idx="33">
                  <c:v>1858.953985856144</c:v>
                </c:pt>
                <c:pt idx="34">
                  <c:v>1959.323138752951</c:v>
                </c:pt>
                <c:pt idx="35">
                  <c:v>2059.692291649758</c:v>
                </c:pt>
                <c:pt idx="36">
                  <c:v>2160.061444546564</c:v>
                </c:pt>
                <c:pt idx="37">
                  <c:v>2260.430597443371</c:v>
                </c:pt>
                <c:pt idx="38">
                  <c:v>2360.799750340178</c:v>
                </c:pt>
                <c:pt idx="39">
                  <c:v>2461.168903236985</c:v>
                </c:pt>
                <c:pt idx="40">
                  <c:v>2561.538056133792</c:v>
                </c:pt>
                <c:pt idx="41">
                  <c:v>2661.907209030598</c:v>
                </c:pt>
                <c:pt idx="42">
                  <c:v>2762.276361927405</c:v>
                </c:pt>
                <c:pt idx="43">
                  <c:v>2862.645514824212</c:v>
                </c:pt>
                <c:pt idx="44">
                  <c:v>2963.014667721019</c:v>
                </c:pt>
                <c:pt idx="45">
                  <c:v>3063.383820617826</c:v>
                </c:pt>
                <c:pt idx="46">
                  <c:v>3163.752973514632</c:v>
                </c:pt>
                <c:pt idx="47">
                  <c:v>3264.12212641144</c:v>
                </c:pt>
                <c:pt idx="48">
                  <c:v>3364.491279308246</c:v>
                </c:pt>
                <c:pt idx="49">
                  <c:v>3464.860432205053</c:v>
                </c:pt>
                <c:pt idx="50">
                  <c:v>3565.22958510186</c:v>
                </c:pt>
                <c:pt idx="51">
                  <c:v>3665.598737998667</c:v>
                </c:pt>
                <c:pt idx="52">
                  <c:v>3765.967890895473</c:v>
                </c:pt>
                <c:pt idx="53">
                  <c:v>3866.33704379228</c:v>
                </c:pt>
                <c:pt idx="54">
                  <c:v>3966.706196689087</c:v>
                </c:pt>
                <c:pt idx="55">
                  <c:v>4067.075349585894</c:v>
                </c:pt>
                <c:pt idx="56">
                  <c:v>4167.444502482701</c:v>
                </c:pt>
                <c:pt idx="57">
                  <c:v>4267.813655379508</c:v>
                </c:pt>
                <c:pt idx="58">
                  <c:v>4357.563656042586</c:v>
                </c:pt>
                <c:pt idx="59">
                  <c:v>4447.313656705663</c:v>
                </c:pt>
                <c:pt idx="60">
                  <c:v>4537.063657368742</c:v>
                </c:pt>
                <c:pt idx="61">
                  <c:v>4626.81365803182</c:v>
                </c:pt>
                <c:pt idx="62">
                  <c:v>4716.563658694898</c:v>
                </c:pt>
                <c:pt idx="63">
                  <c:v>4806.313659357976</c:v>
                </c:pt>
                <c:pt idx="64">
                  <c:v>4896.063660021054</c:v>
                </c:pt>
                <c:pt idx="65">
                  <c:v>4985.813660684132</c:v>
                </c:pt>
                <c:pt idx="66">
                  <c:v>5075.563661347211</c:v>
                </c:pt>
                <c:pt idx="67">
                  <c:v>5165.31366201029</c:v>
                </c:pt>
                <c:pt idx="68">
                  <c:v>5255.063662673367</c:v>
                </c:pt>
                <c:pt idx="69">
                  <c:v>5344.813663336446</c:v>
                </c:pt>
                <c:pt idx="70">
                  <c:v>5434.563663999524</c:v>
                </c:pt>
                <c:pt idx="71">
                  <c:v>5524.313664662602</c:v>
                </c:pt>
                <c:pt idx="72">
                  <c:v>5614.06366532568</c:v>
                </c:pt>
                <c:pt idx="73">
                  <c:v>5703.813665988758</c:v>
                </c:pt>
                <c:pt idx="74">
                  <c:v>5793.563666651836</c:v>
                </c:pt>
                <c:pt idx="75">
                  <c:v>5883.313667314915</c:v>
                </c:pt>
                <c:pt idx="76">
                  <c:v>5973.063667977992</c:v>
                </c:pt>
                <c:pt idx="77">
                  <c:v>6062.813668641071</c:v>
                </c:pt>
                <c:pt idx="78">
                  <c:v>6152.56366930415</c:v>
                </c:pt>
                <c:pt idx="79">
                  <c:v>6242.313669967227</c:v>
                </c:pt>
                <c:pt idx="80">
                  <c:v>6332.063670630306</c:v>
                </c:pt>
                <c:pt idx="81">
                  <c:v>6421.813671293384</c:v>
                </c:pt>
                <c:pt idx="82">
                  <c:v>6511.563671956462</c:v>
                </c:pt>
                <c:pt idx="83">
                  <c:v>6601.31367261954</c:v>
                </c:pt>
                <c:pt idx="84">
                  <c:v>6581.078679183117</c:v>
                </c:pt>
                <c:pt idx="85">
                  <c:v>6560.843685746695</c:v>
                </c:pt>
                <c:pt idx="86">
                  <c:v>6540.608692310272</c:v>
                </c:pt>
                <c:pt idx="87">
                  <c:v>6520.37369887385</c:v>
                </c:pt>
                <c:pt idx="88">
                  <c:v>6500.138705437426</c:v>
                </c:pt>
                <c:pt idx="89">
                  <c:v>6479.903712001003</c:v>
                </c:pt>
                <c:pt idx="90">
                  <c:v>6459.668718564581</c:v>
                </c:pt>
                <c:pt idx="91">
                  <c:v>6439.433725128159</c:v>
                </c:pt>
                <c:pt idx="92">
                  <c:v>6419.198731691735</c:v>
                </c:pt>
                <c:pt idx="93">
                  <c:v>6398.963738255313</c:v>
                </c:pt>
                <c:pt idx="94">
                  <c:v>6378.72874481889</c:v>
                </c:pt>
                <c:pt idx="95">
                  <c:v>6358.493751382467</c:v>
                </c:pt>
                <c:pt idx="96">
                  <c:v>6338.258757946044</c:v>
                </c:pt>
                <c:pt idx="97">
                  <c:v>6338.258757946044</c:v>
                </c:pt>
                <c:pt idx="98">
                  <c:v>6338.258757946044</c:v>
                </c:pt>
                <c:pt idx="99">
                  <c:v>6338.258757946044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489.6517355777098</c:v>
                </c:pt>
                <c:pt idx="85">
                  <c:v>979.3034711554196</c:v>
                </c:pt>
                <c:pt idx="86">
                  <c:v>1468.95520673313</c:v>
                </c:pt>
                <c:pt idx="87">
                  <c:v>1958.606942310839</c:v>
                </c:pt>
                <c:pt idx="88">
                  <c:v>2448.25867788855</c:v>
                </c:pt>
                <c:pt idx="89">
                  <c:v>2937.910413466258</c:v>
                </c:pt>
                <c:pt idx="90">
                  <c:v>3427.562149043968</c:v>
                </c:pt>
                <c:pt idx="91">
                  <c:v>3917.213884621679</c:v>
                </c:pt>
                <c:pt idx="92">
                  <c:v>4406.865620199388</c:v>
                </c:pt>
                <c:pt idx="93">
                  <c:v>4896.517355777099</c:v>
                </c:pt>
                <c:pt idx="94">
                  <c:v>5386.169091354808</c:v>
                </c:pt>
                <c:pt idx="95">
                  <c:v>5875.820826932516</c:v>
                </c:pt>
                <c:pt idx="96">
                  <c:v>6365.472562510227</c:v>
                </c:pt>
                <c:pt idx="97">
                  <c:v>6365.472562510227</c:v>
                </c:pt>
                <c:pt idx="98">
                  <c:v>6365.472562510227</c:v>
                </c:pt>
                <c:pt idx="99">
                  <c:v>6365.472562510227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8.252667074741106</c:v>
                </c:pt>
                <c:pt idx="22">
                  <c:v>16.50533414948221</c:v>
                </c:pt>
                <c:pt idx="23">
                  <c:v>24.75800122422332</c:v>
                </c:pt>
                <c:pt idx="24">
                  <c:v>33.01066829896443</c:v>
                </c:pt>
                <c:pt idx="25">
                  <c:v>41.26333537370553</c:v>
                </c:pt>
                <c:pt idx="26">
                  <c:v>49.51600244844665</c:v>
                </c:pt>
                <c:pt idx="27">
                  <c:v>57.76866952318774</c:v>
                </c:pt>
                <c:pt idx="28">
                  <c:v>66.02133659792885</c:v>
                </c:pt>
                <c:pt idx="29">
                  <c:v>74.27400367266996</c:v>
                </c:pt>
                <c:pt idx="30">
                  <c:v>82.52667074741107</c:v>
                </c:pt>
                <c:pt idx="31">
                  <c:v>90.77933782215219</c:v>
                </c:pt>
                <c:pt idx="32">
                  <c:v>99.0320048968933</c:v>
                </c:pt>
                <c:pt idx="33">
                  <c:v>107.2846719716344</c:v>
                </c:pt>
                <c:pt idx="34">
                  <c:v>115.5373390463755</c:v>
                </c:pt>
                <c:pt idx="35">
                  <c:v>123.7900061211166</c:v>
                </c:pt>
                <c:pt idx="36">
                  <c:v>132.0426731958577</c:v>
                </c:pt>
                <c:pt idx="37">
                  <c:v>140.2953402705988</c:v>
                </c:pt>
                <c:pt idx="38">
                  <c:v>148.54800734534</c:v>
                </c:pt>
                <c:pt idx="39">
                  <c:v>156.800674420081</c:v>
                </c:pt>
                <c:pt idx="40">
                  <c:v>165.0533414948221</c:v>
                </c:pt>
                <c:pt idx="41">
                  <c:v>173.3060085695633</c:v>
                </c:pt>
                <c:pt idx="42">
                  <c:v>181.5586756443044</c:v>
                </c:pt>
                <c:pt idx="43">
                  <c:v>189.8113427190455</c:v>
                </c:pt>
                <c:pt idx="44">
                  <c:v>198.0640097937866</c:v>
                </c:pt>
                <c:pt idx="45">
                  <c:v>206.3166768685277</c:v>
                </c:pt>
                <c:pt idx="46">
                  <c:v>214.5693439432688</c:v>
                </c:pt>
                <c:pt idx="47">
                  <c:v>222.8220110180099</c:v>
                </c:pt>
                <c:pt idx="48">
                  <c:v>231.074678092751</c:v>
                </c:pt>
                <c:pt idx="49">
                  <c:v>239.3273451674921</c:v>
                </c:pt>
                <c:pt idx="50">
                  <c:v>247.5800122422332</c:v>
                </c:pt>
                <c:pt idx="51">
                  <c:v>255.8326793169743</c:v>
                </c:pt>
                <c:pt idx="52">
                  <c:v>264.0853463917154</c:v>
                </c:pt>
                <c:pt idx="53">
                  <c:v>272.3380134664565</c:v>
                </c:pt>
                <c:pt idx="54">
                  <c:v>280.5906805411976</c:v>
                </c:pt>
                <c:pt idx="55">
                  <c:v>288.8433476159387</c:v>
                </c:pt>
                <c:pt idx="56">
                  <c:v>297.0960146906799</c:v>
                </c:pt>
                <c:pt idx="57">
                  <c:v>305.348681765421</c:v>
                </c:pt>
                <c:pt idx="58">
                  <c:v>324.0053219993648</c:v>
                </c:pt>
                <c:pt idx="59">
                  <c:v>342.6619622333085</c:v>
                </c:pt>
                <c:pt idx="60">
                  <c:v>361.3186024672524</c:v>
                </c:pt>
                <c:pt idx="61">
                  <c:v>379.9752427011962</c:v>
                </c:pt>
                <c:pt idx="62">
                  <c:v>398.63188293514</c:v>
                </c:pt>
                <c:pt idx="63">
                  <c:v>417.2885231690838</c:v>
                </c:pt>
                <c:pt idx="64">
                  <c:v>435.9451634030275</c:v>
                </c:pt>
                <c:pt idx="65">
                  <c:v>454.6018036369713</c:v>
                </c:pt>
                <c:pt idx="66">
                  <c:v>473.2584438709151</c:v>
                </c:pt>
                <c:pt idx="67">
                  <c:v>491.915084104859</c:v>
                </c:pt>
                <c:pt idx="68">
                  <c:v>510.5717243388028</c:v>
                </c:pt>
                <c:pt idx="69">
                  <c:v>529.2283645727466</c:v>
                </c:pt>
                <c:pt idx="70">
                  <c:v>547.8850048066904</c:v>
                </c:pt>
                <c:pt idx="71">
                  <c:v>566.5416450406342</c:v>
                </c:pt>
                <c:pt idx="72">
                  <c:v>585.198285274578</c:v>
                </c:pt>
                <c:pt idx="73">
                  <c:v>603.8549255085218</c:v>
                </c:pt>
                <c:pt idx="74">
                  <c:v>622.5115657424656</c:v>
                </c:pt>
                <c:pt idx="75">
                  <c:v>641.1682059764093</c:v>
                </c:pt>
                <c:pt idx="76">
                  <c:v>659.8248462103531</c:v>
                </c:pt>
                <c:pt idx="77">
                  <c:v>678.481486444297</c:v>
                </c:pt>
                <c:pt idx="78">
                  <c:v>697.1381266782407</c:v>
                </c:pt>
                <c:pt idx="79">
                  <c:v>715.7947669121845</c:v>
                </c:pt>
                <c:pt idx="80">
                  <c:v>734.4514071461284</c:v>
                </c:pt>
                <c:pt idx="81">
                  <c:v>753.1080473800722</c:v>
                </c:pt>
                <c:pt idx="82">
                  <c:v>771.764687614016</c:v>
                </c:pt>
                <c:pt idx="83">
                  <c:v>790.4213278479599</c:v>
                </c:pt>
                <c:pt idx="84">
                  <c:v>916.8745481209558</c:v>
                </c:pt>
                <c:pt idx="85">
                  <c:v>1043.327768393952</c:v>
                </c:pt>
                <c:pt idx="86">
                  <c:v>1169.780988666948</c:v>
                </c:pt>
                <c:pt idx="87">
                  <c:v>1296.234208939944</c:v>
                </c:pt>
                <c:pt idx="88">
                  <c:v>1422.68742921294</c:v>
                </c:pt>
                <c:pt idx="89">
                  <c:v>1549.140649485936</c:v>
                </c:pt>
                <c:pt idx="90">
                  <c:v>1675.593869758932</c:v>
                </c:pt>
                <c:pt idx="91">
                  <c:v>1802.047090031928</c:v>
                </c:pt>
                <c:pt idx="92">
                  <c:v>1928.500310304923</c:v>
                </c:pt>
                <c:pt idx="93">
                  <c:v>2054.95353057792</c:v>
                </c:pt>
                <c:pt idx="94">
                  <c:v>2181.406750850916</c:v>
                </c:pt>
                <c:pt idx="95">
                  <c:v>2307.859971123911</c:v>
                </c:pt>
                <c:pt idx="96">
                  <c:v>2434.313191396907</c:v>
                </c:pt>
                <c:pt idx="97">
                  <c:v>2434.313191396907</c:v>
                </c:pt>
                <c:pt idx="98">
                  <c:v>2434.313191396907</c:v>
                </c:pt>
                <c:pt idx="99">
                  <c:v>2434.313191396907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144.6864281956307</c:v>
                </c:pt>
                <c:pt idx="22">
                  <c:v>289.3728563912615</c:v>
                </c:pt>
                <c:pt idx="23">
                  <c:v>434.0592845868923</c:v>
                </c:pt>
                <c:pt idx="24">
                  <c:v>578.745712782523</c:v>
                </c:pt>
                <c:pt idx="25">
                  <c:v>723.4321409781538</c:v>
                </c:pt>
                <c:pt idx="26">
                  <c:v>868.1185691737846</c:v>
                </c:pt>
                <c:pt idx="27">
                  <c:v>1012.804997369415</c:v>
                </c:pt>
                <c:pt idx="28">
                  <c:v>1157.491425565046</c:v>
                </c:pt>
                <c:pt idx="29">
                  <c:v>1302.177853760677</c:v>
                </c:pt>
                <c:pt idx="30">
                  <c:v>1446.864281956308</c:v>
                </c:pt>
                <c:pt idx="31">
                  <c:v>1591.550710151938</c:v>
                </c:pt>
                <c:pt idx="32">
                  <c:v>1736.237138347569</c:v>
                </c:pt>
                <c:pt idx="33">
                  <c:v>1880.9235665432</c:v>
                </c:pt>
                <c:pt idx="34">
                  <c:v>2025.609994738831</c:v>
                </c:pt>
                <c:pt idx="35">
                  <c:v>2170.296422934461</c:v>
                </c:pt>
                <c:pt idx="36">
                  <c:v>2314.982851130092</c:v>
                </c:pt>
                <c:pt idx="37">
                  <c:v>2459.669279325723</c:v>
                </c:pt>
                <c:pt idx="38">
                  <c:v>2604.355707521353</c:v>
                </c:pt>
                <c:pt idx="39">
                  <c:v>2749.042135716985</c:v>
                </c:pt>
                <c:pt idx="40">
                  <c:v>2893.728563912615</c:v>
                </c:pt>
                <c:pt idx="41">
                  <c:v>3038.414992108246</c:v>
                </c:pt>
                <c:pt idx="42">
                  <c:v>3183.101420303877</c:v>
                </c:pt>
                <c:pt idx="43">
                  <c:v>3327.787848499508</c:v>
                </c:pt>
                <c:pt idx="44">
                  <c:v>3472.474276695138</c:v>
                </c:pt>
                <c:pt idx="45">
                  <c:v>3617.160704890769</c:v>
                </c:pt>
                <c:pt idx="46">
                  <c:v>3761.8471330864</c:v>
                </c:pt>
                <c:pt idx="47">
                  <c:v>3906.53356128203</c:v>
                </c:pt>
                <c:pt idx="48">
                  <c:v>4051.219989477661</c:v>
                </c:pt>
                <c:pt idx="49">
                  <c:v>4195.906417673293</c:v>
                </c:pt>
                <c:pt idx="50">
                  <c:v>4340.592845868922</c:v>
                </c:pt>
                <c:pt idx="51">
                  <c:v>4485.279274064553</c:v>
                </c:pt>
                <c:pt idx="52">
                  <c:v>4629.965702260184</c:v>
                </c:pt>
                <c:pt idx="53">
                  <c:v>4774.652130455815</c:v>
                </c:pt>
                <c:pt idx="54">
                  <c:v>4919.338558651446</c:v>
                </c:pt>
                <c:pt idx="55">
                  <c:v>5064.024986847076</c:v>
                </c:pt>
                <c:pt idx="56">
                  <c:v>5208.711415042708</c:v>
                </c:pt>
                <c:pt idx="57">
                  <c:v>5353.397843238338</c:v>
                </c:pt>
                <c:pt idx="58">
                  <c:v>5748.6921633509</c:v>
                </c:pt>
                <c:pt idx="59">
                  <c:v>6143.986483463462</c:v>
                </c:pt>
                <c:pt idx="60">
                  <c:v>6539.280803576024</c:v>
                </c:pt>
                <c:pt idx="61">
                  <c:v>6934.575123688586</c:v>
                </c:pt>
                <c:pt idx="62">
                  <c:v>7329.869443801148</c:v>
                </c:pt>
                <c:pt idx="63">
                  <c:v>7725.16376391371</c:v>
                </c:pt>
                <c:pt idx="64">
                  <c:v>8120.458084026272</c:v>
                </c:pt>
                <c:pt idx="65">
                  <c:v>8515.752404138835</c:v>
                </c:pt>
                <c:pt idx="66">
                  <c:v>8911.046724251397</c:v>
                </c:pt>
                <c:pt idx="67">
                  <c:v>9306.341044363959</c:v>
                </c:pt>
                <c:pt idx="68">
                  <c:v>9701.63536447652</c:v>
                </c:pt>
                <c:pt idx="69">
                  <c:v>10096.92968458908</c:v>
                </c:pt>
                <c:pt idx="70">
                  <c:v>10492.22400470165</c:v>
                </c:pt>
                <c:pt idx="71">
                  <c:v>10887.51832481421</c:v>
                </c:pt>
                <c:pt idx="72">
                  <c:v>11282.81264492677</c:v>
                </c:pt>
                <c:pt idx="73">
                  <c:v>11678.10696503933</c:v>
                </c:pt>
                <c:pt idx="74">
                  <c:v>12073.40128515189</c:v>
                </c:pt>
                <c:pt idx="75">
                  <c:v>12468.69560526446</c:v>
                </c:pt>
                <c:pt idx="76">
                  <c:v>12863.98992537702</c:v>
                </c:pt>
                <c:pt idx="77">
                  <c:v>13259.28424548958</c:v>
                </c:pt>
                <c:pt idx="78">
                  <c:v>13654.57856560214</c:v>
                </c:pt>
                <c:pt idx="79">
                  <c:v>14049.8728857147</c:v>
                </c:pt>
                <c:pt idx="80">
                  <c:v>14445.16720582726</c:v>
                </c:pt>
                <c:pt idx="81">
                  <c:v>14840.46152593983</c:v>
                </c:pt>
                <c:pt idx="82">
                  <c:v>15235.7558460524</c:v>
                </c:pt>
                <c:pt idx="83">
                  <c:v>15631.05016616495</c:v>
                </c:pt>
                <c:pt idx="84">
                  <c:v>16822.5146213356</c:v>
                </c:pt>
                <c:pt idx="85">
                  <c:v>18013.97907650624</c:v>
                </c:pt>
                <c:pt idx="86">
                  <c:v>19205.44353167689</c:v>
                </c:pt>
                <c:pt idx="87">
                  <c:v>20396.90798684753</c:v>
                </c:pt>
                <c:pt idx="88">
                  <c:v>21588.37244201818</c:v>
                </c:pt>
                <c:pt idx="89">
                  <c:v>22779.83689718882</c:v>
                </c:pt>
                <c:pt idx="90">
                  <c:v>23971.30135235946</c:v>
                </c:pt>
                <c:pt idx="91">
                  <c:v>25162.76580753011</c:v>
                </c:pt>
                <c:pt idx="92">
                  <c:v>26354.23026270076</c:v>
                </c:pt>
                <c:pt idx="93">
                  <c:v>27545.6947178714</c:v>
                </c:pt>
                <c:pt idx="94">
                  <c:v>28737.15917304205</c:v>
                </c:pt>
                <c:pt idx="95">
                  <c:v>29928.6236282127</c:v>
                </c:pt>
                <c:pt idx="96">
                  <c:v>31120.08808338334</c:v>
                </c:pt>
                <c:pt idx="97">
                  <c:v>31120.08808338334</c:v>
                </c:pt>
                <c:pt idx="98">
                  <c:v>31120.08808338334</c:v>
                </c:pt>
                <c:pt idx="99">
                  <c:v>31120.08808338334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5963.789310859587</c:v>
                </c:pt>
                <c:pt idx="1">
                  <c:v>5963.789310859587</c:v>
                </c:pt>
                <c:pt idx="2">
                  <c:v>5963.789310859587</c:v>
                </c:pt>
                <c:pt idx="3">
                  <c:v>5963.789310859587</c:v>
                </c:pt>
                <c:pt idx="4">
                  <c:v>5963.789310859587</c:v>
                </c:pt>
                <c:pt idx="5">
                  <c:v>5963.789310859587</c:v>
                </c:pt>
                <c:pt idx="6">
                  <c:v>5963.789310859587</c:v>
                </c:pt>
                <c:pt idx="7">
                  <c:v>5963.789310859587</c:v>
                </c:pt>
                <c:pt idx="8">
                  <c:v>5963.789310859587</c:v>
                </c:pt>
                <c:pt idx="9">
                  <c:v>5963.789310859587</c:v>
                </c:pt>
                <c:pt idx="10">
                  <c:v>5963.789310859587</c:v>
                </c:pt>
                <c:pt idx="11">
                  <c:v>5963.789310859587</c:v>
                </c:pt>
                <c:pt idx="12">
                  <c:v>5963.789310859587</c:v>
                </c:pt>
                <c:pt idx="13">
                  <c:v>5963.789310859587</c:v>
                </c:pt>
                <c:pt idx="14">
                  <c:v>5963.789310859587</c:v>
                </c:pt>
                <c:pt idx="15">
                  <c:v>5963.789310859587</c:v>
                </c:pt>
                <c:pt idx="16">
                  <c:v>5963.789310859587</c:v>
                </c:pt>
                <c:pt idx="17">
                  <c:v>5963.789310859587</c:v>
                </c:pt>
                <c:pt idx="18">
                  <c:v>5963.789310859587</c:v>
                </c:pt>
                <c:pt idx="19">
                  <c:v>5963.789310859587</c:v>
                </c:pt>
                <c:pt idx="20">
                  <c:v>5963.789310859587</c:v>
                </c:pt>
                <c:pt idx="21">
                  <c:v>6092.576550165213</c:v>
                </c:pt>
                <c:pt idx="22">
                  <c:v>6221.36378947084</c:v>
                </c:pt>
                <c:pt idx="23">
                  <c:v>6350.151028776464</c:v>
                </c:pt>
                <c:pt idx="24">
                  <c:v>6478.938268082091</c:v>
                </c:pt>
                <c:pt idx="25">
                  <c:v>6607.725507387716</c:v>
                </c:pt>
                <c:pt idx="26">
                  <c:v>6736.512746693341</c:v>
                </c:pt>
                <c:pt idx="27">
                  <c:v>6865.299985998968</c:v>
                </c:pt>
                <c:pt idx="28">
                  <c:v>6994.087225304594</c:v>
                </c:pt>
                <c:pt idx="29">
                  <c:v>7122.87446461022</c:v>
                </c:pt>
                <c:pt idx="30">
                  <c:v>7251.661703915845</c:v>
                </c:pt>
                <c:pt idx="31">
                  <c:v>7380.448943221471</c:v>
                </c:pt>
                <c:pt idx="32">
                  <c:v>7509.236182527097</c:v>
                </c:pt>
                <c:pt idx="33">
                  <c:v>7638.023421832723</c:v>
                </c:pt>
                <c:pt idx="34">
                  <c:v>7766.810661138348</c:v>
                </c:pt>
                <c:pt idx="35">
                  <c:v>7895.597900443974</c:v>
                </c:pt>
                <c:pt idx="36">
                  <c:v>8024.3851397496</c:v>
                </c:pt>
                <c:pt idx="37">
                  <c:v>8153.172379055225</c:v>
                </c:pt>
                <c:pt idx="38">
                  <c:v>8281.959618360852</c:v>
                </c:pt>
                <c:pt idx="39">
                  <c:v>8410.746857666477</c:v>
                </c:pt>
                <c:pt idx="40">
                  <c:v>8539.534096972103</c:v>
                </c:pt>
                <c:pt idx="41">
                  <c:v>8668.32133627773</c:v>
                </c:pt>
                <c:pt idx="42">
                  <c:v>8797.108575583356</c:v>
                </c:pt>
                <c:pt idx="43">
                  <c:v>8925.895814888981</c:v>
                </c:pt>
                <c:pt idx="44">
                  <c:v>9054.683054194607</c:v>
                </c:pt>
                <c:pt idx="45">
                  <c:v>9183.470293500233</c:v>
                </c:pt>
                <c:pt idx="46">
                  <c:v>9312.25753280586</c:v>
                </c:pt>
                <c:pt idx="47">
                  <c:v>9441.04477211148</c:v>
                </c:pt>
                <c:pt idx="48">
                  <c:v>9569.832011417111</c:v>
                </c:pt>
                <c:pt idx="49">
                  <c:v>9698.619250722735</c:v>
                </c:pt>
                <c:pt idx="50">
                  <c:v>9827.406490028361</c:v>
                </c:pt>
                <c:pt idx="51">
                  <c:v>9956.193729333986</c:v>
                </c:pt>
                <c:pt idx="52">
                  <c:v>10084.98096863961</c:v>
                </c:pt>
                <c:pt idx="53">
                  <c:v>10213.76820794524</c:v>
                </c:pt>
                <c:pt idx="54">
                  <c:v>10342.55544725086</c:v>
                </c:pt>
                <c:pt idx="55">
                  <c:v>10471.3426865565</c:v>
                </c:pt>
                <c:pt idx="56">
                  <c:v>10600.12992586212</c:v>
                </c:pt>
                <c:pt idx="57">
                  <c:v>10728.91716516774</c:v>
                </c:pt>
                <c:pt idx="58">
                  <c:v>10358.80383306994</c:v>
                </c:pt>
                <c:pt idx="59">
                  <c:v>9988.690500972137</c:v>
                </c:pt>
                <c:pt idx="60">
                  <c:v>9618.577168874335</c:v>
                </c:pt>
                <c:pt idx="61">
                  <c:v>9248.463836776533</c:v>
                </c:pt>
                <c:pt idx="62">
                  <c:v>8878.35050467873</c:v>
                </c:pt>
                <c:pt idx="63">
                  <c:v>8508.237172580928</c:v>
                </c:pt>
                <c:pt idx="64">
                  <c:v>8138.123840483125</c:v>
                </c:pt>
                <c:pt idx="65">
                  <c:v>7768.010508385323</c:v>
                </c:pt>
                <c:pt idx="66">
                  <c:v>7397.89717628752</c:v>
                </c:pt>
                <c:pt idx="67">
                  <c:v>7027.783844189717</c:v>
                </c:pt>
                <c:pt idx="68">
                  <c:v>6657.670512091915</c:v>
                </c:pt>
                <c:pt idx="69">
                  <c:v>6287.557179994113</c:v>
                </c:pt>
                <c:pt idx="70">
                  <c:v>5917.44384789631</c:v>
                </c:pt>
                <c:pt idx="71">
                  <c:v>5547.330515798508</c:v>
                </c:pt>
                <c:pt idx="72">
                  <c:v>5177.217183700705</c:v>
                </c:pt>
                <c:pt idx="73">
                  <c:v>4807.103851602903</c:v>
                </c:pt>
                <c:pt idx="74">
                  <c:v>4436.9905195051</c:v>
                </c:pt>
                <c:pt idx="75">
                  <c:v>4066.877187407297</c:v>
                </c:pt>
                <c:pt idx="76">
                  <c:v>3696.763855309495</c:v>
                </c:pt>
                <c:pt idx="77">
                  <c:v>3326.650523211692</c:v>
                </c:pt>
                <c:pt idx="78">
                  <c:v>2956.53719111389</c:v>
                </c:pt>
                <c:pt idx="79">
                  <c:v>2586.423859016088</c:v>
                </c:pt>
                <c:pt idx="80">
                  <c:v>2216.310526918285</c:v>
                </c:pt>
                <c:pt idx="81">
                  <c:v>1846.197194820483</c:v>
                </c:pt>
                <c:pt idx="82">
                  <c:v>1476.08386272268</c:v>
                </c:pt>
                <c:pt idx="83">
                  <c:v>1105.970530624878</c:v>
                </c:pt>
                <c:pt idx="84">
                  <c:v>1020.895874422965</c:v>
                </c:pt>
                <c:pt idx="85">
                  <c:v>935.8212182210511</c:v>
                </c:pt>
                <c:pt idx="86">
                  <c:v>850.7465620191373</c:v>
                </c:pt>
                <c:pt idx="87">
                  <c:v>765.6719058172237</c:v>
                </c:pt>
                <c:pt idx="88">
                  <c:v>680.5972496153099</c:v>
                </c:pt>
                <c:pt idx="89">
                  <c:v>595.5225934133962</c:v>
                </c:pt>
                <c:pt idx="90">
                  <c:v>510.4479372114824</c:v>
                </c:pt>
                <c:pt idx="91">
                  <c:v>425.3732810095686</c:v>
                </c:pt>
                <c:pt idx="92">
                  <c:v>340.298624807655</c:v>
                </c:pt>
                <c:pt idx="93">
                  <c:v>255.2239686057412</c:v>
                </c:pt>
                <c:pt idx="94">
                  <c:v>170.1493124038275</c:v>
                </c:pt>
                <c:pt idx="95">
                  <c:v>85.07465620191385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6997.512791408582</c:v>
                </c:pt>
                <c:pt idx="1">
                  <c:v>6997.512791408582</c:v>
                </c:pt>
                <c:pt idx="2">
                  <c:v>6997.512791408582</c:v>
                </c:pt>
                <c:pt idx="3">
                  <c:v>6997.512791408582</c:v>
                </c:pt>
                <c:pt idx="4">
                  <c:v>6997.512791408582</c:v>
                </c:pt>
                <c:pt idx="5">
                  <c:v>6997.512791408582</c:v>
                </c:pt>
                <c:pt idx="6">
                  <c:v>6997.512791408582</c:v>
                </c:pt>
                <c:pt idx="7">
                  <c:v>6997.512791408582</c:v>
                </c:pt>
                <c:pt idx="8">
                  <c:v>6997.512791408582</c:v>
                </c:pt>
                <c:pt idx="9">
                  <c:v>6997.512791408582</c:v>
                </c:pt>
                <c:pt idx="10">
                  <c:v>6997.512791408582</c:v>
                </c:pt>
                <c:pt idx="11">
                  <c:v>6997.512791408582</c:v>
                </c:pt>
                <c:pt idx="12">
                  <c:v>6997.512791408582</c:v>
                </c:pt>
                <c:pt idx="13">
                  <c:v>6997.512791408582</c:v>
                </c:pt>
                <c:pt idx="14">
                  <c:v>6997.512791408582</c:v>
                </c:pt>
                <c:pt idx="15">
                  <c:v>6997.512791408582</c:v>
                </c:pt>
                <c:pt idx="16">
                  <c:v>6997.512791408582</c:v>
                </c:pt>
                <c:pt idx="17">
                  <c:v>6997.512791408582</c:v>
                </c:pt>
                <c:pt idx="18">
                  <c:v>6997.512791408582</c:v>
                </c:pt>
                <c:pt idx="19">
                  <c:v>6997.512791408582</c:v>
                </c:pt>
                <c:pt idx="20">
                  <c:v>6997.512791408582</c:v>
                </c:pt>
                <c:pt idx="21">
                  <c:v>7033.192877798657</c:v>
                </c:pt>
                <c:pt idx="22">
                  <c:v>7068.872964188733</c:v>
                </c:pt>
                <c:pt idx="23">
                  <c:v>7104.55305057881</c:v>
                </c:pt>
                <c:pt idx="24">
                  <c:v>7140.233136968885</c:v>
                </c:pt>
                <c:pt idx="25">
                  <c:v>7175.91322335896</c:v>
                </c:pt>
                <c:pt idx="26">
                  <c:v>7211.593309749037</c:v>
                </c:pt>
                <c:pt idx="27">
                  <c:v>7247.273396139112</c:v>
                </c:pt>
                <c:pt idx="28">
                  <c:v>7282.953482529188</c:v>
                </c:pt>
                <c:pt idx="29">
                  <c:v>7318.633568919264</c:v>
                </c:pt>
                <c:pt idx="30">
                  <c:v>7354.31365530934</c:v>
                </c:pt>
                <c:pt idx="31">
                  <c:v>7389.993741699415</c:v>
                </c:pt>
                <c:pt idx="32">
                  <c:v>7425.67382808949</c:v>
                </c:pt>
                <c:pt idx="33">
                  <c:v>7461.353914479566</c:v>
                </c:pt>
                <c:pt idx="34">
                  <c:v>7497.034000869642</c:v>
                </c:pt>
                <c:pt idx="35">
                  <c:v>7532.714087259717</c:v>
                </c:pt>
                <c:pt idx="36">
                  <c:v>7568.394173649793</c:v>
                </c:pt>
                <c:pt idx="37">
                  <c:v>7604.074260039868</c:v>
                </c:pt>
                <c:pt idx="38">
                  <c:v>7639.754346429945</c:v>
                </c:pt>
                <c:pt idx="39">
                  <c:v>7675.43443282002</c:v>
                </c:pt>
                <c:pt idx="40">
                  <c:v>7711.114519210096</c:v>
                </c:pt>
                <c:pt idx="41">
                  <c:v>7746.794605600172</c:v>
                </c:pt>
                <c:pt idx="42">
                  <c:v>7782.474691990248</c:v>
                </c:pt>
                <c:pt idx="43">
                  <c:v>7818.154778380323</c:v>
                </c:pt>
                <c:pt idx="44">
                  <c:v>7853.834864770398</c:v>
                </c:pt>
                <c:pt idx="45">
                  <c:v>7889.514951160475</c:v>
                </c:pt>
                <c:pt idx="46">
                  <c:v>7925.19503755055</c:v>
                </c:pt>
                <c:pt idx="47">
                  <c:v>7960.875123940626</c:v>
                </c:pt>
                <c:pt idx="48">
                  <c:v>7996.555210330702</c:v>
                </c:pt>
                <c:pt idx="49">
                  <c:v>8032.235296720777</c:v>
                </c:pt>
                <c:pt idx="50">
                  <c:v>8067.915383110853</c:v>
                </c:pt>
                <c:pt idx="51">
                  <c:v>8103.59546950093</c:v>
                </c:pt>
                <c:pt idx="52">
                  <c:v>8139.275555891005</c:v>
                </c:pt>
                <c:pt idx="53">
                  <c:v>8174.95564228108</c:v>
                </c:pt>
                <c:pt idx="54">
                  <c:v>8210.635728671155</c:v>
                </c:pt>
                <c:pt idx="55">
                  <c:v>8246.315815061233</c:v>
                </c:pt>
                <c:pt idx="56">
                  <c:v>8281.995901451308</c:v>
                </c:pt>
                <c:pt idx="57">
                  <c:v>8317.675987841383</c:v>
                </c:pt>
                <c:pt idx="58">
                  <c:v>12523.73708286622</c:v>
                </c:pt>
                <c:pt idx="59">
                  <c:v>16729.79817789105</c:v>
                </c:pt>
                <c:pt idx="60">
                  <c:v>20935.85927291588</c:v>
                </c:pt>
                <c:pt idx="61">
                  <c:v>25141.92036794072</c:v>
                </c:pt>
                <c:pt idx="62">
                  <c:v>29347.98146296556</c:v>
                </c:pt>
                <c:pt idx="63">
                  <c:v>33554.04255799038</c:v>
                </c:pt>
                <c:pt idx="64">
                  <c:v>37760.10365301522</c:v>
                </c:pt>
                <c:pt idx="65">
                  <c:v>41966.16474804006</c:v>
                </c:pt>
                <c:pt idx="66">
                  <c:v>46172.22584306489</c:v>
                </c:pt>
                <c:pt idx="67">
                  <c:v>50378.28693808973</c:v>
                </c:pt>
                <c:pt idx="68">
                  <c:v>54584.34803311455</c:v>
                </c:pt>
                <c:pt idx="69">
                  <c:v>58790.40912813939</c:v>
                </c:pt>
                <c:pt idx="70">
                  <c:v>62996.47022316423</c:v>
                </c:pt>
                <c:pt idx="71">
                  <c:v>67202.53131818906</c:v>
                </c:pt>
                <c:pt idx="72">
                  <c:v>71408.5924132139</c:v>
                </c:pt>
                <c:pt idx="73">
                  <c:v>75614.65350823874</c:v>
                </c:pt>
                <c:pt idx="74">
                  <c:v>79820.71460326358</c:v>
                </c:pt>
                <c:pt idx="75">
                  <c:v>84026.7756982884</c:v>
                </c:pt>
                <c:pt idx="76">
                  <c:v>88232.83679331324</c:v>
                </c:pt>
                <c:pt idx="77">
                  <c:v>92438.89788833807</c:v>
                </c:pt>
                <c:pt idx="78">
                  <c:v>96644.95898336291</c:v>
                </c:pt>
                <c:pt idx="79">
                  <c:v>100851.0200783877</c:v>
                </c:pt>
                <c:pt idx="80">
                  <c:v>105057.0811734126</c:v>
                </c:pt>
                <c:pt idx="81">
                  <c:v>109263.1422684374</c:v>
                </c:pt>
                <c:pt idx="82">
                  <c:v>113469.2033634622</c:v>
                </c:pt>
                <c:pt idx="83">
                  <c:v>117675.2644584871</c:v>
                </c:pt>
                <c:pt idx="84">
                  <c:v>144531.1149809689</c:v>
                </c:pt>
                <c:pt idx="85">
                  <c:v>171386.9655034506</c:v>
                </c:pt>
                <c:pt idx="86">
                  <c:v>198242.8160259324</c:v>
                </c:pt>
                <c:pt idx="87">
                  <c:v>225098.6665484142</c:v>
                </c:pt>
                <c:pt idx="88">
                  <c:v>251954.517070896</c:v>
                </c:pt>
                <c:pt idx="89">
                  <c:v>278810.3675933777</c:v>
                </c:pt>
                <c:pt idx="90">
                  <c:v>305666.2181158594</c:v>
                </c:pt>
                <c:pt idx="91">
                  <c:v>332522.0686383412</c:v>
                </c:pt>
                <c:pt idx="92">
                  <c:v>359377.919160823</c:v>
                </c:pt>
                <c:pt idx="93">
                  <c:v>386233.7696833047</c:v>
                </c:pt>
                <c:pt idx="94">
                  <c:v>413089.6202057865</c:v>
                </c:pt>
                <c:pt idx="95">
                  <c:v>439945.4707282683</c:v>
                </c:pt>
                <c:pt idx="96">
                  <c:v>466801.32125075</c:v>
                </c:pt>
                <c:pt idx="97">
                  <c:v>466801.32125075</c:v>
                </c:pt>
                <c:pt idx="98">
                  <c:v>466801.32125075</c:v>
                </c:pt>
                <c:pt idx="99">
                  <c:v>466801.32125075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  <c:pt idx="10">
                  <c:v>8905.925370883651</c:v>
                </c:pt>
                <c:pt idx="11">
                  <c:v>8905.925370883651</c:v>
                </c:pt>
                <c:pt idx="12">
                  <c:v>8905.925370883651</c:v>
                </c:pt>
                <c:pt idx="13">
                  <c:v>8905.925370883651</c:v>
                </c:pt>
                <c:pt idx="14">
                  <c:v>8905.925370883651</c:v>
                </c:pt>
                <c:pt idx="15">
                  <c:v>8905.925370883651</c:v>
                </c:pt>
                <c:pt idx="16">
                  <c:v>8905.925370883651</c:v>
                </c:pt>
                <c:pt idx="17">
                  <c:v>8905.925370883651</c:v>
                </c:pt>
                <c:pt idx="18">
                  <c:v>8905.925370883651</c:v>
                </c:pt>
                <c:pt idx="19">
                  <c:v>8905.925370883651</c:v>
                </c:pt>
                <c:pt idx="20">
                  <c:v>8905.925370883651</c:v>
                </c:pt>
                <c:pt idx="21">
                  <c:v>8866.111626811085</c:v>
                </c:pt>
                <c:pt idx="22">
                  <c:v>8826.297882738517</c:v>
                </c:pt>
                <c:pt idx="23">
                  <c:v>8786.484138665952</c:v>
                </c:pt>
                <c:pt idx="24">
                  <c:v>8746.670394593384</c:v>
                </c:pt>
                <c:pt idx="25">
                  <c:v>8706.856650520818</c:v>
                </c:pt>
                <c:pt idx="26">
                  <c:v>8667.042906448251</c:v>
                </c:pt>
                <c:pt idx="27">
                  <c:v>8627.229162375684</c:v>
                </c:pt>
                <c:pt idx="28">
                  <c:v>8587.415418303117</c:v>
                </c:pt>
                <c:pt idx="29">
                  <c:v>8547.601674230551</c:v>
                </c:pt>
                <c:pt idx="30">
                  <c:v>8507.787930157985</c:v>
                </c:pt>
                <c:pt idx="31">
                  <c:v>8467.974186085417</c:v>
                </c:pt>
                <c:pt idx="32">
                  <c:v>8428.16044201285</c:v>
                </c:pt>
                <c:pt idx="33">
                  <c:v>8388.346697940284</c:v>
                </c:pt>
                <c:pt idx="34">
                  <c:v>8348.532953867718</c:v>
                </c:pt>
                <c:pt idx="35">
                  <c:v>8308.71920979515</c:v>
                </c:pt>
                <c:pt idx="36">
                  <c:v>8268.905465722584</c:v>
                </c:pt>
                <c:pt idx="37">
                  <c:v>8229.091721650017</c:v>
                </c:pt>
                <c:pt idx="38">
                  <c:v>8189.277977577451</c:v>
                </c:pt>
                <c:pt idx="39">
                  <c:v>8149.464233504883</c:v>
                </c:pt>
                <c:pt idx="40">
                  <c:v>8109.650489432317</c:v>
                </c:pt>
                <c:pt idx="41">
                  <c:v>8069.83674535975</c:v>
                </c:pt>
                <c:pt idx="42">
                  <c:v>8030.023001287183</c:v>
                </c:pt>
                <c:pt idx="43">
                  <c:v>7990.209257214618</c:v>
                </c:pt>
                <c:pt idx="44">
                  <c:v>7950.395513142051</c:v>
                </c:pt>
                <c:pt idx="45">
                  <c:v>7910.581769069483</c:v>
                </c:pt>
                <c:pt idx="46">
                  <c:v>7870.768024996917</c:v>
                </c:pt>
                <c:pt idx="47">
                  <c:v>7830.95428092435</c:v>
                </c:pt>
                <c:pt idx="48">
                  <c:v>7791.140536851783</c:v>
                </c:pt>
                <c:pt idx="49">
                  <c:v>7751.326792779216</c:v>
                </c:pt>
                <c:pt idx="50">
                  <c:v>7711.51304870665</c:v>
                </c:pt>
                <c:pt idx="51">
                  <c:v>7671.699304634083</c:v>
                </c:pt>
                <c:pt idx="52">
                  <c:v>7631.885560561517</c:v>
                </c:pt>
                <c:pt idx="53">
                  <c:v>7592.07181648895</c:v>
                </c:pt>
                <c:pt idx="54">
                  <c:v>7552.258072416384</c:v>
                </c:pt>
                <c:pt idx="55">
                  <c:v>7512.444328343817</c:v>
                </c:pt>
                <c:pt idx="56">
                  <c:v>7472.63058427125</c:v>
                </c:pt>
                <c:pt idx="57">
                  <c:v>7432.816840198683</c:v>
                </c:pt>
                <c:pt idx="58">
                  <c:v>8877.924940943416</c:v>
                </c:pt>
                <c:pt idx="59">
                  <c:v>10323.03304168815</c:v>
                </c:pt>
                <c:pt idx="60">
                  <c:v>11768.14114243288</c:v>
                </c:pt>
                <c:pt idx="61">
                  <c:v>13213.24924317761</c:v>
                </c:pt>
                <c:pt idx="62">
                  <c:v>14658.35734392234</c:v>
                </c:pt>
                <c:pt idx="63">
                  <c:v>16103.46544466708</c:v>
                </c:pt>
                <c:pt idx="64">
                  <c:v>17548.57354541181</c:v>
                </c:pt>
                <c:pt idx="65">
                  <c:v>18993.68164615654</c:v>
                </c:pt>
                <c:pt idx="66">
                  <c:v>20438.78974690127</c:v>
                </c:pt>
                <c:pt idx="67">
                  <c:v>21883.89784764601</c:v>
                </c:pt>
                <c:pt idx="68">
                  <c:v>23329.00594839074</c:v>
                </c:pt>
                <c:pt idx="69">
                  <c:v>24774.11404913547</c:v>
                </c:pt>
                <c:pt idx="70">
                  <c:v>26219.2221498802</c:v>
                </c:pt>
                <c:pt idx="71">
                  <c:v>27664.33025062493</c:v>
                </c:pt>
                <c:pt idx="72">
                  <c:v>29109.43835136967</c:v>
                </c:pt>
                <c:pt idx="73">
                  <c:v>30554.5464521144</c:v>
                </c:pt>
                <c:pt idx="74">
                  <c:v>31999.65455285913</c:v>
                </c:pt>
                <c:pt idx="75">
                  <c:v>33444.76265360386</c:v>
                </c:pt>
                <c:pt idx="76">
                  <c:v>34889.8707543486</c:v>
                </c:pt>
                <c:pt idx="77">
                  <c:v>36334.97885509332</c:v>
                </c:pt>
                <c:pt idx="78">
                  <c:v>37780.08695583805</c:v>
                </c:pt>
                <c:pt idx="79">
                  <c:v>39225.19505658279</c:v>
                </c:pt>
                <c:pt idx="80">
                  <c:v>40670.30315732752</c:v>
                </c:pt>
                <c:pt idx="81">
                  <c:v>42115.41125807225</c:v>
                </c:pt>
                <c:pt idx="82">
                  <c:v>43560.519358817</c:v>
                </c:pt>
                <c:pt idx="83">
                  <c:v>45005.62745956172</c:v>
                </c:pt>
                <c:pt idx="84">
                  <c:v>41543.65611651851</c:v>
                </c:pt>
                <c:pt idx="85">
                  <c:v>38081.6847734753</c:v>
                </c:pt>
                <c:pt idx="86">
                  <c:v>34619.71343043209</c:v>
                </c:pt>
                <c:pt idx="87">
                  <c:v>31157.74208738888</c:v>
                </c:pt>
                <c:pt idx="88">
                  <c:v>27695.77074434567</c:v>
                </c:pt>
                <c:pt idx="89">
                  <c:v>24233.79940130247</c:v>
                </c:pt>
                <c:pt idx="90">
                  <c:v>20771.82805825926</c:v>
                </c:pt>
                <c:pt idx="91">
                  <c:v>17309.85671521605</c:v>
                </c:pt>
                <c:pt idx="92">
                  <c:v>13847.88537217284</c:v>
                </c:pt>
                <c:pt idx="93">
                  <c:v>10385.91402912963</c:v>
                </c:pt>
                <c:pt idx="94">
                  <c:v>6923.942686086418</c:v>
                </c:pt>
                <c:pt idx="95">
                  <c:v>3461.97134304321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143.4906725907082</c:v>
                </c:pt>
                <c:pt idx="22">
                  <c:v>286.9813451814164</c:v>
                </c:pt>
                <c:pt idx="23">
                  <c:v>430.4720177721246</c:v>
                </c:pt>
                <c:pt idx="24">
                  <c:v>573.9626903628327</c:v>
                </c:pt>
                <c:pt idx="25">
                  <c:v>717.453362953541</c:v>
                </c:pt>
                <c:pt idx="26">
                  <c:v>860.9440355442491</c:v>
                </c:pt>
                <c:pt idx="27">
                  <c:v>1004.434708134957</c:v>
                </c:pt>
                <c:pt idx="28">
                  <c:v>1147.925380725665</c:v>
                </c:pt>
                <c:pt idx="29">
                  <c:v>1291.416053316374</c:v>
                </c:pt>
                <c:pt idx="30">
                  <c:v>1434.906725907082</c:v>
                </c:pt>
                <c:pt idx="31">
                  <c:v>1578.39739849779</c:v>
                </c:pt>
                <c:pt idx="32">
                  <c:v>1721.888071088498</c:v>
                </c:pt>
                <c:pt idx="33">
                  <c:v>1865.378743679207</c:v>
                </c:pt>
                <c:pt idx="34">
                  <c:v>2008.869416269915</c:v>
                </c:pt>
                <c:pt idx="35">
                  <c:v>2152.360088860623</c:v>
                </c:pt>
                <c:pt idx="36">
                  <c:v>2295.850761451331</c:v>
                </c:pt>
                <c:pt idx="37">
                  <c:v>2439.34143404204</c:v>
                </c:pt>
                <c:pt idx="38">
                  <c:v>2582.832106632747</c:v>
                </c:pt>
                <c:pt idx="39">
                  <c:v>2726.322779223455</c:v>
                </c:pt>
                <c:pt idx="40">
                  <c:v>2869.813451814163</c:v>
                </c:pt>
                <c:pt idx="41">
                  <c:v>3013.304124404872</c:v>
                </c:pt>
                <c:pt idx="42">
                  <c:v>3156.79479699558</c:v>
                </c:pt>
                <c:pt idx="43">
                  <c:v>3300.285469586288</c:v>
                </c:pt>
                <c:pt idx="44">
                  <c:v>3443.776142176996</c:v>
                </c:pt>
                <c:pt idx="45">
                  <c:v>3587.266814767705</c:v>
                </c:pt>
                <c:pt idx="46">
                  <c:v>3730.757487358413</c:v>
                </c:pt>
                <c:pt idx="47">
                  <c:v>3874.248159949121</c:v>
                </c:pt>
                <c:pt idx="48">
                  <c:v>4017.73883253983</c:v>
                </c:pt>
                <c:pt idx="49">
                  <c:v>4161.229505130537</c:v>
                </c:pt>
                <c:pt idx="50">
                  <c:v>4304.720177721246</c:v>
                </c:pt>
                <c:pt idx="51">
                  <c:v>4448.210850311953</c:v>
                </c:pt>
                <c:pt idx="52">
                  <c:v>4591.701522902662</c:v>
                </c:pt>
                <c:pt idx="53">
                  <c:v>4735.19219549337</c:v>
                </c:pt>
                <c:pt idx="54">
                  <c:v>4878.682868084078</c:v>
                </c:pt>
                <c:pt idx="55">
                  <c:v>5022.173540674786</c:v>
                </c:pt>
                <c:pt idx="56">
                  <c:v>5165.664213265494</c:v>
                </c:pt>
                <c:pt idx="57">
                  <c:v>5309.154885856203</c:v>
                </c:pt>
                <c:pt idx="58">
                  <c:v>5452.061218319387</c:v>
                </c:pt>
                <c:pt idx="59">
                  <c:v>5594.967550782572</c:v>
                </c:pt>
                <c:pt idx="60">
                  <c:v>5737.873883245757</c:v>
                </c:pt>
                <c:pt idx="61">
                  <c:v>5880.780215708943</c:v>
                </c:pt>
                <c:pt idx="62">
                  <c:v>6023.686548172127</c:v>
                </c:pt>
                <c:pt idx="63">
                  <c:v>6166.592880635312</c:v>
                </c:pt>
                <c:pt idx="64">
                  <c:v>6309.499213098497</c:v>
                </c:pt>
                <c:pt idx="65">
                  <c:v>6452.405545561681</c:v>
                </c:pt>
                <c:pt idx="66">
                  <c:v>6595.311878024866</c:v>
                </c:pt>
                <c:pt idx="67">
                  <c:v>6738.218210488052</c:v>
                </c:pt>
                <c:pt idx="68">
                  <c:v>6881.124542951236</c:v>
                </c:pt>
                <c:pt idx="69">
                  <c:v>7024.030875414422</c:v>
                </c:pt>
                <c:pt idx="70">
                  <c:v>7166.937207877607</c:v>
                </c:pt>
                <c:pt idx="71">
                  <c:v>7309.843540340791</c:v>
                </c:pt>
                <c:pt idx="72">
                  <c:v>7452.749872803975</c:v>
                </c:pt>
                <c:pt idx="73">
                  <c:v>7595.65620526716</c:v>
                </c:pt>
                <c:pt idx="74">
                  <c:v>7738.562537730346</c:v>
                </c:pt>
                <c:pt idx="75">
                  <c:v>7881.468870193531</c:v>
                </c:pt>
                <c:pt idx="76">
                  <c:v>8024.375202656715</c:v>
                </c:pt>
                <c:pt idx="77">
                  <c:v>8167.2815351199</c:v>
                </c:pt>
                <c:pt idx="78">
                  <c:v>8310.187867583085</c:v>
                </c:pt>
                <c:pt idx="79">
                  <c:v>8453.09420004627</c:v>
                </c:pt>
                <c:pt idx="80">
                  <c:v>8596.000532509455</c:v>
                </c:pt>
                <c:pt idx="81">
                  <c:v>8738.90686497264</c:v>
                </c:pt>
                <c:pt idx="82">
                  <c:v>8881.813197435825</c:v>
                </c:pt>
                <c:pt idx="83">
                  <c:v>9024.71952989901</c:v>
                </c:pt>
                <c:pt idx="84">
                  <c:v>14695.98289780162</c:v>
                </c:pt>
                <c:pt idx="85">
                  <c:v>20367.24626570423</c:v>
                </c:pt>
                <c:pt idx="86">
                  <c:v>26038.50963360685</c:v>
                </c:pt>
                <c:pt idx="87">
                  <c:v>31709.77300150946</c:v>
                </c:pt>
                <c:pt idx="88">
                  <c:v>37381.03636941207</c:v>
                </c:pt>
                <c:pt idx="89">
                  <c:v>43052.29973731468</c:v>
                </c:pt>
                <c:pt idx="90">
                  <c:v>48723.56310521729</c:v>
                </c:pt>
                <c:pt idx="91">
                  <c:v>54394.82647311991</c:v>
                </c:pt>
                <c:pt idx="92">
                  <c:v>60066.08984102252</c:v>
                </c:pt>
                <c:pt idx="93">
                  <c:v>65737.35320892512</c:v>
                </c:pt>
                <c:pt idx="94">
                  <c:v>71408.61657682774</c:v>
                </c:pt>
                <c:pt idx="95">
                  <c:v>77079.87994473034</c:v>
                </c:pt>
                <c:pt idx="96">
                  <c:v>82751.14331263296</c:v>
                </c:pt>
                <c:pt idx="97">
                  <c:v>82751.14331263296</c:v>
                </c:pt>
                <c:pt idx="98">
                  <c:v>82751.14331263296</c:v>
                </c:pt>
                <c:pt idx="99">
                  <c:v>82751.14331263296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  <c:pt idx="10">
                  <c:v>30209.13771002346</c:v>
                </c:pt>
                <c:pt idx="11">
                  <c:v>30209.13771002346</c:v>
                </c:pt>
                <c:pt idx="12">
                  <c:v>30209.13771002346</c:v>
                </c:pt>
                <c:pt idx="13">
                  <c:v>30209.13771002346</c:v>
                </c:pt>
                <c:pt idx="14">
                  <c:v>30209.13771002346</c:v>
                </c:pt>
                <c:pt idx="15">
                  <c:v>30209.13771002346</c:v>
                </c:pt>
                <c:pt idx="16">
                  <c:v>30209.13771002346</c:v>
                </c:pt>
                <c:pt idx="17">
                  <c:v>30209.13771002346</c:v>
                </c:pt>
                <c:pt idx="18">
                  <c:v>30209.13771002346</c:v>
                </c:pt>
                <c:pt idx="19">
                  <c:v>30209.13771002346</c:v>
                </c:pt>
                <c:pt idx="20">
                  <c:v>30209.13771002346</c:v>
                </c:pt>
                <c:pt idx="21">
                  <c:v>30133.51132511971</c:v>
                </c:pt>
                <c:pt idx="22">
                  <c:v>30057.88494021596</c:v>
                </c:pt>
                <c:pt idx="23">
                  <c:v>29982.25855531221</c:v>
                </c:pt>
                <c:pt idx="24">
                  <c:v>29906.63217040845</c:v>
                </c:pt>
                <c:pt idx="25">
                  <c:v>29831.0057855047</c:v>
                </c:pt>
                <c:pt idx="26">
                  <c:v>29755.37940060095</c:v>
                </c:pt>
                <c:pt idx="27">
                  <c:v>29679.7530156972</c:v>
                </c:pt>
                <c:pt idx="28">
                  <c:v>29604.12663079345</c:v>
                </c:pt>
                <c:pt idx="29">
                  <c:v>29528.5002458897</c:v>
                </c:pt>
                <c:pt idx="30">
                  <c:v>29452.87386098595</c:v>
                </c:pt>
                <c:pt idx="31">
                  <c:v>29377.2474760822</c:v>
                </c:pt>
                <c:pt idx="32">
                  <c:v>29301.62109117844</c:v>
                </c:pt>
                <c:pt idx="33">
                  <c:v>29225.9947062747</c:v>
                </c:pt>
                <c:pt idx="34">
                  <c:v>29150.36832137094</c:v>
                </c:pt>
                <c:pt idx="35">
                  <c:v>29074.74193646719</c:v>
                </c:pt>
                <c:pt idx="36">
                  <c:v>28999.11555156344</c:v>
                </c:pt>
                <c:pt idx="37">
                  <c:v>28923.48916665969</c:v>
                </c:pt>
                <c:pt idx="38">
                  <c:v>28847.86278175594</c:v>
                </c:pt>
                <c:pt idx="39">
                  <c:v>28772.23639685219</c:v>
                </c:pt>
                <c:pt idx="40">
                  <c:v>28696.61001194843</c:v>
                </c:pt>
                <c:pt idx="41">
                  <c:v>28620.98362704468</c:v>
                </c:pt>
                <c:pt idx="42">
                  <c:v>28545.35724214093</c:v>
                </c:pt>
                <c:pt idx="43">
                  <c:v>28469.73085723718</c:v>
                </c:pt>
                <c:pt idx="44">
                  <c:v>28394.10447233343</c:v>
                </c:pt>
                <c:pt idx="45">
                  <c:v>28318.47808742968</c:v>
                </c:pt>
                <c:pt idx="46">
                  <c:v>28242.85170252592</c:v>
                </c:pt>
                <c:pt idx="47">
                  <c:v>28167.22531762217</c:v>
                </c:pt>
                <c:pt idx="48">
                  <c:v>28091.59893271842</c:v>
                </c:pt>
                <c:pt idx="49">
                  <c:v>28015.97254781467</c:v>
                </c:pt>
                <c:pt idx="50">
                  <c:v>27940.34616291092</c:v>
                </c:pt>
                <c:pt idx="51">
                  <c:v>27864.71977800717</c:v>
                </c:pt>
                <c:pt idx="52">
                  <c:v>27789.09339310341</c:v>
                </c:pt>
                <c:pt idx="53">
                  <c:v>27713.46700819967</c:v>
                </c:pt>
                <c:pt idx="54">
                  <c:v>27637.84062329592</c:v>
                </c:pt>
                <c:pt idx="55">
                  <c:v>27562.21423839216</c:v>
                </c:pt>
                <c:pt idx="56">
                  <c:v>27486.58785348841</c:v>
                </c:pt>
                <c:pt idx="57">
                  <c:v>27410.96146858466</c:v>
                </c:pt>
                <c:pt idx="58">
                  <c:v>26828.17197577645</c:v>
                </c:pt>
                <c:pt idx="59">
                  <c:v>26245.38248296824</c:v>
                </c:pt>
                <c:pt idx="60">
                  <c:v>25662.59299016004</c:v>
                </c:pt>
                <c:pt idx="61">
                  <c:v>25079.80349735183</c:v>
                </c:pt>
                <c:pt idx="62">
                  <c:v>24497.01400454362</c:v>
                </c:pt>
                <c:pt idx="63">
                  <c:v>23914.22451173541</c:v>
                </c:pt>
                <c:pt idx="64">
                  <c:v>23331.4350189272</c:v>
                </c:pt>
                <c:pt idx="65">
                  <c:v>22748.64552611899</c:v>
                </c:pt>
                <c:pt idx="66">
                  <c:v>22165.85603331078</c:v>
                </c:pt>
                <c:pt idx="67">
                  <c:v>21583.06654050257</c:v>
                </c:pt>
                <c:pt idx="68">
                  <c:v>21000.27704769437</c:v>
                </c:pt>
                <c:pt idx="69">
                  <c:v>20417.48755488616</c:v>
                </c:pt>
                <c:pt idx="70">
                  <c:v>19834.69806207795</c:v>
                </c:pt>
                <c:pt idx="71">
                  <c:v>19251.90856926974</c:v>
                </c:pt>
                <c:pt idx="72">
                  <c:v>18669.11907646153</c:v>
                </c:pt>
                <c:pt idx="73">
                  <c:v>18086.32958365332</c:v>
                </c:pt>
                <c:pt idx="74">
                  <c:v>17503.54009084511</c:v>
                </c:pt>
                <c:pt idx="75">
                  <c:v>16920.7505980369</c:v>
                </c:pt>
                <c:pt idx="76">
                  <c:v>16337.96110522869</c:v>
                </c:pt>
                <c:pt idx="77">
                  <c:v>15755.17161242049</c:v>
                </c:pt>
                <c:pt idx="78">
                  <c:v>15172.38211961228</c:v>
                </c:pt>
                <c:pt idx="79">
                  <c:v>14589.59262680407</c:v>
                </c:pt>
                <c:pt idx="80">
                  <c:v>14006.80313399586</c:v>
                </c:pt>
                <c:pt idx="81">
                  <c:v>13424.01364118765</c:v>
                </c:pt>
                <c:pt idx="82">
                  <c:v>12841.22414837944</c:v>
                </c:pt>
                <c:pt idx="83">
                  <c:v>12258.43465557124</c:v>
                </c:pt>
                <c:pt idx="84">
                  <c:v>12446.15244699468</c:v>
                </c:pt>
                <c:pt idx="85">
                  <c:v>12633.87023841813</c:v>
                </c:pt>
                <c:pt idx="86">
                  <c:v>12821.58802984157</c:v>
                </c:pt>
                <c:pt idx="87">
                  <c:v>13009.30582126502</c:v>
                </c:pt>
                <c:pt idx="88">
                  <c:v>13197.02361268847</c:v>
                </c:pt>
                <c:pt idx="89">
                  <c:v>13384.74140411191</c:v>
                </c:pt>
                <c:pt idx="90">
                  <c:v>13572.45919553536</c:v>
                </c:pt>
                <c:pt idx="91">
                  <c:v>13760.17698695881</c:v>
                </c:pt>
                <c:pt idx="92">
                  <c:v>13947.89477838225</c:v>
                </c:pt>
                <c:pt idx="93">
                  <c:v>14135.6125698057</c:v>
                </c:pt>
                <c:pt idx="94">
                  <c:v>14323.33036122915</c:v>
                </c:pt>
                <c:pt idx="95">
                  <c:v>14511.0481526526</c:v>
                </c:pt>
                <c:pt idx="96">
                  <c:v>14698.76594407604</c:v>
                </c:pt>
                <c:pt idx="97">
                  <c:v>14698.76594407604</c:v>
                </c:pt>
                <c:pt idx="98">
                  <c:v>14698.76594407604</c:v>
                </c:pt>
                <c:pt idx="99">
                  <c:v>14698.76594407604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  <c:pt idx="10">
                  <c:v>1171.156426275832</c:v>
                </c:pt>
                <c:pt idx="11">
                  <c:v>1171.156426275832</c:v>
                </c:pt>
                <c:pt idx="12">
                  <c:v>1171.156426275832</c:v>
                </c:pt>
                <c:pt idx="13">
                  <c:v>1171.156426275832</c:v>
                </c:pt>
                <c:pt idx="14">
                  <c:v>1171.156426275832</c:v>
                </c:pt>
                <c:pt idx="15">
                  <c:v>1171.156426275832</c:v>
                </c:pt>
                <c:pt idx="16">
                  <c:v>1171.156426275832</c:v>
                </c:pt>
                <c:pt idx="17">
                  <c:v>1171.156426275832</c:v>
                </c:pt>
                <c:pt idx="18">
                  <c:v>1171.156426275832</c:v>
                </c:pt>
                <c:pt idx="19">
                  <c:v>1171.156426275832</c:v>
                </c:pt>
                <c:pt idx="20">
                  <c:v>1171.156426275832</c:v>
                </c:pt>
                <c:pt idx="21">
                  <c:v>1165.920797154447</c:v>
                </c:pt>
                <c:pt idx="22">
                  <c:v>1160.685168033061</c:v>
                </c:pt>
                <c:pt idx="23">
                  <c:v>1155.449538911675</c:v>
                </c:pt>
                <c:pt idx="24">
                  <c:v>1150.213909790289</c:v>
                </c:pt>
                <c:pt idx="25">
                  <c:v>1144.978280668903</c:v>
                </c:pt>
                <c:pt idx="26">
                  <c:v>1139.742651547517</c:v>
                </c:pt>
                <c:pt idx="27">
                  <c:v>1134.507022426131</c:v>
                </c:pt>
                <c:pt idx="28">
                  <c:v>1129.271393304746</c:v>
                </c:pt>
                <c:pt idx="29">
                  <c:v>1124.03576418336</c:v>
                </c:pt>
                <c:pt idx="30">
                  <c:v>1118.800135061974</c:v>
                </c:pt>
                <c:pt idx="31">
                  <c:v>1113.564505940588</c:v>
                </c:pt>
                <c:pt idx="32">
                  <c:v>1108.328876819202</c:v>
                </c:pt>
                <c:pt idx="33">
                  <c:v>1103.093247697816</c:v>
                </c:pt>
                <c:pt idx="34">
                  <c:v>1097.85761857643</c:v>
                </c:pt>
                <c:pt idx="35">
                  <c:v>1092.621989455044</c:v>
                </c:pt>
                <c:pt idx="36">
                  <c:v>1087.386360333658</c:v>
                </c:pt>
                <c:pt idx="37">
                  <c:v>1082.150731212273</c:v>
                </c:pt>
                <c:pt idx="38">
                  <c:v>1076.915102090887</c:v>
                </c:pt>
                <c:pt idx="39">
                  <c:v>1071.679472969501</c:v>
                </c:pt>
                <c:pt idx="40">
                  <c:v>1066.443843848115</c:v>
                </c:pt>
                <c:pt idx="41">
                  <c:v>1061.20821472673</c:v>
                </c:pt>
                <c:pt idx="42">
                  <c:v>1055.972585605343</c:v>
                </c:pt>
                <c:pt idx="43">
                  <c:v>1050.736956483957</c:v>
                </c:pt>
                <c:pt idx="44">
                  <c:v>1045.501327362571</c:v>
                </c:pt>
                <c:pt idx="45">
                  <c:v>1040.265698241185</c:v>
                </c:pt>
                <c:pt idx="46">
                  <c:v>1035.030069119799</c:v>
                </c:pt>
                <c:pt idx="47">
                  <c:v>1029.794439998414</c:v>
                </c:pt>
                <c:pt idx="48">
                  <c:v>1024.558810877028</c:v>
                </c:pt>
                <c:pt idx="49">
                  <c:v>1019.323181755642</c:v>
                </c:pt>
                <c:pt idx="50">
                  <c:v>1014.087552634256</c:v>
                </c:pt>
                <c:pt idx="51">
                  <c:v>1008.85192351287</c:v>
                </c:pt>
                <c:pt idx="52">
                  <c:v>1003.616294391484</c:v>
                </c:pt>
                <c:pt idx="53">
                  <c:v>998.3806652700983</c:v>
                </c:pt>
                <c:pt idx="54">
                  <c:v>993.1450361487125</c:v>
                </c:pt>
                <c:pt idx="55">
                  <c:v>987.9094070273266</c:v>
                </c:pt>
                <c:pt idx="56">
                  <c:v>982.6737779059407</c:v>
                </c:pt>
                <c:pt idx="57">
                  <c:v>977.4381487845549</c:v>
                </c:pt>
                <c:pt idx="58">
                  <c:v>977.4346342419047</c:v>
                </c:pt>
                <c:pt idx="59">
                  <c:v>977.4311196992546</c:v>
                </c:pt>
                <c:pt idx="60">
                  <c:v>977.4276051566045</c:v>
                </c:pt>
                <c:pt idx="61">
                  <c:v>977.4240906139544</c:v>
                </c:pt>
                <c:pt idx="62">
                  <c:v>977.4205760713041</c:v>
                </c:pt>
                <c:pt idx="63">
                  <c:v>977.417061528654</c:v>
                </c:pt>
                <c:pt idx="64">
                  <c:v>977.4135469860039</c:v>
                </c:pt>
                <c:pt idx="65">
                  <c:v>977.4100324433538</c:v>
                </c:pt>
                <c:pt idx="66">
                  <c:v>977.4065179007036</c:v>
                </c:pt>
                <c:pt idx="67">
                  <c:v>977.4030033580535</c:v>
                </c:pt>
                <c:pt idx="68">
                  <c:v>977.3994888154034</c:v>
                </c:pt>
                <c:pt idx="69">
                  <c:v>977.3959742727532</c:v>
                </c:pt>
                <c:pt idx="70">
                  <c:v>977.3924597301032</c:v>
                </c:pt>
                <c:pt idx="71">
                  <c:v>977.388945187453</c:v>
                </c:pt>
                <c:pt idx="72">
                  <c:v>977.3854306448027</c:v>
                </c:pt>
                <c:pt idx="73">
                  <c:v>977.3819161021527</c:v>
                </c:pt>
                <c:pt idx="74">
                  <c:v>977.3784015595025</c:v>
                </c:pt>
                <c:pt idx="75">
                  <c:v>977.3748870168524</c:v>
                </c:pt>
                <c:pt idx="76">
                  <c:v>977.3713724742023</c:v>
                </c:pt>
                <c:pt idx="77">
                  <c:v>977.3678579315522</c:v>
                </c:pt>
                <c:pt idx="78">
                  <c:v>977.3643433889021</c:v>
                </c:pt>
                <c:pt idx="79">
                  <c:v>977.3608288462518</c:v>
                </c:pt>
                <c:pt idx="80">
                  <c:v>977.3573143036017</c:v>
                </c:pt>
                <c:pt idx="81">
                  <c:v>977.3537997609516</c:v>
                </c:pt>
                <c:pt idx="82">
                  <c:v>977.3502852183014</c:v>
                </c:pt>
                <c:pt idx="83">
                  <c:v>977.3467706756513</c:v>
                </c:pt>
                <c:pt idx="84">
                  <c:v>902.1662498544474</c:v>
                </c:pt>
                <c:pt idx="85">
                  <c:v>826.9857290332434</c:v>
                </c:pt>
                <c:pt idx="86">
                  <c:v>751.8052082120395</c:v>
                </c:pt>
                <c:pt idx="87">
                  <c:v>676.6246873908356</c:v>
                </c:pt>
                <c:pt idx="88">
                  <c:v>601.4441665696315</c:v>
                </c:pt>
                <c:pt idx="89">
                  <c:v>526.2636457484277</c:v>
                </c:pt>
                <c:pt idx="90">
                  <c:v>451.0831249272237</c:v>
                </c:pt>
                <c:pt idx="91">
                  <c:v>375.9026041060198</c:v>
                </c:pt>
                <c:pt idx="92">
                  <c:v>300.7220832848158</c:v>
                </c:pt>
                <c:pt idx="93">
                  <c:v>225.5415624636119</c:v>
                </c:pt>
                <c:pt idx="94">
                  <c:v>150.361041642408</c:v>
                </c:pt>
                <c:pt idx="95">
                  <c:v>75.18052082120403</c:v>
                </c:pt>
                <c:pt idx="96">
                  <c:v>1.13686837721616E-13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788728"/>
        <c:axId val="177079208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32860.0670797969</c:v>
                </c:pt>
                <c:pt idx="1">
                  <c:v>32860.0670797969</c:v>
                </c:pt>
                <c:pt idx="2">
                  <c:v>32860.0670797969</c:v>
                </c:pt>
                <c:pt idx="3">
                  <c:v>32860.0670797969</c:v>
                </c:pt>
                <c:pt idx="4">
                  <c:v>32860.0670797969</c:v>
                </c:pt>
                <c:pt idx="5">
                  <c:v>32860.0670797969</c:v>
                </c:pt>
                <c:pt idx="6">
                  <c:v>32860.0670797969</c:v>
                </c:pt>
                <c:pt idx="7">
                  <c:v>32860.0670797969</c:v>
                </c:pt>
                <c:pt idx="8">
                  <c:v>32860.0670797969</c:v>
                </c:pt>
                <c:pt idx="9">
                  <c:v>32860.0670797969</c:v>
                </c:pt>
                <c:pt idx="10">
                  <c:v>32860.0670797969</c:v>
                </c:pt>
                <c:pt idx="11">
                  <c:v>32860.0670797969</c:v>
                </c:pt>
                <c:pt idx="12">
                  <c:v>32860.0670797969</c:v>
                </c:pt>
                <c:pt idx="13">
                  <c:v>32860.0670797969</c:v>
                </c:pt>
                <c:pt idx="14">
                  <c:v>32860.0670797969</c:v>
                </c:pt>
                <c:pt idx="15">
                  <c:v>32860.0670797969</c:v>
                </c:pt>
                <c:pt idx="16">
                  <c:v>32860.0670797969</c:v>
                </c:pt>
                <c:pt idx="17">
                  <c:v>32860.0670797969</c:v>
                </c:pt>
                <c:pt idx="18">
                  <c:v>32860.0670797969</c:v>
                </c:pt>
                <c:pt idx="19">
                  <c:v>32860.0670797969</c:v>
                </c:pt>
                <c:pt idx="20">
                  <c:v>32860.0670797969</c:v>
                </c:pt>
                <c:pt idx="21">
                  <c:v>32860.0670797969</c:v>
                </c:pt>
                <c:pt idx="22">
                  <c:v>32860.0670797969</c:v>
                </c:pt>
                <c:pt idx="23">
                  <c:v>32860.0670797969</c:v>
                </c:pt>
                <c:pt idx="24">
                  <c:v>32860.0670797969</c:v>
                </c:pt>
                <c:pt idx="25">
                  <c:v>32860.0670797969</c:v>
                </c:pt>
                <c:pt idx="26">
                  <c:v>32860.0670797969</c:v>
                </c:pt>
                <c:pt idx="27">
                  <c:v>32860.0670797969</c:v>
                </c:pt>
                <c:pt idx="28">
                  <c:v>32860.0670797969</c:v>
                </c:pt>
                <c:pt idx="29">
                  <c:v>32860.0670797969</c:v>
                </c:pt>
                <c:pt idx="30">
                  <c:v>32860.0670797969</c:v>
                </c:pt>
                <c:pt idx="31">
                  <c:v>32860.0670797969</c:v>
                </c:pt>
                <c:pt idx="32">
                  <c:v>32860.0670797969</c:v>
                </c:pt>
                <c:pt idx="33">
                  <c:v>32860.0670797969</c:v>
                </c:pt>
                <c:pt idx="34">
                  <c:v>32860.0670797969</c:v>
                </c:pt>
                <c:pt idx="35">
                  <c:v>32860.0670797969</c:v>
                </c:pt>
                <c:pt idx="36">
                  <c:v>32860.0670797969</c:v>
                </c:pt>
                <c:pt idx="37">
                  <c:v>32860.0670797969</c:v>
                </c:pt>
                <c:pt idx="38">
                  <c:v>32860.0670797969</c:v>
                </c:pt>
                <c:pt idx="39">
                  <c:v>32860.0670797969</c:v>
                </c:pt>
                <c:pt idx="40">
                  <c:v>31930.4670797969</c:v>
                </c:pt>
                <c:pt idx="41">
                  <c:v>31930.4670797969</c:v>
                </c:pt>
                <c:pt idx="42">
                  <c:v>31930.4670797969</c:v>
                </c:pt>
                <c:pt idx="43">
                  <c:v>31930.4670797969</c:v>
                </c:pt>
                <c:pt idx="44">
                  <c:v>31930.4670797969</c:v>
                </c:pt>
                <c:pt idx="45">
                  <c:v>31930.4670797969</c:v>
                </c:pt>
                <c:pt idx="46">
                  <c:v>31930.4670797969</c:v>
                </c:pt>
                <c:pt idx="47">
                  <c:v>31930.4670797969</c:v>
                </c:pt>
                <c:pt idx="48">
                  <c:v>31930.4670797969</c:v>
                </c:pt>
                <c:pt idx="49">
                  <c:v>31930.4670797969</c:v>
                </c:pt>
                <c:pt idx="50">
                  <c:v>31930.4670797969</c:v>
                </c:pt>
                <c:pt idx="51">
                  <c:v>31930.4670797969</c:v>
                </c:pt>
                <c:pt idx="52">
                  <c:v>31930.4670797969</c:v>
                </c:pt>
                <c:pt idx="53">
                  <c:v>31930.4670797969</c:v>
                </c:pt>
                <c:pt idx="54">
                  <c:v>31930.4670797969</c:v>
                </c:pt>
                <c:pt idx="55">
                  <c:v>31930.4670797969</c:v>
                </c:pt>
                <c:pt idx="56">
                  <c:v>31930.4670797969</c:v>
                </c:pt>
                <c:pt idx="57">
                  <c:v>31930.4670797969</c:v>
                </c:pt>
                <c:pt idx="58">
                  <c:v>31930.4670797969</c:v>
                </c:pt>
                <c:pt idx="59">
                  <c:v>31930.4670797969</c:v>
                </c:pt>
                <c:pt idx="60">
                  <c:v>31930.4670797969</c:v>
                </c:pt>
                <c:pt idx="61">
                  <c:v>31930.4670797969</c:v>
                </c:pt>
                <c:pt idx="62">
                  <c:v>31930.4670797969</c:v>
                </c:pt>
                <c:pt idx="63">
                  <c:v>31930.4670797969</c:v>
                </c:pt>
                <c:pt idx="64">
                  <c:v>31930.4670797969</c:v>
                </c:pt>
                <c:pt idx="65">
                  <c:v>31930.4670797969</c:v>
                </c:pt>
                <c:pt idx="66">
                  <c:v>31930.4670797969</c:v>
                </c:pt>
                <c:pt idx="67">
                  <c:v>31930.4670797969</c:v>
                </c:pt>
                <c:pt idx="68">
                  <c:v>31930.4670797969</c:v>
                </c:pt>
                <c:pt idx="69">
                  <c:v>31930.4670797969</c:v>
                </c:pt>
                <c:pt idx="70">
                  <c:v>31930.4670797969</c:v>
                </c:pt>
                <c:pt idx="71">
                  <c:v>31930.4670797969</c:v>
                </c:pt>
                <c:pt idx="72">
                  <c:v>31930.4670797969</c:v>
                </c:pt>
                <c:pt idx="73">
                  <c:v>31930.4670797969</c:v>
                </c:pt>
                <c:pt idx="74">
                  <c:v>31986.4670797969</c:v>
                </c:pt>
                <c:pt idx="75">
                  <c:v>31986.4670797969</c:v>
                </c:pt>
                <c:pt idx="76">
                  <c:v>31986.4670797969</c:v>
                </c:pt>
                <c:pt idx="77">
                  <c:v>31986.4670797969</c:v>
                </c:pt>
                <c:pt idx="78">
                  <c:v>31986.4670797969</c:v>
                </c:pt>
                <c:pt idx="79">
                  <c:v>31986.4670797969</c:v>
                </c:pt>
                <c:pt idx="80">
                  <c:v>31986.4670797969</c:v>
                </c:pt>
                <c:pt idx="81">
                  <c:v>31986.4670797969</c:v>
                </c:pt>
                <c:pt idx="82">
                  <c:v>31986.4670797969</c:v>
                </c:pt>
                <c:pt idx="83">
                  <c:v>31986.4670797969</c:v>
                </c:pt>
                <c:pt idx="84">
                  <c:v>31986.4670797969</c:v>
                </c:pt>
                <c:pt idx="85">
                  <c:v>31986.4670797969</c:v>
                </c:pt>
                <c:pt idx="86">
                  <c:v>31986.4670797969</c:v>
                </c:pt>
                <c:pt idx="87">
                  <c:v>31986.4670797969</c:v>
                </c:pt>
                <c:pt idx="88">
                  <c:v>31986.4670797969</c:v>
                </c:pt>
                <c:pt idx="89">
                  <c:v>31986.4670797969</c:v>
                </c:pt>
                <c:pt idx="90">
                  <c:v>31986.4670797969</c:v>
                </c:pt>
                <c:pt idx="91">
                  <c:v>31986.4670797969</c:v>
                </c:pt>
                <c:pt idx="92">
                  <c:v>32456.8670797969</c:v>
                </c:pt>
                <c:pt idx="93">
                  <c:v>32456.8670797969</c:v>
                </c:pt>
                <c:pt idx="94">
                  <c:v>32456.8670797969</c:v>
                </c:pt>
                <c:pt idx="95">
                  <c:v>32456.8670797969</c:v>
                </c:pt>
                <c:pt idx="96">
                  <c:v>32456.8670797969</c:v>
                </c:pt>
                <c:pt idx="97">
                  <c:v>32456.8670797969</c:v>
                </c:pt>
                <c:pt idx="98">
                  <c:v>32456.8670797969</c:v>
                </c:pt>
                <c:pt idx="99">
                  <c:v>32456.8670797969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788728"/>
        <c:axId val="1770792088"/>
      </c:lineChart>
      <c:catAx>
        <c:axId val="17707887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07920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707920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078872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100.3691528968068</c:v>
                </c:pt>
                <c:pt idx="1">
                  <c:v>89.7500006630782</c:v>
                </c:pt>
                <c:pt idx="2">
                  <c:v>-20.23499343642281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489.6517355777098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128.7872393056258</c:v>
                </c:pt>
                <c:pt idx="1">
                  <c:v>-370.1133320978025</c:v>
                </c:pt>
                <c:pt idx="2">
                  <c:v>-85.07465620191373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143.4906725907082</c:v>
                </c:pt>
                <c:pt idx="1">
                  <c:v>142.9063324631849</c:v>
                </c:pt>
                <c:pt idx="2">
                  <c:v>5671.263367902612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-5.23562912138588</c:v>
                </c:pt>
                <c:pt idx="1">
                  <c:v>-0.00351454265013619</c:v>
                </c:pt>
                <c:pt idx="2">
                  <c:v>-75.18052082120394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1311016"/>
        <c:axId val="-199208631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8.252667074741106</c:v>
                </c:pt>
                <c:pt idx="1">
                  <c:v>18.6566402339438</c:v>
                </c:pt>
                <c:pt idx="2">
                  <c:v>126.453220272996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144.6864281956307</c:v>
                </c:pt>
                <c:pt idx="1">
                  <c:v>395.294320112562</c:v>
                </c:pt>
                <c:pt idx="2">
                  <c:v>1191.464455170645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35.6800863900757</c:v>
                </c:pt>
                <c:pt idx="1">
                  <c:v>4206.061095024835</c:v>
                </c:pt>
                <c:pt idx="2">
                  <c:v>26855.85052248176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-39.81374407256671</c:v>
                </c:pt>
                <c:pt idx="1">
                  <c:v>1445.108100744732</c:v>
                </c:pt>
                <c:pt idx="2">
                  <c:v>-3461.97134304321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-75.62638490375134</c:v>
                </c:pt>
                <c:pt idx="1">
                  <c:v>-582.7894928082087</c:v>
                </c:pt>
                <c:pt idx="2">
                  <c:v>187.7177914234464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2089928"/>
        <c:axId val="-1992092824"/>
      </c:scatterChart>
      <c:valAx>
        <c:axId val="-199131101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2086312"/>
        <c:crosses val="autoZero"/>
        <c:crossBetween val="midCat"/>
      </c:valAx>
      <c:valAx>
        <c:axId val="-19920863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1311016"/>
        <c:crosses val="autoZero"/>
        <c:crossBetween val="midCat"/>
      </c:valAx>
      <c:valAx>
        <c:axId val="-199208992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1992092824"/>
        <c:crosses val="autoZero"/>
        <c:crossBetween val="midCat"/>
      </c:valAx>
      <c:valAx>
        <c:axId val="-199209282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208992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  <c:pt idx="10">
                  <c:v>554.1549981976556</c:v>
                </c:pt>
                <c:pt idx="11">
                  <c:v>554.1549981976556</c:v>
                </c:pt>
                <c:pt idx="12">
                  <c:v>554.1549981976556</c:v>
                </c:pt>
                <c:pt idx="13">
                  <c:v>554.1549981976556</c:v>
                </c:pt>
                <c:pt idx="14">
                  <c:v>554.1549981976556</c:v>
                </c:pt>
                <c:pt idx="15">
                  <c:v>554.1549981976556</c:v>
                </c:pt>
                <c:pt idx="16">
                  <c:v>554.1549981976556</c:v>
                </c:pt>
                <c:pt idx="17">
                  <c:v>554.1549981976556</c:v>
                </c:pt>
                <c:pt idx="18">
                  <c:v>554.1549981976556</c:v>
                </c:pt>
                <c:pt idx="19">
                  <c:v>554.1549981976556</c:v>
                </c:pt>
                <c:pt idx="20">
                  <c:v>554.1549981976556</c:v>
                </c:pt>
                <c:pt idx="21">
                  <c:v>654.5241510944624</c:v>
                </c:pt>
                <c:pt idx="22">
                  <c:v>754.8933039912692</c:v>
                </c:pt>
                <c:pt idx="23">
                  <c:v>855.262456888076</c:v>
                </c:pt>
                <c:pt idx="24">
                  <c:v>955.6316097848828</c:v>
                </c:pt>
                <c:pt idx="25">
                  <c:v>1056.00076268169</c:v>
                </c:pt>
                <c:pt idx="26">
                  <c:v>1156.369915578497</c:v>
                </c:pt>
                <c:pt idx="27">
                  <c:v>1256.739068475303</c:v>
                </c:pt>
                <c:pt idx="28">
                  <c:v>1357.10822137211</c:v>
                </c:pt>
                <c:pt idx="29">
                  <c:v>1457.477374268917</c:v>
                </c:pt>
                <c:pt idx="30">
                  <c:v>1557.846527165724</c:v>
                </c:pt>
                <c:pt idx="31">
                  <c:v>1658.21568006253</c:v>
                </c:pt>
                <c:pt idx="32">
                  <c:v>1758.584832959337</c:v>
                </c:pt>
                <c:pt idx="33">
                  <c:v>1858.953985856144</c:v>
                </c:pt>
                <c:pt idx="34">
                  <c:v>1959.323138752951</c:v>
                </c:pt>
                <c:pt idx="35">
                  <c:v>2059.692291649758</c:v>
                </c:pt>
                <c:pt idx="36">
                  <c:v>2160.061444546564</c:v>
                </c:pt>
                <c:pt idx="37">
                  <c:v>2260.430597443371</c:v>
                </c:pt>
                <c:pt idx="38">
                  <c:v>2360.799750340178</c:v>
                </c:pt>
                <c:pt idx="39">
                  <c:v>2461.168903236985</c:v>
                </c:pt>
                <c:pt idx="40">
                  <c:v>2561.538056133792</c:v>
                </c:pt>
                <c:pt idx="41">
                  <c:v>2661.907209030598</c:v>
                </c:pt>
                <c:pt idx="42">
                  <c:v>2762.276361927405</c:v>
                </c:pt>
                <c:pt idx="43">
                  <c:v>2862.645514824212</c:v>
                </c:pt>
                <c:pt idx="44">
                  <c:v>2963.014667721019</c:v>
                </c:pt>
                <c:pt idx="45">
                  <c:v>3063.383820617826</c:v>
                </c:pt>
                <c:pt idx="46">
                  <c:v>3163.752973514633</c:v>
                </c:pt>
                <c:pt idx="47">
                  <c:v>3264.12212641144</c:v>
                </c:pt>
                <c:pt idx="48">
                  <c:v>3364.491279308246</c:v>
                </c:pt>
                <c:pt idx="49">
                  <c:v>3464.860432205053</c:v>
                </c:pt>
                <c:pt idx="50">
                  <c:v>3565.22958510186</c:v>
                </c:pt>
                <c:pt idx="51">
                  <c:v>3665.598737998666</c:v>
                </c:pt>
                <c:pt idx="52">
                  <c:v>3765.967890895473</c:v>
                </c:pt>
                <c:pt idx="53">
                  <c:v>3866.33704379228</c:v>
                </c:pt>
                <c:pt idx="54">
                  <c:v>3966.706196689087</c:v>
                </c:pt>
                <c:pt idx="55">
                  <c:v>4067.075349585894</c:v>
                </c:pt>
                <c:pt idx="56">
                  <c:v>4167.444502482701</c:v>
                </c:pt>
                <c:pt idx="57">
                  <c:v>4267.813655379507</c:v>
                </c:pt>
                <c:pt idx="58">
                  <c:v>4357.563656042586</c:v>
                </c:pt>
                <c:pt idx="59">
                  <c:v>4447.313656705663</c:v>
                </c:pt>
                <c:pt idx="60">
                  <c:v>4537.063657368742</c:v>
                </c:pt>
                <c:pt idx="61">
                  <c:v>4626.81365803182</c:v>
                </c:pt>
                <c:pt idx="62">
                  <c:v>4716.563658694898</c:v>
                </c:pt>
                <c:pt idx="63">
                  <c:v>4806.313659357976</c:v>
                </c:pt>
                <c:pt idx="64">
                  <c:v>4896.063660021054</c:v>
                </c:pt>
                <c:pt idx="65">
                  <c:v>4985.813660684132</c:v>
                </c:pt>
                <c:pt idx="66">
                  <c:v>5075.563661347211</c:v>
                </c:pt>
                <c:pt idx="67">
                  <c:v>5165.31366201029</c:v>
                </c:pt>
                <c:pt idx="68">
                  <c:v>5255.063662673367</c:v>
                </c:pt>
                <c:pt idx="69">
                  <c:v>5344.813663336446</c:v>
                </c:pt>
                <c:pt idx="70">
                  <c:v>5434.563663999524</c:v>
                </c:pt>
                <c:pt idx="71">
                  <c:v>5524.313664662602</c:v>
                </c:pt>
                <c:pt idx="72">
                  <c:v>5614.06366532568</c:v>
                </c:pt>
                <c:pt idx="73">
                  <c:v>5703.813665988758</c:v>
                </c:pt>
                <c:pt idx="74">
                  <c:v>5793.563666651836</c:v>
                </c:pt>
                <c:pt idx="75">
                  <c:v>5883.313667314915</c:v>
                </c:pt>
                <c:pt idx="76">
                  <c:v>5973.063667977992</c:v>
                </c:pt>
                <c:pt idx="77">
                  <c:v>6062.813668641071</c:v>
                </c:pt>
                <c:pt idx="78">
                  <c:v>6152.56366930415</c:v>
                </c:pt>
                <c:pt idx="79">
                  <c:v>6242.313669967227</c:v>
                </c:pt>
                <c:pt idx="80">
                  <c:v>6332.063670630306</c:v>
                </c:pt>
                <c:pt idx="81">
                  <c:v>6421.813671293384</c:v>
                </c:pt>
                <c:pt idx="82">
                  <c:v>6511.563671956462</c:v>
                </c:pt>
                <c:pt idx="83">
                  <c:v>6601.31367261954</c:v>
                </c:pt>
                <c:pt idx="84">
                  <c:v>6581.078679183117</c:v>
                </c:pt>
                <c:pt idx="85">
                  <c:v>6560.843685746695</c:v>
                </c:pt>
                <c:pt idx="86">
                  <c:v>6540.608692310272</c:v>
                </c:pt>
                <c:pt idx="87">
                  <c:v>6520.37369887385</c:v>
                </c:pt>
                <c:pt idx="88">
                  <c:v>6500.138705437426</c:v>
                </c:pt>
                <c:pt idx="89">
                  <c:v>6479.903712001003</c:v>
                </c:pt>
                <c:pt idx="90">
                  <c:v>6459.668718564581</c:v>
                </c:pt>
                <c:pt idx="91">
                  <c:v>6439.433725128159</c:v>
                </c:pt>
                <c:pt idx="92">
                  <c:v>6419.198731691735</c:v>
                </c:pt>
                <c:pt idx="93">
                  <c:v>6398.963738255313</c:v>
                </c:pt>
                <c:pt idx="94">
                  <c:v>6378.72874481889</c:v>
                </c:pt>
                <c:pt idx="95">
                  <c:v>6358.493751382467</c:v>
                </c:pt>
                <c:pt idx="96">
                  <c:v>6338.258757946044</c:v>
                </c:pt>
                <c:pt idx="97">
                  <c:v>6444.618757946044</c:v>
                </c:pt>
                <c:pt idx="98">
                  <c:v>6550.978757946044</c:v>
                </c:pt>
                <c:pt idx="99">
                  <c:v>6657.338757946044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489.6517355777098</c:v>
                </c:pt>
                <c:pt idx="85">
                  <c:v>979.3034711554196</c:v>
                </c:pt>
                <c:pt idx="86">
                  <c:v>1468.955206733129</c:v>
                </c:pt>
                <c:pt idx="87">
                  <c:v>1958.606942310839</c:v>
                </c:pt>
                <c:pt idx="88">
                  <c:v>2448.258677888549</c:v>
                </c:pt>
                <c:pt idx="89">
                  <c:v>2937.910413466259</c:v>
                </c:pt>
                <c:pt idx="90">
                  <c:v>3427.562149043969</c:v>
                </c:pt>
                <c:pt idx="91">
                  <c:v>3917.213884621679</c:v>
                </c:pt>
                <c:pt idx="92">
                  <c:v>4406.865620199388</c:v>
                </c:pt>
                <c:pt idx="93">
                  <c:v>4896.517355777098</c:v>
                </c:pt>
                <c:pt idx="94">
                  <c:v>5386.169091354808</c:v>
                </c:pt>
                <c:pt idx="95">
                  <c:v>5875.820826932517</c:v>
                </c:pt>
                <c:pt idx="96">
                  <c:v>6365.472562510227</c:v>
                </c:pt>
                <c:pt idx="97">
                  <c:v>7090.332562510227</c:v>
                </c:pt>
                <c:pt idx="98">
                  <c:v>7815.192562510227</c:v>
                </c:pt>
                <c:pt idx="99">
                  <c:v>8540.052562510227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8.252667074741106</c:v>
                </c:pt>
                <c:pt idx="22">
                  <c:v>16.50533414948221</c:v>
                </c:pt>
                <c:pt idx="23">
                  <c:v>24.75800122422332</c:v>
                </c:pt>
                <c:pt idx="24">
                  <c:v>33.01066829896443</c:v>
                </c:pt>
                <c:pt idx="25">
                  <c:v>41.26333537370553</c:v>
                </c:pt>
                <c:pt idx="26">
                  <c:v>49.51600244844664</c:v>
                </c:pt>
                <c:pt idx="27">
                  <c:v>57.76866952318774</c:v>
                </c:pt>
                <c:pt idx="28">
                  <c:v>66.02133659792885</c:v>
                </c:pt>
                <c:pt idx="29">
                  <c:v>74.27400367266996</c:v>
                </c:pt>
                <c:pt idx="30">
                  <c:v>82.52667074741106</c:v>
                </c:pt>
                <c:pt idx="31">
                  <c:v>90.77933782215217</c:v>
                </c:pt>
                <c:pt idx="32">
                  <c:v>99.03200489689328</c:v>
                </c:pt>
                <c:pt idx="33">
                  <c:v>107.2846719716344</c:v>
                </c:pt>
                <c:pt idx="34">
                  <c:v>115.5373390463755</c:v>
                </c:pt>
                <c:pt idx="35">
                  <c:v>123.7900061211166</c:v>
                </c:pt>
                <c:pt idx="36">
                  <c:v>132.0426731958577</c:v>
                </c:pt>
                <c:pt idx="37">
                  <c:v>140.2953402705988</c:v>
                </c:pt>
                <c:pt idx="38">
                  <c:v>148.54800734534</c:v>
                </c:pt>
                <c:pt idx="39">
                  <c:v>156.800674420081</c:v>
                </c:pt>
                <c:pt idx="40">
                  <c:v>165.0533414948221</c:v>
                </c:pt>
                <c:pt idx="41">
                  <c:v>173.3060085695632</c:v>
                </c:pt>
                <c:pt idx="42">
                  <c:v>181.5586756443043</c:v>
                </c:pt>
                <c:pt idx="43">
                  <c:v>189.8113427190455</c:v>
                </c:pt>
                <c:pt idx="44">
                  <c:v>198.0640097937866</c:v>
                </c:pt>
                <c:pt idx="45">
                  <c:v>206.3166768685277</c:v>
                </c:pt>
                <c:pt idx="46">
                  <c:v>214.5693439432688</c:v>
                </c:pt>
                <c:pt idx="47">
                  <c:v>222.8220110180099</c:v>
                </c:pt>
                <c:pt idx="48">
                  <c:v>231.074678092751</c:v>
                </c:pt>
                <c:pt idx="49">
                  <c:v>239.3273451674921</c:v>
                </c:pt>
                <c:pt idx="50">
                  <c:v>247.5800122422332</c:v>
                </c:pt>
                <c:pt idx="51">
                  <c:v>255.8326793169743</c:v>
                </c:pt>
                <c:pt idx="52">
                  <c:v>264.0853463917154</c:v>
                </c:pt>
                <c:pt idx="53">
                  <c:v>272.3380134664565</c:v>
                </c:pt>
                <c:pt idx="54">
                  <c:v>280.5906805411976</c:v>
                </c:pt>
                <c:pt idx="55">
                  <c:v>288.8433476159387</c:v>
                </c:pt>
                <c:pt idx="56">
                  <c:v>297.0960146906799</c:v>
                </c:pt>
                <c:pt idx="57">
                  <c:v>305.348681765421</c:v>
                </c:pt>
                <c:pt idx="58">
                  <c:v>324.0053219993648</c:v>
                </c:pt>
                <c:pt idx="59">
                  <c:v>342.6619622333085</c:v>
                </c:pt>
                <c:pt idx="60">
                  <c:v>361.3186024672524</c:v>
                </c:pt>
                <c:pt idx="61">
                  <c:v>379.9752427011962</c:v>
                </c:pt>
                <c:pt idx="62">
                  <c:v>398.63188293514</c:v>
                </c:pt>
                <c:pt idx="63">
                  <c:v>417.2885231690838</c:v>
                </c:pt>
                <c:pt idx="64">
                  <c:v>435.9451634030275</c:v>
                </c:pt>
                <c:pt idx="65">
                  <c:v>454.6018036369713</c:v>
                </c:pt>
                <c:pt idx="66">
                  <c:v>473.2584438709151</c:v>
                </c:pt>
                <c:pt idx="67">
                  <c:v>491.915084104859</c:v>
                </c:pt>
                <c:pt idx="68">
                  <c:v>510.5717243388028</c:v>
                </c:pt>
                <c:pt idx="69">
                  <c:v>529.2283645727466</c:v>
                </c:pt>
                <c:pt idx="70">
                  <c:v>547.8850048066904</c:v>
                </c:pt>
                <c:pt idx="71">
                  <c:v>566.5416450406342</c:v>
                </c:pt>
                <c:pt idx="72">
                  <c:v>585.198285274578</c:v>
                </c:pt>
                <c:pt idx="73">
                  <c:v>603.8549255085218</c:v>
                </c:pt>
                <c:pt idx="74">
                  <c:v>622.5115657424656</c:v>
                </c:pt>
                <c:pt idx="75">
                  <c:v>641.1682059764093</c:v>
                </c:pt>
                <c:pt idx="76">
                  <c:v>659.8248462103531</c:v>
                </c:pt>
                <c:pt idx="77">
                  <c:v>678.481486444297</c:v>
                </c:pt>
                <c:pt idx="78">
                  <c:v>697.1381266782407</c:v>
                </c:pt>
                <c:pt idx="79">
                  <c:v>715.7947669121845</c:v>
                </c:pt>
                <c:pt idx="80">
                  <c:v>734.4514071461283</c:v>
                </c:pt>
                <c:pt idx="81">
                  <c:v>753.108047380072</c:v>
                </c:pt>
                <c:pt idx="82">
                  <c:v>771.764687614016</c:v>
                </c:pt>
                <c:pt idx="83">
                  <c:v>790.4213278479598</c:v>
                </c:pt>
                <c:pt idx="84">
                  <c:v>916.8745481209558</c:v>
                </c:pt>
                <c:pt idx="85">
                  <c:v>1043.327768393952</c:v>
                </c:pt>
                <c:pt idx="86">
                  <c:v>1169.780988666948</c:v>
                </c:pt>
                <c:pt idx="87">
                  <c:v>1296.234208939944</c:v>
                </c:pt>
                <c:pt idx="88">
                  <c:v>1422.68742921294</c:v>
                </c:pt>
                <c:pt idx="89">
                  <c:v>1549.140649485936</c:v>
                </c:pt>
                <c:pt idx="90">
                  <c:v>1675.593869758932</c:v>
                </c:pt>
                <c:pt idx="91">
                  <c:v>1802.047090031928</c:v>
                </c:pt>
                <c:pt idx="92">
                  <c:v>1928.500310304923</c:v>
                </c:pt>
                <c:pt idx="93">
                  <c:v>2054.95353057792</c:v>
                </c:pt>
                <c:pt idx="94">
                  <c:v>2181.406750850916</c:v>
                </c:pt>
                <c:pt idx="95">
                  <c:v>2307.859971123912</c:v>
                </c:pt>
                <c:pt idx="96">
                  <c:v>2434.313191396907</c:v>
                </c:pt>
                <c:pt idx="97">
                  <c:v>2442.744191396907</c:v>
                </c:pt>
                <c:pt idx="98">
                  <c:v>2451.175191396907</c:v>
                </c:pt>
                <c:pt idx="99">
                  <c:v>2459.606191396907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144.6864281956307</c:v>
                </c:pt>
                <c:pt idx="22">
                  <c:v>289.3728563912615</c:v>
                </c:pt>
                <c:pt idx="23">
                  <c:v>434.0592845868922</c:v>
                </c:pt>
                <c:pt idx="24">
                  <c:v>578.745712782523</c:v>
                </c:pt>
                <c:pt idx="25">
                  <c:v>723.4321409781537</c:v>
                </c:pt>
                <c:pt idx="26">
                  <c:v>868.1185691737845</c:v>
                </c:pt>
                <c:pt idx="27">
                  <c:v>1012.804997369415</c:v>
                </c:pt>
                <c:pt idx="28">
                  <c:v>1157.491425565046</c:v>
                </c:pt>
                <c:pt idx="29">
                  <c:v>1302.177853760677</c:v>
                </c:pt>
                <c:pt idx="30">
                  <c:v>1446.864281956307</c:v>
                </c:pt>
                <c:pt idx="31">
                  <c:v>1591.550710151938</c:v>
                </c:pt>
                <c:pt idx="32">
                  <c:v>1736.23713834757</c:v>
                </c:pt>
                <c:pt idx="33">
                  <c:v>1880.9235665432</c:v>
                </c:pt>
                <c:pt idx="34">
                  <c:v>2025.609994738831</c:v>
                </c:pt>
                <c:pt idx="35">
                  <c:v>2170.296422934461</c:v>
                </c:pt>
                <c:pt idx="36">
                  <c:v>2314.982851130092</c:v>
                </c:pt>
                <c:pt idx="37">
                  <c:v>2459.669279325723</c:v>
                </c:pt>
                <c:pt idx="38">
                  <c:v>2604.355707521353</c:v>
                </c:pt>
                <c:pt idx="39">
                  <c:v>2749.042135716984</c:v>
                </c:pt>
                <c:pt idx="40">
                  <c:v>2893.728563912615</c:v>
                </c:pt>
                <c:pt idx="41">
                  <c:v>3038.414992108246</c:v>
                </c:pt>
                <c:pt idx="42">
                  <c:v>3183.101420303877</c:v>
                </c:pt>
                <c:pt idx="43">
                  <c:v>3327.787848499507</c:v>
                </c:pt>
                <c:pt idx="44">
                  <c:v>3472.474276695138</c:v>
                </c:pt>
                <c:pt idx="45">
                  <c:v>3617.16070489077</c:v>
                </c:pt>
                <c:pt idx="46">
                  <c:v>3761.8471330864</c:v>
                </c:pt>
                <c:pt idx="47">
                  <c:v>3906.53356128203</c:v>
                </c:pt>
                <c:pt idx="48">
                  <c:v>4051.219989477661</c:v>
                </c:pt>
                <c:pt idx="49">
                  <c:v>4195.906417673292</c:v>
                </c:pt>
                <c:pt idx="50">
                  <c:v>4340.592845868922</c:v>
                </c:pt>
                <c:pt idx="51">
                  <c:v>4485.279274064553</c:v>
                </c:pt>
                <c:pt idx="52">
                  <c:v>4629.965702260184</c:v>
                </c:pt>
                <c:pt idx="53">
                  <c:v>4774.652130455814</c:v>
                </c:pt>
                <c:pt idx="54">
                  <c:v>4919.338558651446</c:v>
                </c:pt>
                <c:pt idx="55">
                  <c:v>5064.024986847076</c:v>
                </c:pt>
                <c:pt idx="56">
                  <c:v>5208.711415042707</c:v>
                </c:pt>
                <c:pt idx="57">
                  <c:v>5353.397843238338</c:v>
                </c:pt>
                <c:pt idx="58">
                  <c:v>5748.6921633509</c:v>
                </c:pt>
                <c:pt idx="59">
                  <c:v>6143.986483463462</c:v>
                </c:pt>
                <c:pt idx="60">
                  <c:v>6539.280803576024</c:v>
                </c:pt>
                <c:pt idx="61">
                  <c:v>6934.575123688586</c:v>
                </c:pt>
                <c:pt idx="62">
                  <c:v>7329.869443801148</c:v>
                </c:pt>
                <c:pt idx="63">
                  <c:v>7725.16376391371</c:v>
                </c:pt>
                <c:pt idx="64">
                  <c:v>8120.458084026272</c:v>
                </c:pt>
                <c:pt idx="65">
                  <c:v>8515.752404138835</c:v>
                </c:pt>
                <c:pt idx="66">
                  <c:v>8911.046724251397</c:v>
                </c:pt>
                <c:pt idx="67">
                  <c:v>9306.341044363959</c:v>
                </c:pt>
                <c:pt idx="68">
                  <c:v>9701.63536447652</c:v>
                </c:pt>
                <c:pt idx="69">
                  <c:v>10096.92968458908</c:v>
                </c:pt>
                <c:pt idx="70">
                  <c:v>10492.22400470165</c:v>
                </c:pt>
                <c:pt idx="71">
                  <c:v>10887.51832481421</c:v>
                </c:pt>
                <c:pt idx="72">
                  <c:v>11282.81264492677</c:v>
                </c:pt>
                <c:pt idx="73">
                  <c:v>11678.10696503933</c:v>
                </c:pt>
                <c:pt idx="74">
                  <c:v>12073.40128515189</c:v>
                </c:pt>
                <c:pt idx="75">
                  <c:v>12468.69560526446</c:v>
                </c:pt>
                <c:pt idx="76">
                  <c:v>12863.98992537702</c:v>
                </c:pt>
                <c:pt idx="77">
                  <c:v>13259.28424548958</c:v>
                </c:pt>
                <c:pt idx="78">
                  <c:v>13654.57856560214</c:v>
                </c:pt>
                <c:pt idx="79">
                  <c:v>14049.8728857147</c:v>
                </c:pt>
                <c:pt idx="80">
                  <c:v>14445.16720582727</c:v>
                </c:pt>
                <c:pt idx="81">
                  <c:v>14840.46152593983</c:v>
                </c:pt>
                <c:pt idx="82">
                  <c:v>15235.7558460524</c:v>
                </c:pt>
                <c:pt idx="83">
                  <c:v>15631.05016616495</c:v>
                </c:pt>
                <c:pt idx="84">
                  <c:v>16822.5146213356</c:v>
                </c:pt>
                <c:pt idx="85">
                  <c:v>18013.97907650624</c:v>
                </c:pt>
                <c:pt idx="86">
                  <c:v>19205.44353167689</c:v>
                </c:pt>
                <c:pt idx="87">
                  <c:v>20396.90798684753</c:v>
                </c:pt>
                <c:pt idx="88">
                  <c:v>21588.37244201818</c:v>
                </c:pt>
                <c:pt idx="89">
                  <c:v>22779.83689718882</c:v>
                </c:pt>
                <c:pt idx="90">
                  <c:v>23971.30135235947</c:v>
                </c:pt>
                <c:pt idx="91">
                  <c:v>25162.76580753011</c:v>
                </c:pt>
                <c:pt idx="92">
                  <c:v>26354.23026270076</c:v>
                </c:pt>
                <c:pt idx="93">
                  <c:v>27545.6947178714</c:v>
                </c:pt>
                <c:pt idx="94">
                  <c:v>28737.15917304205</c:v>
                </c:pt>
                <c:pt idx="95">
                  <c:v>29928.6236282127</c:v>
                </c:pt>
                <c:pt idx="96">
                  <c:v>31120.08808338334</c:v>
                </c:pt>
                <c:pt idx="97">
                  <c:v>31120.08808338334</c:v>
                </c:pt>
                <c:pt idx="98">
                  <c:v>31120.08808338334</c:v>
                </c:pt>
                <c:pt idx="99">
                  <c:v>31120.08808338334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5963.789310859587</c:v>
                </c:pt>
                <c:pt idx="1">
                  <c:v>5963.789310859587</c:v>
                </c:pt>
                <c:pt idx="2">
                  <c:v>5963.789310859587</c:v>
                </c:pt>
                <c:pt idx="3">
                  <c:v>5963.789310859587</c:v>
                </c:pt>
                <c:pt idx="4">
                  <c:v>5963.789310859587</c:v>
                </c:pt>
                <c:pt idx="5">
                  <c:v>5963.789310859587</c:v>
                </c:pt>
                <c:pt idx="6">
                  <c:v>5963.789310859587</c:v>
                </c:pt>
                <c:pt idx="7">
                  <c:v>5963.789310859587</c:v>
                </c:pt>
                <c:pt idx="8">
                  <c:v>5963.789310859587</c:v>
                </c:pt>
                <c:pt idx="9">
                  <c:v>5963.789310859587</c:v>
                </c:pt>
                <c:pt idx="10">
                  <c:v>5963.789310859587</c:v>
                </c:pt>
                <c:pt idx="11">
                  <c:v>5963.789310859587</c:v>
                </c:pt>
                <c:pt idx="12">
                  <c:v>5963.789310859587</c:v>
                </c:pt>
                <c:pt idx="13">
                  <c:v>5963.789310859587</c:v>
                </c:pt>
                <c:pt idx="14">
                  <c:v>5963.789310859587</c:v>
                </c:pt>
                <c:pt idx="15">
                  <c:v>5963.789310859587</c:v>
                </c:pt>
                <c:pt idx="16">
                  <c:v>5963.789310859587</c:v>
                </c:pt>
                <c:pt idx="17">
                  <c:v>5963.789310859587</c:v>
                </c:pt>
                <c:pt idx="18">
                  <c:v>5963.789310859587</c:v>
                </c:pt>
                <c:pt idx="19">
                  <c:v>5963.789310859587</c:v>
                </c:pt>
                <c:pt idx="20">
                  <c:v>5963.789310859587</c:v>
                </c:pt>
                <c:pt idx="21">
                  <c:v>6092.576550165213</c:v>
                </c:pt>
                <c:pt idx="22">
                  <c:v>6221.36378947084</c:v>
                </c:pt>
                <c:pt idx="23">
                  <c:v>6350.151028776464</c:v>
                </c:pt>
                <c:pt idx="24">
                  <c:v>6478.938268082091</c:v>
                </c:pt>
                <c:pt idx="25">
                  <c:v>6607.725507387716</c:v>
                </c:pt>
                <c:pt idx="26">
                  <c:v>6736.512746693342</c:v>
                </c:pt>
                <c:pt idx="27">
                  <c:v>6865.299985998968</c:v>
                </c:pt>
                <c:pt idx="28">
                  <c:v>6994.087225304594</c:v>
                </c:pt>
                <c:pt idx="29">
                  <c:v>7122.87446461022</c:v>
                </c:pt>
                <c:pt idx="30">
                  <c:v>7251.661703915845</c:v>
                </c:pt>
                <c:pt idx="31">
                  <c:v>7380.448943221471</c:v>
                </c:pt>
                <c:pt idx="32">
                  <c:v>7509.236182527097</c:v>
                </c:pt>
                <c:pt idx="33">
                  <c:v>7638.023421832723</c:v>
                </c:pt>
                <c:pt idx="34">
                  <c:v>7766.81066113835</c:v>
                </c:pt>
                <c:pt idx="35">
                  <c:v>7895.597900443974</c:v>
                </c:pt>
                <c:pt idx="36">
                  <c:v>8024.3851397496</c:v>
                </c:pt>
                <c:pt idx="37">
                  <c:v>8153.172379055225</c:v>
                </c:pt>
                <c:pt idx="38">
                  <c:v>8281.959618360852</c:v>
                </c:pt>
                <c:pt idx="39">
                  <c:v>8410.746857666477</c:v>
                </c:pt>
                <c:pt idx="40">
                  <c:v>8539.534096972103</c:v>
                </c:pt>
                <c:pt idx="41">
                  <c:v>8668.32133627773</c:v>
                </c:pt>
                <c:pt idx="42">
                  <c:v>8797.108575583356</c:v>
                </c:pt>
                <c:pt idx="43">
                  <c:v>8925.895814888981</c:v>
                </c:pt>
                <c:pt idx="44">
                  <c:v>9054.683054194607</c:v>
                </c:pt>
                <c:pt idx="45">
                  <c:v>9183.470293500233</c:v>
                </c:pt>
                <c:pt idx="46">
                  <c:v>9312.25753280586</c:v>
                </c:pt>
                <c:pt idx="47">
                  <c:v>9441.04477211148</c:v>
                </c:pt>
                <c:pt idx="48">
                  <c:v>9569.832011417111</c:v>
                </c:pt>
                <c:pt idx="49">
                  <c:v>9698.619250722736</c:v>
                </c:pt>
                <c:pt idx="50">
                  <c:v>9827.406490028363</c:v>
                </c:pt>
                <c:pt idx="51">
                  <c:v>9956.193729333986</c:v>
                </c:pt>
                <c:pt idx="52">
                  <c:v>10084.98096863961</c:v>
                </c:pt>
                <c:pt idx="53">
                  <c:v>10213.76820794524</c:v>
                </c:pt>
                <c:pt idx="54">
                  <c:v>10342.55544725087</c:v>
                </c:pt>
                <c:pt idx="55">
                  <c:v>10471.3426865565</c:v>
                </c:pt>
                <c:pt idx="56">
                  <c:v>10600.12992586212</c:v>
                </c:pt>
                <c:pt idx="57">
                  <c:v>10728.91716516774</c:v>
                </c:pt>
                <c:pt idx="58">
                  <c:v>10358.80383306994</c:v>
                </c:pt>
                <c:pt idx="59">
                  <c:v>9988.690500972137</c:v>
                </c:pt>
                <c:pt idx="60">
                  <c:v>9618.577168874335</c:v>
                </c:pt>
                <c:pt idx="61">
                  <c:v>9248.463836776533</c:v>
                </c:pt>
                <c:pt idx="62">
                  <c:v>8878.35050467873</c:v>
                </c:pt>
                <c:pt idx="63">
                  <c:v>8508.237172580928</c:v>
                </c:pt>
                <c:pt idx="64">
                  <c:v>8138.123840483125</c:v>
                </c:pt>
                <c:pt idx="65">
                  <c:v>7768.010508385323</c:v>
                </c:pt>
                <c:pt idx="66">
                  <c:v>7397.89717628752</c:v>
                </c:pt>
                <c:pt idx="67">
                  <c:v>7027.783844189718</c:v>
                </c:pt>
                <c:pt idx="68">
                  <c:v>6657.670512091916</c:v>
                </c:pt>
                <c:pt idx="69">
                  <c:v>6287.557179994113</c:v>
                </c:pt>
                <c:pt idx="70">
                  <c:v>5917.44384789631</c:v>
                </c:pt>
                <c:pt idx="71">
                  <c:v>5547.330515798508</c:v>
                </c:pt>
                <c:pt idx="72">
                  <c:v>5177.217183700705</c:v>
                </c:pt>
                <c:pt idx="73">
                  <c:v>4807.103851602903</c:v>
                </c:pt>
                <c:pt idx="74">
                  <c:v>4436.9905195051</c:v>
                </c:pt>
                <c:pt idx="75">
                  <c:v>4066.877187407298</c:v>
                </c:pt>
                <c:pt idx="76">
                  <c:v>3696.763855309496</c:v>
                </c:pt>
                <c:pt idx="77">
                  <c:v>3326.650523211693</c:v>
                </c:pt>
                <c:pt idx="78">
                  <c:v>2956.537191113891</c:v>
                </c:pt>
                <c:pt idx="79">
                  <c:v>2586.423859016088</c:v>
                </c:pt>
                <c:pt idx="80">
                  <c:v>2216.310526918285</c:v>
                </c:pt>
                <c:pt idx="81">
                  <c:v>1846.197194820483</c:v>
                </c:pt>
                <c:pt idx="82">
                  <c:v>1476.08386272268</c:v>
                </c:pt>
                <c:pt idx="83">
                  <c:v>1105.970530624878</c:v>
                </c:pt>
                <c:pt idx="84">
                  <c:v>1020.895874422965</c:v>
                </c:pt>
                <c:pt idx="85">
                  <c:v>935.8212182210511</c:v>
                </c:pt>
                <c:pt idx="86">
                  <c:v>850.7465620191373</c:v>
                </c:pt>
                <c:pt idx="87">
                  <c:v>765.6719058172237</c:v>
                </c:pt>
                <c:pt idx="88">
                  <c:v>680.5972496153099</c:v>
                </c:pt>
                <c:pt idx="89">
                  <c:v>595.5225934133962</c:v>
                </c:pt>
                <c:pt idx="90">
                  <c:v>510.4479372114824</c:v>
                </c:pt>
                <c:pt idx="91">
                  <c:v>425.3732810095686</c:v>
                </c:pt>
                <c:pt idx="92">
                  <c:v>340.298624807655</c:v>
                </c:pt>
                <c:pt idx="93">
                  <c:v>255.2239686057412</c:v>
                </c:pt>
                <c:pt idx="94">
                  <c:v>170.1493124038275</c:v>
                </c:pt>
                <c:pt idx="95">
                  <c:v>85.07465620191373</c:v>
                </c:pt>
                <c:pt idx="96">
                  <c:v>0.0</c:v>
                </c:pt>
                <c:pt idx="97">
                  <c:v>52.18999999999988</c:v>
                </c:pt>
                <c:pt idx="98">
                  <c:v>104.3799999999998</c:v>
                </c:pt>
                <c:pt idx="99">
                  <c:v>156.5699999999997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6997.512791408582</c:v>
                </c:pt>
                <c:pt idx="1">
                  <c:v>6997.512791408582</c:v>
                </c:pt>
                <c:pt idx="2">
                  <c:v>6997.512791408582</c:v>
                </c:pt>
                <c:pt idx="3">
                  <c:v>6997.512791408582</c:v>
                </c:pt>
                <c:pt idx="4">
                  <c:v>6997.512791408582</c:v>
                </c:pt>
                <c:pt idx="5">
                  <c:v>6997.512791408582</c:v>
                </c:pt>
                <c:pt idx="6">
                  <c:v>6997.512791408582</c:v>
                </c:pt>
                <c:pt idx="7">
                  <c:v>6997.512791408582</c:v>
                </c:pt>
                <c:pt idx="8">
                  <c:v>6997.512791408582</c:v>
                </c:pt>
                <c:pt idx="9">
                  <c:v>6997.512791408582</c:v>
                </c:pt>
                <c:pt idx="10">
                  <c:v>6997.512791408582</c:v>
                </c:pt>
                <c:pt idx="11">
                  <c:v>6997.512791408582</c:v>
                </c:pt>
                <c:pt idx="12">
                  <c:v>6997.512791408582</c:v>
                </c:pt>
                <c:pt idx="13">
                  <c:v>6997.512791408582</c:v>
                </c:pt>
                <c:pt idx="14">
                  <c:v>6997.512791408582</c:v>
                </c:pt>
                <c:pt idx="15">
                  <c:v>6997.512791408582</c:v>
                </c:pt>
                <c:pt idx="16">
                  <c:v>6997.512791408582</c:v>
                </c:pt>
                <c:pt idx="17">
                  <c:v>6997.512791408582</c:v>
                </c:pt>
                <c:pt idx="18">
                  <c:v>6997.512791408582</c:v>
                </c:pt>
                <c:pt idx="19">
                  <c:v>6997.512791408582</c:v>
                </c:pt>
                <c:pt idx="20">
                  <c:v>6997.512791408582</c:v>
                </c:pt>
                <c:pt idx="21">
                  <c:v>7033.192877798657</c:v>
                </c:pt>
                <c:pt idx="22">
                  <c:v>7068.872964188733</c:v>
                </c:pt>
                <c:pt idx="23">
                  <c:v>7104.55305057881</c:v>
                </c:pt>
                <c:pt idx="24">
                  <c:v>7140.233136968885</c:v>
                </c:pt>
                <c:pt idx="25">
                  <c:v>7175.91322335896</c:v>
                </c:pt>
                <c:pt idx="26">
                  <c:v>7211.593309749037</c:v>
                </c:pt>
                <c:pt idx="27">
                  <c:v>7247.273396139112</c:v>
                </c:pt>
                <c:pt idx="28">
                  <c:v>7282.953482529188</c:v>
                </c:pt>
                <c:pt idx="29">
                  <c:v>7318.633568919264</c:v>
                </c:pt>
                <c:pt idx="30">
                  <c:v>7354.31365530934</c:v>
                </c:pt>
                <c:pt idx="31">
                  <c:v>7389.993741699415</c:v>
                </c:pt>
                <c:pt idx="32">
                  <c:v>7425.67382808949</c:v>
                </c:pt>
                <c:pt idx="33">
                  <c:v>7461.353914479566</c:v>
                </c:pt>
                <c:pt idx="34">
                  <c:v>7497.034000869642</c:v>
                </c:pt>
                <c:pt idx="35">
                  <c:v>7532.714087259717</c:v>
                </c:pt>
                <c:pt idx="36">
                  <c:v>7568.394173649793</c:v>
                </c:pt>
                <c:pt idx="37">
                  <c:v>7604.074260039868</c:v>
                </c:pt>
                <c:pt idx="38">
                  <c:v>7639.754346429945</c:v>
                </c:pt>
                <c:pt idx="39">
                  <c:v>7675.43443282002</c:v>
                </c:pt>
                <c:pt idx="40">
                  <c:v>7711.114519210096</c:v>
                </c:pt>
                <c:pt idx="41">
                  <c:v>7746.794605600172</c:v>
                </c:pt>
                <c:pt idx="42">
                  <c:v>7782.474691990248</c:v>
                </c:pt>
                <c:pt idx="43">
                  <c:v>7818.154778380323</c:v>
                </c:pt>
                <c:pt idx="44">
                  <c:v>7853.834864770398</c:v>
                </c:pt>
                <c:pt idx="45">
                  <c:v>7889.514951160475</c:v>
                </c:pt>
                <c:pt idx="46">
                  <c:v>7925.19503755055</c:v>
                </c:pt>
                <c:pt idx="47">
                  <c:v>7960.875123940626</c:v>
                </c:pt>
                <c:pt idx="48">
                  <c:v>7996.555210330702</c:v>
                </c:pt>
                <c:pt idx="49">
                  <c:v>8032.235296720777</c:v>
                </c:pt>
                <c:pt idx="50">
                  <c:v>8067.915383110853</c:v>
                </c:pt>
                <c:pt idx="51">
                  <c:v>8103.595469500928</c:v>
                </c:pt>
                <c:pt idx="52">
                  <c:v>8139.275555891005</c:v>
                </c:pt>
                <c:pt idx="53">
                  <c:v>8174.95564228108</c:v>
                </c:pt>
                <c:pt idx="54">
                  <c:v>8210.635728671155</c:v>
                </c:pt>
                <c:pt idx="55">
                  <c:v>8246.315815061233</c:v>
                </c:pt>
                <c:pt idx="56">
                  <c:v>8281.995901451308</c:v>
                </c:pt>
                <c:pt idx="57">
                  <c:v>8317.675987841383</c:v>
                </c:pt>
                <c:pt idx="58">
                  <c:v>12523.73708286622</c:v>
                </c:pt>
                <c:pt idx="59">
                  <c:v>16729.79817789105</c:v>
                </c:pt>
                <c:pt idx="60">
                  <c:v>20935.85927291589</c:v>
                </c:pt>
                <c:pt idx="61">
                  <c:v>25141.92036794072</c:v>
                </c:pt>
                <c:pt idx="62">
                  <c:v>29347.98146296556</c:v>
                </c:pt>
                <c:pt idx="63">
                  <c:v>33554.0425579904</c:v>
                </c:pt>
                <c:pt idx="64">
                  <c:v>37760.10365301523</c:v>
                </c:pt>
                <c:pt idx="65">
                  <c:v>41966.16474804006</c:v>
                </c:pt>
                <c:pt idx="66">
                  <c:v>46172.22584306489</c:v>
                </c:pt>
                <c:pt idx="67">
                  <c:v>50378.28693808973</c:v>
                </c:pt>
                <c:pt idx="68">
                  <c:v>54584.34803311456</c:v>
                </c:pt>
                <c:pt idx="69">
                  <c:v>58790.40912813941</c:v>
                </c:pt>
                <c:pt idx="70">
                  <c:v>62996.47022316423</c:v>
                </c:pt>
                <c:pt idx="71">
                  <c:v>67202.53131818906</c:v>
                </c:pt>
                <c:pt idx="72">
                  <c:v>71408.5924132139</c:v>
                </c:pt>
                <c:pt idx="73">
                  <c:v>75614.65350823874</c:v>
                </c:pt>
                <c:pt idx="74">
                  <c:v>79820.71460326358</c:v>
                </c:pt>
                <c:pt idx="75">
                  <c:v>84026.7756982884</c:v>
                </c:pt>
                <c:pt idx="76">
                  <c:v>88232.83679331324</c:v>
                </c:pt>
                <c:pt idx="77">
                  <c:v>92438.89788833807</c:v>
                </c:pt>
                <c:pt idx="78">
                  <c:v>96644.95898336291</c:v>
                </c:pt>
                <c:pt idx="79">
                  <c:v>100851.0200783878</c:v>
                </c:pt>
                <c:pt idx="80">
                  <c:v>105057.0811734126</c:v>
                </c:pt>
                <c:pt idx="81">
                  <c:v>109263.1422684374</c:v>
                </c:pt>
                <c:pt idx="82">
                  <c:v>113469.2033634622</c:v>
                </c:pt>
                <c:pt idx="83">
                  <c:v>117675.2644584871</c:v>
                </c:pt>
                <c:pt idx="84">
                  <c:v>144531.1149809689</c:v>
                </c:pt>
                <c:pt idx="85">
                  <c:v>171386.9655034506</c:v>
                </c:pt>
                <c:pt idx="86">
                  <c:v>198242.8160259324</c:v>
                </c:pt>
                <c:pt idx="87">
                  <c:v>225098.6665484142</c:v>
                </c:pt>
                <c:pt idx="88">
                  <c:v>251954.517070896</c:v>
                </c:pt>
                <c:pt idx="89">
                  <c:v>278810.3675933777</c:v>
                </c:pt>
                <c:pt idx="90">
                  <c:v>305666.2181158594</c:v>
                </c:pt>
                <c:pt idx="91">
                  <c:v>332522.0686383412</c:v>
                </c:pt>
                <c:pt idx="92">
                  <c:v>359377.919160823</c:v>
                </c:pt>
                <c:pt idx="93">
                  <c:v>386233.7696833047</c:v>
                </c:pt>
                <c:pt idx="94">
                  <c:v>413089.6202057865</c:v>
                </c:pt>
                <c:pt idx="95">
                  <c:v>439945.4707282683</c:v>
                </c:pt>
                <c:pt idx="96">
                  <c:v>466801.32125075</c:v>
                </c:pt>
                <c:pt idx="97">
                  <c:v>466801.32125075</c:v>
                </c:pt>
                <c:pt idx="98">
                  <c:v>466801.32125075</c:v>
                </c:pt>
                <c:pt idx="99">
                  <c:v>466801.32125075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  <c:pt idx="10">
                  <c:v>8905.925370883651</c:v>
                </c:pt>
                <c:pt idx="11">
                  <c:v>8905.925370883651</c:v>
                </c:pt>
                <c:pt idx="12">
                  <c:v>8905.925370883651</c:v>
                </c:pt>
                <c:pt idx="13">
                  <c:v>8905.925370883651</c:v>
                </c:pt>
                <c:pt idx="14">
                  <c:v>8905.925370883651</c:v>
                </c:pt>
                <c:pt idx="15">
                  <c:v>8905.925370883651</c:v>
                </c:pt>
                <c:pt idx="16">
                  <c:v>8905.925370883651</c:v>
                </c:pt>
                <c:pt idx="17">
                  <c:v>8905.925370883651</c:v>
                </c:pt>
                <c:pt idx="18">
                  <c:v>8905.925370883651</c:v>
                </c:pt>
                <c:pt idx="19">
                  <c:v>8905.925370883651</c:v>
                </c:pt>
                <c:pt idx="20">
                  <c:v>8905.925370883651</c:v>
                </c:pt>
                <c:pt idx="21">
                  <c:v>8866.111626811085</c:v>
                </c:pt>
                <c:pt idx="22">
                  <c:v>8826.297882738517</c:v>
                </c:pt>
                <c:pt idx="23">
                  <c:v>8786.484138665952</c:v>
                </c:pt>
                <c:pt idx="24">
                  <c:v>8746.670394593384</c:v>
                </c:pt>
                <c:pt idx="25">
                  <c:v>8706.856650520818</c:v>
                </c:pt>
                <c:pt idx="26">
                  <c:v>8667.042906448251</c:v>
                </c:pt>
                <c:pt idx="27">
                  <c:v>8627.229162375684</c:v>
                </c:pt>
                <c:pt idx="28">
                  <c:v>8587.415418303117</c:v>
                </c:pt>
                <c:pt idx="29">
                  <c:v>8547.601674230551</c:v>
                </c:pt>
                <c:pt idx="30">
                  <c:v>8507.787930157985</c:v>
                </c:pt>
                <c:pt idx="31">
                  <c:v>8467.974186085417</c:v>
                </c:pt>
                <c:pt idx="32">
                  <c:v>8428.16044201285</c:v>
                </c:pt>
                <c:pt idx="33">
                  <c:v>8388.346697940284</c:v>
                </c:pt>
                <c:pt idx="34">
                  <c:v>8348.532953867718</c:v>
                </c:pt>
                <c:pt idx="35">
                  <c:v>8308.71920979515</c:v>
                </c:pt>
                <c:pt idx="36">
                  <c:v>8268.905465722584</c:v>
                </c:pt>
                <c:pt idx="37">
                  <c:v>8229.091721650017</c:v>
                </c:pt>
                <c:pt idx="38">
                  <c:v>8189.277977577451</c:v>
                </c:pt>
                <c:pt idx="39">
                  <c:v>8149.464233504883</c:v>
                </c:pt>
                <c:pt idx="40">
                  <c:v>8109.650489432317</c:v>
                </c:pt>
                <c:pt idx="41">
                  <c:v>8069.83674535975</c:v>
                </c:pt>
                <c:pt idx="42">
                  <c:v>8030.023001287183</c:v>
                </c:pt>
                <c:pt idx="43">
                  <c:v>7990.209257214618</c:v>
                </c:pt>
                <c:pt idx="44">
                  <c:v>7950.395513142051</c:v>
                </c:pt>
                <c:pt idx="45">
                  <c:v>7910.581769069483</c:v>
                </c:pt>
                <c:pt idx="46">
                  <c:v>7870.768024996917</c:v>
                </c:pt>
                <c:pt idx="47">
                  <c:v>7830.95428092435</c:v>
                </c:pt>
                <c:pt idx="48">
                  <c:v>7791.140536851783</c:v>
                </c:pt>
                <c:pt idx="49">
                  <c:v>7751.326792779216</c:v>
                </c:pt>
                <c:pt idx="50">
                  <c:v>7711.51304870665</c:v>
                </c:pt>
                <c:pt idx="51">
                  <c:v>7671.699304634083</c:v>
                </c:pt>
                <c:pt idx="52">
                  <c:v>7631.885560561517</c:v>
                </c:pt>
                <c:pt idx="53">
                  <c:v>7592.07181648895</c:v>
                </c:pt>
                <c:pt idx="54">
                  <c:v>7552.258072416384</c:v>
                </c:pt>
                <c:pt idx="55">
                  <c:v>7512.444328343817</c:v>
                </c:pt>
                <c:pt idx="56">
                  <c:v>7472.63058427125</c:v>
                </c:pt>
                <c:pt idx="57">
                  <c:v>7432.816840198683</c:v>
                </c:pt>
                <c:pt idx="58">
                  <c:v>8877.924940943416</c:v>
                </c:pt>
                <c:pt idx="59">
                  <c:v>10323.03304168815</c:v>
                </c:pt>
                <c:pt idx="60">
                  <c:v>11768.14114243288</c:v>
                </c:pt>
                <c:pt idx="61">
                  <c:v>13213.24924317761</c:v>
                </c:pt>
                <c:pt idx="62">
                  <c:v>14658.35734392234</c:v>
                </c:pt>
                <c:pt idx="63">
                  <c:v>16103.46544466708</c:v>
                </c:pt>
                <c:pt idx="64">
                  <c:v>17548.57354541181</c:v>
                </c:pt>
                <c:pt idx="65">
                  <c:v>18993.68164615654</c:v>
                </c:pt>
                <c:pt idx="66">
                  <c:v>20438.78974690127</c:v>
                </c:pt>
                <c:pt idx="67">
                  <c:v>21883.897847646</c:v>
                </c:pt>
                <c:pt idx="68">
                  <c:v>23329.00594839074</c:v>
                </c:pt>
                <c:pt idx="69">
                  <c:v>24774.11404913547</c:v>
                </c:pt>
                <c:pt idx="70">
                  <c:v>26219.2221498802</c:v>
                </c:pt>
                <c:pt idx="71">
                  <c:v>27664.33025062493</c:v>
                </c:pt>
                <c:pt idx="72">
                  <c:v>29109.43835136967</c:v>
                </c:pt>
                <c:pt idx="73">
                  <c:v>30554.5464521144</c:v>
                </c:pt>
                <c:pt idx="74">
                  <c:v>31999.65455285913</c:v>
                </c:pt>
                <c:pt idx="75">
                  <c:v>33444.76265360386</c:v>
                </c:pt>
                <c:pt idx="76">
                  <c:v>34889.8707543486</c:v>
                </c:pt>
                <c:pt idx="77">
                  <c:v>36334.97885509332</c:v>
                </c:pt>
                <c:pt idx="78">
                  <c:v>37780.08695583805</c:v>
                </c:pt>
                <c:pt idx="79">
                  <c:v>39225.19505658279</c:v>
                </c:pt>
                <c:pt idx="80">
                  <c:v>40670.30315732752</c:v>
                </c:pt>
                <c:pt idx="81">
                  <c:v>42115.41125807225</c:v>
                </c:pt>
                <c:pt idx="82">
                  <c:v>43560.51935881698</c:v>
                </c:pt>
                <c:pt idx="83">
                  <c:v>45005.62745956172</c:v>
                </c:pt>
                <c:pt idx="84">
                  <c:v>41543.65611651851</c:v>
                </c:pt>
                <c:pt idx="85">
                  <c:v>38081.6847734753</c:v>
                </c:pt>
                <c:pt idx="86">
                  <c:v>34619.71343043209</c:v>
                </c:pt>
                <c:pt idx="87">
                  <c:v>31157.74208738888</c:v>
                </c:pt>
                <c:pt idx="88">
                  <c:v>27695.77074434567</c:v>
                </c:pt>
                <c:pt idx="89">
                  <c:v>24233.79940130247</c:v>
                </c:pt>
                <c:pt idx="90">
                  <c:v>20771.82805825926</c:v>
                </c:pt>
                <c:pt idx="91">
                  <c:v>17309.85671521605</c:v>
                </c:pt>
                <c:pt idx="92">
                  <c:v>13847.88537217284</c:v>
                </c:pt>
                <c:pt idx="93">
                  <c:v>10385.91402912963</c:v>
                </c:pt>
                <c:pt idx="94">
                  <c:v>6923.942686086418</c:v>
                </c:pt>
                <c:pt idx="95">
                  <c:v>3461.97134304321</c:v>
                </c:pt>
                <c:pt idx="96">
                  <c:v>0.0</c:v>
                </c:pt>
                <c:pt idx="97">
                  <c:v>2671.7</c:v>
                </c:pt>
                <c:pt idx="98">
                  <c:v>5343.4</c:v>
                </c:pt>
                <c:pt idx="99">
                  <c:v>8015.1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143.4906725907082</c:v>
                </c:pt>
                <c:pt idx="22">
                  <c:v>286.9813451814164</c:v>
                </c:pt>
                <c:pt idx="23">
                  <c:v>430.4720177721246</c:v>
                </c:pt>
                <c:pt idx="24">
                  <c:v>573.9626903628327</c:v>
                </c:pt>
                <c:pt idx="25">
                  <c:v>717.453362953541</c:v>
                </c:pt>
                <c:pt idx="26">
                  <c:v>860.9440355442491</c:v>
                </c:pt>
                <c:pt idx="27">
                  <c:v>1004.434708134957</c:v>
                </c:pt>
                <c:pt idx="28">
                  <c:v>1147.925380725665</c:v>
                </c:pt>
                <c:pt idx="29">
                  <c:v>1291.416053316374</c:v>
                </c:pt>
                <c:pt idx="30">
                  <c:v>1434.906725907082</c:v>
                </c:pt>
                <c:pt idx="31">
                  <c:v>1578.39739849779</c:v>
                </c:pt>
                <c:pt idx="32">
                  <c:v>1721.888071088498</c:v>
                </c:pt>
                <c:pt idx="33">
                  <c:v>1865.378743679206</c:v>
                </c:pt>
                <c:pt idx="34">
                  <c:v>2008.869416269915</c:v>
                </c:pt>
                <c:pt idx="35">
                  <c:v>2152.360088860623</c:v>
                </c:pt>
                <c:pt idx="36">
                  <c:v>2295.850761451331</c:v>
                </c:pt>
                <c:pt idx="37">
                  <c:v>2439.34143404204</c:v>
                </c:pt>
                <c:pt idx="38">
                  <c:v>2582.832106632747</c:v>
                </c:pt>
                <c:pt idx="39">
                  <c:v>2726.322779223456</c:v>
                </c:pt>
                <c:pt idx="40">
                  <c:v>2869.813451814163</c:v>
                </c:pt>
                <c:pt idx="41">
                  <c:v>3013.304124404872</c:v>
                </c:pt>
                <c:pt idx="42">
                  <c:v>3156.79479699558</c:v>
                </c:pt>
                <c:pt idx="43">
                  <c:v>3300.285469586288</c:v>
                </c:pt>
                <c:pt idx="44">
                  <c:v>3443.776142176996</c:v>
                </c:pt>
                <c:pt idx="45">
                  <c:v>3587.266814767705</c:v>
                </c:pt>
                <c:pt idx="46">
                  <c:v>3730.757487358413</c:v>
                </c:pt>
                <c:pt idx="47">
                  <c:v>3874.248159949121</c:v>
                </c:pt>
                <c:pt idx="48">
                  <c:v>4017.73883253983</c:v>
                </c:pt>
                <c:pt idx="49">
                  <c:v>4161.229505130537</c:v>
                </c:pt>
                <c:pt idx="50">
                  <c:v>4304.720177721246</c:v>
                </c:pt>
                <c:pt idx="51">
                  <c:v>4448.210850311953</c:v>
                </c:pt>
                <c:pt idx="52">
                  <c:v>4591.701522902662</c:v>
                </c:pt>
                <c:pt idx="53">
                  <c:v>4735.19219549337</c:v>
                </c:pt>
                <c:pt idx="54">
                  <c:v>4878.682868084078</c:v>
                </c:pt>
                <c:pt idx="55">
                  <c:v>5022.173540674786</c:v>
                </c:pt>
                <c:pt idx="56">
                  <c:v>5165.664213265494</c:v>
                </c:pt>
                <c:pt idx="57">
                  <c:v>5309.154885856203</c:v>
                </c:pt>
                <c:pt idx="58">
                  <c:v>5452.061218319387</c:v>
                </c:pt>
                <c:pt idx="59">
                  <c:v>5594.967550782572</c:v>
                </c:pt>
                <c:pt idx="60">
                  <c:v>5737.873883245757</c:v>
                </c:pt>
                <c:pt idx="61">
                  <c:v>5880.780215708943</c:v>
                </c:pt>
                <c:pt idx="62">
                  <c:v>6023.686548172127</c:v>
                </c:pt>
                <c:pt idx="63">
                  <c:v>6166.592880635312</c:v>
                </c:pt>
                <c:pt idx="64">
                  <c:v>6309.499213098497</c:v>
                </c:pt>
                <c:pt idx="65">
                  <c:v>6452.405545561681</c:v>
                </c:pt>
                <c:pt idx="66">
                  <c:v>6595.311878024866</c:v>
                </c:pt>
                <c:pt idx="67">
                  <c:v>6738.218210488052</c:v>
                </c:pt>
                <c:pt idx="68">
                  <c:v>6881.124542951236</c:v>
                </c:pt>
                <c:pt idx="69">
                  <c:v>7024.030875414422</c:v>
                </c:pt>
                <c:pt idx="70">
                  <c:v>7166.937207877607</c:v>
                </c:pt>
                <c:pt idx="71">
                  <c:v>7309.843540340791</c:v>
                </c:pt>
                <c:pt idx="72">
                  <c:v>7452.749872803976</c:v>
                </c:pt>
                <c:pt idx="73">
                  <c:v>7595.65620526716</c:v>
                </c:pt>
                <c:pt idx="74">
                  <c:v>7738.562537730346</c:v>
                </c:pt>
                <c:pt idx="75">
                  <c:v>7881.468870193531</c:v>
                </c:pt>
                <c:pt idx="76">
                  <c:v>8024.375202656716</c:v>
                </c:pt>
                <c:pt idx="77">
                  <c:v>8167.2815351199</c:v>
                </c:pt>
                <c:pt idx="78">
                  <c:v>8310.187867583085</c:v>
                </c:pt>
                <c:pt idx="79">
                  <c:v>8453.09420004627</c:v>
                </c:pt>
                <c:pt idx="80">
                  <c:v>8596.000532509455</c:v>
                </c:pt>
                <c:pt idx="81">
                  <c:v>8738.90686497264</c:v>
                </c:pt>
                <c:pt idx="82">
                  <c:v>8881.813197435825</c:v>
                </c:pt>
                <c:pt idx="83">
                  <c:v>9024.71952989901</c:v>
                </c:pt>
                <c:pt idx="84">
                  <c:v>14695.98289780162</c:v>
                </c:pt>
                <c:pt idx="85">
                  <c:v>20367.24626570423</c:v>
                </c:pt>
                <c:pt idx="86">
                  <c:v>26038.50963360685</c:v>
                </c:pt>
                <c:pt idx="87">
                  <c:v>31709.77300150946</c:v>
                </c:pt>
                <c:pt idx="88">
                  <c:v>37381.03636941207</c:v>
                </c:pt>
                <c:pt idx="89">
                  <c:v>43052.29973731469</c:v>
                </c:pt>
                <c:pt idx="90">
                  <c:v>48723.5631052173</c:v>
                </c:pt>
                <c:pt idx="91">
                  <c:v>54394.82647311991</c:v>
                </c:pt>
                <c:pt idx="92">
                  <c:v>60066.08984102252</c:v>
                </c:pt>
                <c:pt idx="93">
                  <c:v>65737.35320892512</c:v>
                </c:pt>
                <c:pt idx="94">
                  <c:v>71408.61657682774</c:v>
                </c:pt>
                <c:pt idx="95">
                  <c:v>77079.87994473036</c:v>
                </c:pt>
                <c:pt idx="96">
                  <c:v>82751.14331263296</c:v>
                </c:pt>
                <c:pt idx="97">
                  <c:v>83580.67331263296</c:v>
                </c:pt>
                <c:pt idx="98">
                  <c:v>84410.20331263296</c:v>
                </c:pt>
                <c:pt idx="99">
                  <c:v>85239.73331263296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  <c:pt idx="10">
                  <c:v>30209.13771002346</c:v>
                </c:pt>
                <c:pt idx="11">
                  <c:v>30209.13771002346</c:v>
                </c:pt>
                <c:pt idx="12">
                  <c:v>30209.13771002346</c:v>
                </c:pt>
                <c:pt idx="13">
                  <c:v>30209.13771002346</c:v>
                </c:pt>
                <c:pt idx="14">
                  <c:v>30209.13771002346</c:v>
                </c:pt>
                <c:pt idx="15">
                  <c:v>30209.13771002346</c:v>
                </c:pt>
                <c:pt idx="16">
                  <c:v>30209.13771002346</c:v>
                </c:pt>
                <c:pt idx="17">
                  <c:v>30209.13771002346</c:v>
                </c:pt>
                <c:pt idx="18">
                  <c:v>30209.13771002346</c:v>
                </c:pt>
                <c:pt idx="19">
                  <c:v>30209.13771002346</c:v>
                </c:pt>
                <c:pt idx="20">
                  <c:v>30209.13771002346</c:v>
                </c:pt>
                <c:pt idx="21">
                  <c:v>30133.51132511971</c:v>
                </c:pt>
                <c:pt idx="22">
                  <c:v>30057.88494021596</c:v>
                </c:pt>
                <c:pt idx="23">
                  <c:v>29982.25855531221</c:v>
                </c:pt>
                <c:pt idx="24">
                  <c:v>29906.63217040845</c:v>
                </c:pt>
                <c:pt idx="25">
                  <c:v>29831.0057855047</c:v>
                </c:pt>
                <c:pt idx="26">
                  <c:v>29755.37940060095</c:v>
                </c:pt>
                <c:pt idx="27">
                  <c:v>29679.7530156972</c:v>
                </c:pt>
                <c:pt idx="28">
                  <c:v>29604.12663079345</c:v>
                </c:pt>
                <c:pt idx="29">
                  <c:v>29528.5002458897</c:v>
                </c:pt>
                <c:pt idx="30">
                  <c:v>29452.87386098595</c:v>
                </c:pt>
                <c:pt idx="31">
                  <c:v>29377.2474760822</c:v>
                </c:pt>
                <c:pt idx="32">
                  <c:v>29301.62109117844</c:v>
                </c:pt>
                <c:pt idx="33">
                  <c:v>29225.9947062747</c:v>
                </c:pt>
                <c:pt idx="34">
                  <c:v>29150.36832137094</c:v>
                </c:pt>
                <c:pt idx="35">
                  <c:v>29074.74193646719</c:v>
                </c:pt>
                <c:pt idx="36">
                  <c:v>28999.11555156344</c:v>
                </c:pt>
                <c:pt idx="37">
                  <c:v>28923.48916665969</c:v>
                </c:pt>
                <c:pt idx="38">
                  <c:v>28847.86278175594</c:v>
                </c:pt>
                <c:pt idx="39">
                  <c:v>28772.23639685219</c:v>
                </c:pt>
                <c:pt idx="40">
                  <c:v>28696.61001194843</c:v>
                </c:pt>
                <c:pt idx="41">
                  <c:v>28620.98362704468</c:v>
                </c:pt>
                <c:pt idx="42">
                  <c:v>28545.35724214093</c:v>
                </c:pt>
                <c:pt idx="43">
                  <c:v>28469.73085723718</c:v>
                </c:pt>
                <c:pt idx="44">
                  <c:v>28394.10447233343</c:v>
                </c:pt>
                <c:pt idx="45">
                  <c:v>28318.47808742968</c:v>
                </c:pt>
                <c:pt idx="46">
                  <c:v>28242.85170252592</c:v>
                </c:pt>
                <c:pt idx="47">
                  <c:v>28167.22531762217</c:v>
                </c:pt>
                <c:pt idx="48">
                  <c:v>28091.59893271842</c:v>
                </c:pt>
                <c:pt idx="49">
                  <c:v>28015.97254781467</c:v>
                </c:pt>
                <c:pt idx="50">
                  <c:v>27940.34616291092</c:v>
                </c:pt>
                <c:pt idx="51">
                  <c:v>27864.71977800717</c:v>
                </c:pt>
                <c:pt idx="52">
                  <c:v>27789.09339310341</c:v>
                </c:pt>
                <c:pt idx="53">
                  <c:v>27713.46700819967</c:v>
                </c:pt>
                <c:pt idx="54">
                  <c:v>27637.84062329591</c:v>
                </c:pt>
                <c:pt idx="55">
                  <c:v>27562.21423839216</c:v>
                </c:pt>
                <c:pt idx="56">
                  <c:v>27486.58785348841</c:v>
                </c:pt>
                <c:pt idx="57">
                  <c:v>27410.96146858466</c:v>
                </c:pt>
                <c:pt idx="58">
                  <c:v>26828.17197577645</c:v>
                </c:pt>
                <c:pt idx="59">
                  <c:v>26245.38248296824</c:v>
                </c:pt>
                <c:pt idx="60">
                  <c:v>25662.59299016004</c:v>
                </c:pt>
                <c:pt idx="61">
                  <c:v>25079.80349735183</c:v>
                </c:pt>
                <c:pt idx="62">
                  <c:v>24497.01400454362</c:v>
                </c:pt>
                <c:pt idx="63">
                  <c:v>23914.22451173541</c:v>
                </c:pt>
                <c:pt idx="64">
                  <c:v>23331.4350189272</c:v>
                </c:pt>
                <c:pt idx="65">
                  <c:v>22748.64552611899</c:v>
                </c:pt>
                <c:pt idx="66">
                  <c:v>22165.85603331078</c:v>
                </c:pt>
                <c:pt idx="67">
                  <c:v>21583.06654050257</c:v>
                </c:pt>
                <c:pt idx="68">
                  <c:v>21000.27704769437</c:v>
                </c:pt>
                <c:pt idx="69">
                  <c:v>20417.48755488616</c:v>
                </c:pt>
                <c:pt idx="70">
                  <c:v>19834.69806207795</c:v>
                </c:pt>
                <c:pt idx="71">
                  <c:v>19251.90856926974</c:v>
                </c:pt>
                <c:pt idx="72">
                  <c:v>18669.11907646153</c:v>
                </c:pt>
                <c:pt idx="73">
                  <c:v>18086.32958365332</c:v>
                </c:pt>
                <c:pt idx="74">
                  <c:v>17503.54009084511</c:v>
                </c:pt>
                <c:pt idx="75">
                  <c:v>16920.7505980369</c:v>
                </c:pt>
                <c:pt idx="76">
                  <c:v>16337.9611052287</c:v>
                </c:pt>
                <c:pt idx="77">
                  <c:v>15755.17161242049</c:v>
                </c:pt>
                <c:pt idx="78">
                  <c:v>15172.38211961228</c:v>
                </c:pt>
                <c:pt idx="79">
                  <c:v>14589.59262680407</c:v>
                </c:pt>
                <c:pt idx="80">
                  <c:v>14006.80313399586</c:v>
                </c:pt>
                <c:pt idx="81">
                  <c:v>13424.01364118765</c:v>
                </c:pt>
                <c:pt idx="82">
                  <c:v>12841.22414837944</c:v>
                </c:pt>
                <c:pt idx="83">
                  <c:v>12258.43465557123</c:v>
                </c:pt>
                <c:pt idx="84">
                  <c:v>12446.15244699468</c:v>
                </c:pt>
                <c:pt idx="85">
                  <c:v>12633.87023841813</c:v>
                </c:pt>
                <c:pt idx="86">
                  <c:v>12821.58802984157</c:v>
                </c:pt>
                <c:pt idx="87">
                  <c:v>13009.30582126502</c:v>
                </c:pt>
                <c:pt idx="88">
                  <c:v>13197.02361268847</c:v>
                </c:pt>
                <c:pt idx="89">
                  <c:v>13384.74140411191</c:v>
                </c:pt>
                <c:pt idx="90">
                  <c:v>13572.45919553536</c:v>
                </c:pt>
                <c:pt idx="91">
                  <c:v>13760.17698695881</c:v>
                </c:pt>
                <c:pt idx="92">
                  <c:v>13947.89477838225</c:v>
                </c:pt>
                <c:pt idx="93">
                  <c:v>14135.6125698057</c:v>
                </c:pt>
                <c:pt idx="94">
                  <c:v>14323.33036122915</c:v>
                </c:pt>
                <c:pt idx="95">
                  <c:v>14511.0481526526</c:v>
                </c:pt>
                <c:pt idx="96">
                  <c:v>14698.76594407604</c:v>
                </c:pt>
                <c:pt idx="97">
                  <c:v>20902.26594407604</c:v>
                </c:pt>
                <c:pt idx="98">
                  <c:v>27105.76594407604</c:v>
                </c:pt>
                <c:pt idx="99">
                  <c:v>33309.26594407604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  <c:pt idx="10">
                  <c:v>1171.156426275832</c:v>
                </c:pt>
                <c:pt idx="11">
                  <c:v>1171.156426275832</c:v>
                </c:pt>
                <c:pt idx="12">
                  <c:v>1171.156426275832</c:v>
                </c:pt>
                <c:pt idx="13">
                  <c:v>1171.156426275832</c:v>
                </c:pt>
                <c:pt idx="14">
                  <c:v>1171.156426275832</c:v>
                </c:pt>
                <c:pt idx="15">
                  <c:v>1171.156426275832</c:v>
                </c:pt>
                <c:pt idx="16">
                  <c:v>1171.156426275832</c:v>
                </c:pt>
                <c:pt idx="17">
                  <c:v>1171.156426275832</c:v>
                </c:pt>
                <c:pt idx="18">
                  <c:v>1171.156426275832</c:v>
                </c:pt>
                <c:pt idx="19">
                  <c:v>1171.156426275832</c:v>
                </c:pt>
                <c:pt idx="20">
                  <c:v>1171.156426275832</c:v>
                </c:pt>
                <c:pt idx="21">
                  <c:v>1165.920797154447</c:v>
                </c:pt>
                <c:pt idx="22">
                  <c:v>1160.685168033061</c:v>
                </c:pt>
                <c:pt idx="23">
                  <c:v>1155.449538911675</c:v>
                </c:pt>
                <c:pt idx="24">
                  <c:v>1150.213909790289</c:v>
                </c:pt>
                <c:pt idx="25">
                  <c:v>1144.978280668903</c:v>
                </c:pt>
                <c:pt idx="26">
                  <c:v>1139.742651547517</c:v>
                </c:pt>
                <c:pt idx="27">
                  <c:v>1134.507022426131</c:v>
                </c:pt>
                <c:pt idx="28">
                  <c:v>1129.271393304746</c:v>
                </c:pt>
                <c:pt idx="29">
                  <c:v>1124.03576418336</c:v>
                </c:pt>
                <c:pt idx="30">
                  <c:v>1118.800135061974</c:v>
                </c:pt>
                <c:pt idx="31">
                  <c:v>1113.564505940588</c:v>
                </c:pt>
                <c:pt idx="32">
                  <c:v>1108.328876819202</c:v>
                </c:pt>
                <c:pt idx="33">
                  <c:v>1103.093247697816</c:v>
                </c:pt>
                <c:pt idx="34">
                  <c:v>1097.85761857643</c:v>
                </c:pt>
                <c:pt idx="35">
                  <c:v>1092.621989455044</c:v>
                </c:pt>
                <c:pt idx="36">
                  <c:v>1087.386360333658</c:v>
                </c:pt>
                <c:pt idx="37">
                  <c:v>1082.150731212273</c:v>
                </c:pt>
                <c:pt idx="38">
                  <c:v>1076.915102090887</c:v>
                </c:pt>
                <c:pt idx="39">
                  <c:v>1071.679472969501</c:v>
                </c:pt>
                <c:pt idx="40">
                  <c:v>1066.443843848115</c:v>
                </c:pt>
                <c:pt idx="41">
                  <c:v>1061.20821472673</c:v>
                </c:pt>
                <c:pt idx="42">
                  <c:v>1055.972585605343</c:v>
                </c:pt>
                <c:pt idx="43">
                  <c:v>1050.736956483957</c:v>
                </c:pt>
                <c:pt idx="44">
                  <c:v>1045.501327362571</c:v>
                </c:pt>
                <c:pt idx="45">
                  <c:v>1040.265698241185</c:v>
                </c:pt>
                <c:pt idx="46">
                  <c:v>1035.030069119799</c:v>
                </c:pt>
                <c:pt idx="47">
                  <c:v>1029.794439998414</c:v>
                </c:pt>
                <c:pt idx="48">
                  <c:v>1024.558810877028</c:v>
                </c:pt>
                <c:pt idx="49">
                  <c:v>1019.323181755642</c:v>
                </c:pt>
                <c:pt idx="50">
                  <c:v>1014.087552634256</c:v>
                </c:pt>
                <c:pt idx="51">
                  <c:v>1008.85192351287</c:v>
                </c:pt>
                <c:pt idx="52">
                  <c:v>1003.616294391484</c:v>
                </c:pt>
                <c:pt idx="53">
                  <c:v>998.3806652700984</c:v>
                </c:pt>
                <c:pt idx="54">
                  <c:v>993.1450361487125</c:v>
                </c:pt>
                <c:pt idx="55">
                  <c:v>987.9094070273266</c:v>
                </c:pt>
                <c:pt idx="56">
                  <c:v>982.6737779059407</c:v>
                </c:pt>
                <c:pt idx="57">
                  <c:v>977.4381487845549</c:v>
                </c:pt>
                <c:pt idx="58">
                  <c:v>977.4346342419047</c:v>
                </c:pt>
                <c:pt idx="59">
                  <c:v>977.4311196992546</c:v>
                </c:pt>
                <c:pt idx="60">
                  <c:v>977.4276051566045</c:v>
                </c:pt>
                <c:pt idx="61">
                  <c:v>977.4240906139544</c:v>
                </c:pt>
                <c:pt idx="62">
                  <c:v>977.4205760713041</c:v>
                </c:pt>
                <c:pt idx="63">
                  <c:v>977.417061528654</c:v>
                </c:pt>
                <c:pt idx="64">
                  <c:v>977.4135469860039</c:v>
                </c:pt>
                <c:pt idx="65">
                  <c:v>977.4100324433538</c:v>
                </c:pt>
                <c:pt idx="66">
                  <c:v>977.4065179007036</c:v>
                </c:pt>
                <c:pt idx="67">
                  <c:v>977.4030033580535</c:v>
                </c:pt>
                <c:pt idx="68">
                  <c:v>977.3994888154034</c:v>
                </c:pt>
                <c:pt idx="69">
                  <c:v>977.3959742727532</c:v>
                </c:pt>
                <c:pt idx="70">
                  <c:v>977.3924597301032</c:v>
                </c:pt>
                <c:pt idx="71">
                  <c:v>977.388945187453</c:v>
                </c:pt>
                <c:pt idx="72">
                  <c:v>977.3854306448027</c:v>
                </c:pt>
                <c:pt idx="73">
                  <c:v>977.3819161021527</c:v>
                </c:pt>
                <c:pt idx="74">
                  <c:v>977.3784015595025</c:v>
                </c:pt>
                <c:pt idx="75">
                  <c:v>977.3748870168524</c:v>
                </c:pt>
                <c:pt idx="76">
                  <c:v>977.3713724742023</c:v>
                </c:pt>
                <c:pt idx="77">
                  <c:v>977.3678579315522</c:v>
                </c:pt>
                <c:pt idx="78">
                  <c:v>977.3643433889021</c:v>
                </c:pt>
                <c:pt idx="79">
                  <c:v>977.3608288462518</c:v>
                </c:pt>
                <c:pt idx="80">
                  <c:v>977.3573143036017</c:v>
                </c:pt>
                <c:pt idx="81">
                  <c:v>977.3537997609516</c:v>
                </c:pt>
                <c:pt idx="82">
                  <c:v>977.3502852183014</c:v>
                </c:pt>
                <c:pt idx="83">
                  <c:v>977.3467706756513</c:v>
                </c:pt>
                <c:pt idx="84">
                  <c:v>902.1662498544474</c:v>
                </c:pt>
                <c:pt idx="85">
                  <c:v>826.9857290332434</c:v>
                </c:pt>
                <c:pt idx="86">
                  <c:v>751.8052082120395</c:v>
                </c:pt>
                <c:pt idx="87">
                  <c:v>676.6246873908356</c:v>
                </c:pt>
                <c:pt idx="88">
                  <c:v>601.4441665696316</c:v>
                </c:pt>
                <c:pt idx="89">
                  <c:v>526.2636457484277</c:v>
                </c:pt>
                <c:pt idx="90">
                  <c:v>451.0831249272237</c:v>
                </c:pt>
                <c:pt idx="91">
                  <c:v>375.9026041060198</c:v>
                </c:pt>
                <c:pt idx="92">
                  <c:v>300.7220832848159</c:v>
                </c:pt>
                <c:pt idx="93">
                  <c:v>225.541562463612</c:v>
                </c:pt>
                <c:pt idx="94">
                  <c:v>150.361041642408</c:v>
                </c:pt>
                <c:pt idx="95">
                  <c:v>75.18052082120403</c:v>
                </c:pt>
                <c:pt idx="96">
                  <c:v>1.13686837721616E-13</c:v>
                </c:pt>
                <c:pt idx="97">
                  <c:v>14.73</c:v>
                </c:pt>
                <c:pt idx="98">
                  <c:v>29.46000000000001</c:v>
                </c:pt>
                <c:pt idx="99">
                  <c:v>44.19000000000001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296.33</c:v>
                </c:pt>
                <c:pt idx="98">
                  <c:v>592.66</c:v>
                </c:pt>
                <c:pt idx="99">
                  <c:v>888.99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098776"/>
        <c:axId val="177354509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32860.0670797969</c:v>
                </c:pt>
                <c:pt idx="1">
                  <c:v>32860.0670797969</c:v>
                </c:pt>
                <c:pt idx="2">
                  <c:v>32860.0670797969</c:v>
                </c:pt>
                <c:pt idx="3">
                  <c:v>32860.0670797969</c:v>
                </c:pt>
                <c:pt idx="4">
                  <c:v>32860.0670797969</c:v>
                </c:pt>
                <c:pt idx="5">
                  <c:v>32860.0670797969</c:v>
                </c:pt>
                <c:pt idx="6">
                  <c:v>32860.0670797969</c:v>
                </c:pt>
                <c:pt idx="7">
                  <c:v>32860.0670797969</c:v>
                </c:pt>
                <c:pt idx="8">
                  <c:v>32860.0670797969</c:v>
                </c:pt>
                <c:pt idx="9">
                  <c:v>32860.0670797969</c:v>
                </c:pt>
                <c:pt idx="10">
                  <c:v>32860.0670797969</c:v>
                </c:pt>
                <c:pt idx="11">
                  <c:v>32860.0670797969</c:v>
                </c:pt>
                <c:pt idx="12">
                  <c:v>32860.0670797969</c:v>
                </c:pt>
                <c:pt idx="13">
                  <c:v>32860.0670797969</c:v>
                </c:pt>
                <c:pt idx="14">
                  <c:v>32860.0670797969</c:v>
                </c:pt>
                <c:pt idx="15">
                  <c:v>32860.0670797969</c:v>
                </c:pt>
                <c:pt idx="16">
                  <c:v>32860.0670797969</c:v>
                </c:pt>
                <c:pt idx="17">
                  <c:v>32860.0670797969</c:v>
                </c:pt>
                <c:pt idx="18">
                  <c:v>32860.0670797969</c:v>
                </c:pt>
                <c:pt idx="19">
                  <c:v>32860.0670797969</c:v>
                </c:pt>
                <c:pt idx="20">
                  <c:v>32860.0670797969</c:v>
                </c:pt>
                <c:pt idx="21">
                  <c:v>32860.0670797969</c:v>
                </c:pt>
                <c:pt idx="22">
                  <c:v>32860.0670797969</c:v>
                </c:pt>
                <c:pt idx="23">
                  <c:v>32860.0670797969</c:v>
                </c:pt>
                <c:pt idx="24">
                  <c:v>32860.0670797969</c:v>
                </c:pt>
                <c:pt idx="25">
                  <c:v>32860.0670797969</c:v>
                </c:pt>
                <c:pt idx="26">
                  <c:v>32860.0670797969</c:v>
                </c:pt>
                <c:pt idx="27">
                  <c:v>32860.0670797969</c:v>
                </c:pt>
                <c:pt idx="28">
                  <c:v>32860.0670797969</c:v>
                </c:pt>
                <c:pt idx="29">
                  <c:v>32860.0670797969</c:v>
                </c:pt>
                <c:pt idx="30">
                  <c:v>32860.0670797969</c:v>
                </c:pt>
                <c:pt idx="31">
                  <c:v>32860.0670797969</c:v>
                </c:pt>
                <c:pt idx="32">
                  <c:v>32860.0670797969</c:v>
                </c:pt>
                <c:pt idx="33">
                  <c:v>32860.0670797969</c:v>
                </c:pt>
                <c:pt idx="34">
                  <c:v>32860.0670797969</c:v>
                </c:pt>
                <c:pt idx="35">
                  <c:v>32860.0670797969</c:v>
                </c:pt>
                <c:pt idx="36">
                  <c:v>32860.0670797969</c:v>
                </c:pt>
                <c:pt idx="37">
                  <c:v>32860.0670797969</c:v>
                </c:pt>
                <c:pt idx="38">
                  <c:v>32860.0670797969</c:v>
                </c:pt>
                <c:pt idx="39">
                  <c:v>32860.0670797969</c:v>
                </c:pt>
                <c:pt idx="40">
                  <c:v>31930.4670797969</c:v>
                </c:pt>
                <c:pt idx="41">
                  <c:v>31930.4670797969</c:v>
                </c:pt>
                <c:pt idx="42">
                  <c:v>31930.4670797969</c:v>
                </c:pt>
                <c:pt idx="43">
                  <c:v>31930.4670797969</c:v>
                </c:pt>
                <c:pt idx="44">
                  <c:v>31930.4670797969</c:v>
                </c:pt>
                <c:pt idx="45">
                  <c:v>31930.4670797969</c:v>
                </c:pt>
                <c:pt idx="46">
                  <c:v>31930.4670797969</c:v>
                </c:pt>
                <c:pt idx="47">
                  <c:v>31930.4670797969</c:v>
                </c:pt>
                <c:pt idx="48">
                  <c:v>31930.4670797969</c:v>
                </c:pt>
                <c:pt idx="49">
                  <c:v>31930.4670797969</c:v>
                </c:pt>
                <c:pt idx="50">
                  <c:v>31930.4670797969</c:v>
                </c:pt>
                <c:pt idx="51">
                  <c:v>31930.4670797969</c:v>
                </c:pt>
                <c:pt idx="52">
                  <c:v>31930.4670797969</c:v>
                </c:pt>
                <c:pt idx="53">
                  <c:v>31930.4670797969</c:v>
                </c:pt>
                <c:pt idx="54">
                  <c:v>31930.4670797969</c:v>
                </c:pt>
                <c:pt idx="55">
                  <c:v>31930.4670797969</c:v>
                </c:pt>
                <c:pt idx="56">
                  <c:v>31930.4670797969</c:v>
                </c:pt>
                <c:pt idx="57">
                  <c:v>31930.4670797969</c:v>
                </c:pt>
                <c:pt idx="58">
                  <c:v>31930.4670797969</c:v>
                </c:pt>
                <c:pt idx="59">
                  <c:v>31930.4670797969</c:v>
                </c:pt>
                <c:pt idx="60">
                  <c:v>31930.4670797969</c:v>
                </c:pt>
                <c:pt idx="61">
                  <c:v>31930.4670797969</c:v>
                </c:pt>
                <c:pt idx="62">
                  <c:v>31930.4670797969</c:v>
                </c:pt>
                <c:pt idx="63">
                  <c:v>31930.4670797969</c:v>
                </c:pt>
                <c:pt idx="64">
                  <c:v>31930.4670797969</c:v>
                </c:pt>
                <c:pt idx="65">
                  <c:v>31930.4670797969</c:v>
                </c:pt>
                <c:pt idx="66">
                  <c:v>31930.4670797969</c:v>
                </c:pt>
                <c:pt idx="67">
                  <c:v>31930.4670797969</c:v>
                </c:pt>
                <c:pt idx="68">
                  <c:v>31930.4670797969</c:v>
                </c:pt>
                <c:pt idx="69">
                  <c:v>31930.4670797969</c:v>
                </c:pt>
                <c:pt idx="70">
                  <c:v>31930.4670797969</c:v>
                </c:pt>
                <c:pt idx="71">
                  <c:v>31930.4670797969</c:v>
                </c:pt>
                <c:pt idx="72">
                  <c:v>31930.4670797969</c:v>
                </c:pt>
                <c:pt idx="73">
                  <c:v>31930.4670797969</c:v>
                </c:pt>
                <c:pt idx="74">
                  <c:v>31986.4670797969</c:v>
                </c:pt>
                <c:pt idx="75">
                  <c:v>31986.4670797969</c:v>
                </c:pt>
                <c:pt idx="76">
                  <c:v>31986.4670797969</c:v>
                </c:pt>
                <c:pt idx="77">
                  <c:v>31986.4670797969</c:v>
                </c:pt>
                <c:pt idx="78">
                  <c:v>31986.4670797969</c:v>
                </c:pt>
                <c:pt idx="79">
                  <c:v>31986.4670797969</c:v>
                </c:pt>
                <c:pt idx="80">
                  <c:v>31986.4670797969</c:v>
                </c:pt>
                <c:pt idx="81">
                  <c:v>31986.4670797969</c:v>
                </c:pt>
                <c:pt idx="82">
                  <c:v>31986.4670797969</c:v>
                </c:pt>
                <c:pt idx="83">
                  <c:v>31986.4670797969</c:v>
                </c:pt>
                <c:pt idx="84">
                  <c:v>31986.4670797969</c:v>
                </c:pt>
                <c:pt idx="85">
                  <c:v>31986.4670797969</c:v>
                </c:pt>
                <c:pt idx="86">
                  <c:v>31986.4670797969</c:v>
                </c:pt>
                <c:pt idx="87">
                  <c:v>31986.4670797969</c:v>
                </c:pt>
                <c:pt idx="88">
                  <c:v>31986.4670797969</c:v>
                </c:pt>
                <c:pt idx="89">
                  <c:v>31986.4670797969</c:v>
                </c:pt>
                <c:pt idx="90">
                  <c:v>31986.4670797969</c:v>
                </c:pt>
                <c:pt idx="91">
                  <c:v>31986.4670797969</c:v>
                </c:pt>
                <c:pt idx="92">
                  <c:v>32456.8670797969</c:v>
                </c:pt>
                <c:pt idx="93">
                  <c:v>32456.8670797969</c:v>
                </c:pt>
                <c:pt idx="94">
                  <c:v>32456.8670797969</c:v>
                </c:pt>
                <c:pt idx="95">
                  <c:v>32456.8670797969</c:v>
                </c:pt>
                <c:pt idx="96">
                  <c:v>32456.8670797969</c:v>
                </c:pt>
                <c:pt idx="97">
                  <c:v>32456.8670797969</c:v>
                </c:pt>
                <c:pt idx="98">
                  <c:v>32456.8670797969</c:v>
                </c:pt>
                <c:pt idx="99">
                  <c:v>32456.8670797969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53801.67660764877</c:v>
                </c:pt>
                <c:pt idx="1">
                  <c:v>53801.67660764877</c:v>
                </c:pt>
                <c:pt idx="2">
                  <c:v>53801.67660764877</c:v>
                </c:pt>
                <c:pt idx="3">
                  <c:v>53801.67660764877</c:v>
                </c:pt>
                <c:pt idx="4">
                  <c:v>53801.67660764877</c:v>
                </c:pt>
                <c:pt idx="5">
                  <c:v>53801.67660764877</c:v>
                </c:pt>
                <c:pt idx="6">
                  <c:v>53801.67660764877</c:v>
                </c:pt>
                <c:pt idx="7">
                  <c:v>53801.67660764877</c:v>
                </c:pt>
                <c:pt idx="8">
                  <c:v>53801.67660764877</c:v>
                </c:pt>
                <c:pt idx="9">
                  <c:v>53801.67660764877</c:v>
                </c:pt>
                <c:pt idx="10">
                  <c:v>53801.67660764877</c:v>
                </c:pt>
                <c:pt idx="11">
                  <c:v>53801.67660764877</c:v>
                </c:pt>
                <c:pt idx="12">
                  <c:v>53801.67660764877</c:v>
                </c:pt>
                <c:pt idx="13">
                  <c:v>53801.67660764877</c:v>
                </c:pt>
                <c:pt idx="14">
                  <c:v>53801.67660764877</c:v>
                </c:pt>
                <c:pt idx="15">
                  <c:v>53801.67660764877</c:v>
                </c:pt>
                <c:pt idx="16">
                  <c:v>53801.67660764877</c:v>
                </c:pt>
                <c:pt idx="17">
                  <c:v>53801.67660764877</c:v>
                </c:pt>
                <c:pt idx="18">
                  <c:v>53801.67660764877</c:v>
                </c:pt>
                <c:pt idx="19">
                  <c:v>53801.67660764877</c:v>
                </c:pt>
                <c:pt idx="20">
                  <c:v>53801.67660764877</c:v>
                </c:pt>
                <c:pt idx="21">
                  <c:v>54242.26709600466</c:v>
                </c:pt>
                <c:pt idx="22">
                  <c:v>54682.85758436053</c:v>
                </c:pt>
                <c:pt idx="23">
                  <c:v>55123.44807271643</c:v>
                </c:pt>
                <c:pt idx="24">
                  <c:v>55564.03856107231</c:v>
                </c:pt>
                <c:pt idx="25">
                  <c:v>56004.6290494282</c:v>
                </c:pt>
                <c:pt idx="26">
                  <c:v>56445.21953778407</c:v>
                </c:pt>
                <c:pt idx="27">
                  <c:v>56885.81002613995</c:v>
                </c:pt>
                <c:pt idx="28">
                  <c:v>57326.40051449585</c:v>
                </c:pt>
                <c:pt idx="29">
                  <c:v>57766.99100285173</c:v>
                </c:pt>
                <c:pt idx="30">
                  <c:v>58207.58149120762</c:v>
                </c:pt>
                <c:pt idx="31">
                  <c:v>58648.1719795635</c:v>
                </c:pt>
                <c:pt idx="32">
                  <c:v>59088.76246791938</c:v>
                </c:pt>
                <c:pt idx="33">
                  <c:v>59529.35295627526</c:v>
                </c:pt>
                <c:pt idx="34">
                  <c:v>59969.94344463116</c:v>
                </c:pt>
                <c:pt idx="35">
                  <c:v>60410.53393298703</c:v>
                </c:pt>
                <c:pt idx="36">
                  <c:v>60851.12442134292</c:v>
                </c:pt>
                <c:pt idx="37">
                  <c:v>61291.7149096988</c:v>
                </c:pt>
                <c:pt idx="38">
                  <c:v>61732.3053980547</c:v>
                </c:pt>
                <c:pt idx="39">
                  <c:v>62172.89588641057</c:v>
                </c:pt>
                <c:pt idx="40">
                  <c:v>62613.48637476646</c:v>
                </c:pt>
                <c:pt idx="41">
                  <c:v>63054.07686312234</c:v>
                </c:pt>
                <c:pt idx="42">
                  <c:v>63494.66735147823</c:v>
                </c:pt>
                <c:pt idx="43">
                  <c:v>63935.2578398341</c:v>
                </c:pt>
                <c:pt idx="44">
                  <c:v>64375.84832819</c:v>
                </c:pt>
                <c:pt idx="45">
                  <c:v>64816.43881654588</c:v>
                </c:pt>
                <c:pt idx="46">
                  <c:v>65257.02930490176</c:v>
                </c:pt>
                <c:pt idx="47">
                  <c:v>65697.61979325764</c:v>
                </c:pt>
                <c:pt idx="48">
                  <c:v>66138.21028161353</c:v>
                </c:pt>
                <c:pt idx="49">
                  <c:v>66578.80076996941</c:v>
                </c:pt>
                <c:pt idx="50">
                  <c:v>67019.3912583253</c:v>
                </c:pt>
                <c:pt idx="51">
                  <c:v>67459.9817466812</c:v>
                </c:pt>
                <c:pt idx="52">
                  <c:v>67900.57223503708</c:v>
                </c:pt>
                <c:pt idx="53">
                  <c:v>68341.16272339296</c:v>
                </c:pt>
                <c:pt idx="54">
                  <c:v>68781.75321174883</c:v>
                </c:pt>
                <c:pt idx="55">
                  <c:v>69222.34370010473</c:v>
                </c:pt>
                <c:pt idx="56">
                  <c:v>69662.93418846063</c:v>
                </c:pt>
                <c:pt idx="57">
                  <c:v>70103.52467681649</c:v>
                </c:pt>
                <c:pt idx="58">
                  <c:v>75448.39482661016</c:v>
                </c:pt>
                <c:pt idx="59">
                  <c:v>80793.26497640384</c:v>
                </c:pt>
                <c:pt idx="60">
                  <c:v>86138.1351261975</c:v>
                </c:pt>
                <c:pt idx="61">
                  <c:v>91483.0052759912</c:v>
                </c:pt>
                <c:pt idx="62">
                  <c:v>96827.87542578486</c:v>
                </c:pt>
                <c:pt idx="63">
                  <c:v>102172.7455755786</c:v>
                </c:pt>
                <c:pt idx="64">
                  <c:v>107517.6157253722</c:v>
                </c:pt>
                <c:pt idx="65">
                  <c:v>112862.4858751659</c:v>
                </c:pt>
                <c:pt idx="66">
                  <c:v>118207.3560249596</c:v>
                </c:pt>
                <c:pt idx="67">
                  <c:v>123552.2261747532</c:v>
                </c:pt>
                <c:pt idx="68">
                  <c:v>128897.0963245469</c:v>
                </c:pt>
                <c:pt idx="69">
                  <c:v>134241.9664743406</c:v>
                </c:pt>
                <c:pt idx="70">
                  <c:v>139586.8366241342</c:v>
                </c:pt>
                <c:pt idx="71">
                  <c:v>144931.706773928</c:v>
                </c:pt>
                <c:pt idx="72">
                  <c:v>150276.5769237216</c:v>
                </c:pt>
                <c:pt idx="73">
                  <c:v>155621.4470735153</c:v>
                </c:pt>
                <c:pt idx="74">
                  <c:v>160966.317223309</c:v>
                </c:pt>
                <c:pt idx="75">
                  <c:v>166311.1873731027</c:v>
                </c:pt>
                <c:pt idx="76">
                  <c:v>171656.0575228963</c:v>
                </c:pt>
                <c:pt idx="77">
                  <c:v>177000.92767269</c:v>
                </c:pt>
                <c:pt idx="78">
                  <c:v>182345.7978224837</c:v>
                </c:pt>
                <c:pt idx="79">
                  <c:v>187690.6679722774</c:v>
                </c:pt>
                <c:pt idx="80">
                  <c:v>193035.538122071</c:v>
                </c:pt>
                <c:pt idx="81">
                  <c:v>198380.4082718647</c:v>
                </c:pt>
                <c:pt idx="82">
                  <c:v>203725.2784216584</c:v>
                </c:pt>
                <c:pt idx="83">
                  <c:v>209070.148571452</c:v>
                </c:pt>
                <c:pt idx="84">
                  <c:v>239950.0881507785</c:v>
                </c:pt>
                <c:pt idx="85">
                  <c:v>270830.0277301049</c:v>
                </c:pt>
                <c:pt idx="86">
                  <c:v>301709.9673094313</c:v>
                </c:pt>
                <c:pt idx="87">
                  <c:v>332589.9068887577</c:v>
                </c:pt>
                <c:pt idx="88">
                  <c:v>363469.8464680842</c:v>
                </c:pt>
                <c:pt idx="89">
                  <c:v>394349.7860474105</c:v>
                </c:pt>
                <c:pt idx="90">
                  <c:v>425229.725626737</c:v>
                </c:pt>
                <c:pt idx="91">
                  <c:v>456109.6652060634</c:v>
                </c:pt>
                <c:pt idx="92">
                  <c:v>486989.6047853899</c:v>
                </c:pt>
                <c:pt idx="93">
                  <c:v>517869.5443647163</c:v>
                </c:pt>
                <c:pt idx="94">
                  <c:v>548749.4839440426</c:v>
                </c:pt>
                <c:pt idx="95">
                  <c:v>579629.4235233691</c:v>
                </c:pt>
                <c:pt idx="96">
                  <c:v>610509.3631026955</c:v>
                </c:pt>
                <c:pt idx="97">
                  <c:v>621416.9941026955</c:v>
                </c:pt>
                <c:pt idx="98">
                  <c:v>632324.6251026955</c:v>
                </c:pt>
                <c:pt idx="99">
                  <c:v>643232.2561026955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098776"/>
        <c:axId val="1773545096"/>
      </c:lineChart>
      <c:catAx>
        <c:axId val="177209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35450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735450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209877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0.047551202988792</c:v>
                </c:pt>
                <c:pt idx="1">
                  <c:v>0.00951024059775841</c:v>
                </c:pt>
                <c:pt idx="2" formatCode="0.0%">
                  <c:v>0.00951024059775841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0.0300323387297634</c:v>
                </c:pt>
                <c:pt idx="1">
                  <c:v>0.00600646774595267</c:v>
                </c:pt>
                <c:pt idx="2" formatCode="0.0%">
                  <c:v>0.00600646774595267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0.120246668742217</c:v>
                </c:pt>
                <c:pt idx="1">
                  <c:v>0.0240493337484433</c:v>
                </c:pt>
                <c:pt idx="2" formatCode="0.0%">
                  <c:v>0.0240493337484433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0.113559780821918</c:v>
                </c:pt>
                <c:pt idx="1">
                  <c:v>0.0340679342465753</c:v>
                </c:pt>
                <c:pt idx="2" formatCode="0.0%">
                  <c:v>0.0428547931943839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0.0370190286425903</c:v>
                </c:pt>
                <c:pt idx="1">
                  <c:v>0.0111057085927771</c:v>
                </c:pt>
                <c:pt idx="2" formatCode="0.0%">
                  <c:v>0.0111057085927771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0.141819377334994</c:v>
                </c:pt>
                <c:pt idx="1">
                  <c:v>0.0283638754669987</c:v>
                </c:pt>
                <c:pt idx="2" formatCode="0.0%">
                  <c:v>0.0283638754669987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0.132564620174346</c:v>
                </c:pt>
                <c:pt idx="1">
                  <c:v>0.0265129240348692</c:v>
                </c:pt>
                <c:pt idx="2" formatCode="0.0%">
                  <c:v>0.0265129240348692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0.0901307596513076</c:v>
                </c:pt>
                <c:pt idx="1">
                  <c:v>0.0180261519302615</c:v>
                </c:pt>
                <c:pt idx="2" formatCode="0.0%">
                  <c:v>0.0180261519302615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0.00309708493150685</c:v>
                </c:pt>
                <c:pt idx="1">
                  <c:v>0.00309708493150685</c:v>
                </c:pt>
                <c:pt idx="2" formatCode="0.0%">
                  <c:v>0.00299723426164539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0.334735442092154</c:v>
                </c:pt>
                <c:pt idx="1">
                  <c:v>0.334735442092154</c:v>
                </c:pt>
                <c:pt idx="2" formatCode="0.0%">
                  <c:v>0.331185837864704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0.596892732254047</c:v>
                </c:pt>
                <c:pt idx="1">
                  <c:v>0.190459715615961</c:v>
                </c:pt>
                <c:pt idx="2" formatCode="0.0%">
                  <c:v>0.499387432562205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1607624"/>
        <c:axId val="1771610968"/>
      </c:barChart>
      <c:catAx>
        <c:axId val="1771607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1610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1610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1607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0.0378532602739726</c:v>
                </c:pt>
                <c:pt idx="1">
                  <c:v>0.0113559780821918</c:v>
                </c:pt>
                <c:pt idx="2" formatCode="0.0%">
                  <c:v>0.0113559780821918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0.00721046077210461</c:v>
                </c:pt>
                <c:pt idx="1">
                  <c:v>0.00144209215442092</c:v>
                </c:pt>
                <c:pt idx="2" formatCode="0.0%">
                  <c:v>0.00144209215442092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0.11887800747198</c:v>
                </c:pt>
                <c:pt idx="1">
                  <c:v>0.11887800747198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0.928687507845579</c:v>
                </c:pt>
                <c:pt idx="1">
                  <c:v>0.338859051164165</c:v>
                </c:pt>
                <c:pt idx="2" formatCode="0.0%">
                  <c:v>0.667327060583295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1739176"/>
        <c:axId val="1771742504"/>
      </c:barChart>
      <c:catAx>
        <c:axId val="177173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1742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1742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1739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0.00283638754669987</c:v>
                </c:pt>
                <c:pt idx="1">
                  <c:v>0.00283638754669987</c:v>
                </c:pt>
                <c:pt idx="2">
                  <c:v>0.00550592876712329</c:v>
                </c:pt>
                <c:pt idx="3">
                  <c:v>0.00550592876712329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0.00315009339975093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0.298094424657534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0.0147728518057285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0.039474798007472</c:v>
                </c:pt>
                <c:pt idx="3">
                  <c:v>0.0194428109589041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0.00480697384806974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0.37233741543514</c:v>
                </c:pt>
                <c:pt idx="1">
                  <c:v>0.693161759146223</c:v>
                </c:pt>
                <c:pt idx="2">
                  <c:v>0.651017419918328</c:v>
                </c:pt>
                <c:pt idx="3">
                  <c:v>0.671049406966896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1832936"/>
        <c:axId val="1771836312"/>
      </c:barChart>
      <c:catAx>
        <c:axId val="17718329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8363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71836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832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0.0454239123287671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0.00576836861768369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0.628932849873457</c:v>
                </c:pt>
                <c:pt idx="1">
                  <c:v>0.680125130819908</c:v>
                </c:pt>
                <c:pt idx="2">
                  <c:v>0.680125130819908</c:v>
                </c:pt>
                <c:pt idx="3">
                  <c:v>0.680125130819908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1939720"/>
        <c:axId val="1771943096"/>
      </c:barChart>
      <c:catAx>
        <c:axId val="17719397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9430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71943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939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0.00510549758405977</c:v>
                </c:pt>
                <c:pt idx="1">
                  <c:v>0.00510549758405977</c:v>
                </c:pt>
                <c:pt idx="2">
                  <c:v>0.00991067178082191</c:v>
                </c:pt>
                <c:pt idx="3">
                  <c:v>0.00991067178082191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0.0150161693648817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0.00630018679950187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0.33121602739726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0.0370190286425903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0.0827279701120797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0.0513172374097136</c:v>
                </c:pt>
                <c:pt idx="3">
                  <c:v>0.0252756542465753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0.0240348692403487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0.0039218207520109</c:v>
                </c:pt>
                <c:pt idx="3">
                  <c:v>0.0039218207520109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0.203111056314932</c:v>
                </c:pt>
                <c:pt idx="1">
                  <c:v>0.203111056314932</c:v>
                </c:pt>
                <c:pt idx="2">
                  <c:v>0.203111056314932</c:v>
                </c:pt>
                <c:pt idx="3">
                  <c:v>0.203111056314932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0.224267001815887</c:v>
                </c:pt>
                <c:pt idx="1">
                  <c:v>0.705565084007667</c:v>
                </c:pt>
                <c:pt idx="2">
                  <c:v>0.645520851649181</c:v>
                </c:pt>
                <c:pt idx="3">
                  <c:v>0.656546265447437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2049864"/>
        <c:axId val="1772053240"/>
      </c:barChart>
      <c:catAx>
        <c:axId val="17720498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0532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72053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049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0.00646696360647572</c:v>
                </c:pt>
                <c:pt idx="1">
                  <c:v>0.00646696360647572</c:v>
                </c:pt>
                <c:pt idx="2">
                  <c:v>0.0125535175890411</c:v>
                </c:pt>
                <c:pt idx="3">
                  <c:v>0.0125535175890411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0.0240258709838107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0.0961973349937733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0.171419172777536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0.0444228343711083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0.113455501867995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0.0710546364134496</c:v>
                </c:pt>
                <c:pt idx="3">
                  <c:v>0.0349970597260274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0.0721046077210461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0.00599446852329077</c:v>
                </c:pt>
                <c:pt idx="3">
                  <c:v>0.00599446852329077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0.331185837864704</c:v>
                </c:pt>
                <c:pt idx="1">
                  <c:v>0.331185837864704</c:v>
                </c:pt>
                <c:pt idx="2">
                  <c:v>0.331185837864704</c:v>
                </c:pt>
                <c:pt idx="3">
                  <c:v>0.331185837864704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0.164747746797361</c:v>
                </c:pt>
                <c:pt idx="1">
                  <c:v>0.66234719852882</c:v>
                </c:pt>
                <c:pt idx="2">
                  <c:v>0.579211539609514</c:v>
                </c:pt>
                <c:pt idx="3">
                  <c:v>0.591243245313126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1369128"/>
        <c:axId val="1771365736"/>
      </c:barChart>
      <c:catAx>
        <c:axId val="17713691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3657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71365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369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0.0685374952981306</c:v>
                </c:pt>
                <c:pt idx="1">
                  <c:v>0.0404371222258971</c:v>
                </c:pt>
                <c:pt idx="2">
                  <c:v>0.0404371222258971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0.0143928740126074</c:v>
                </c:pt>
                <c:pt idx="1">
                  <c:v>0.00849179566743839</c:v>
                </c:pt>
                <c:pt idx="2">
                  <c:v>0.00849179566743839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0.166203426097967</c:v>
                </c:pt>
                <c:pt idx="1">
                  <c:v>0.0922429014843716</c:v>
                </c:pt>
                <c:pt idx="2">
                  <c:v>0.0922429014843716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0.128850491160486</c:v>
                </c:pt>
                <c:pt idx="1">
                  <c:v>0.0715120225940695</c:v>
                </c:pt>
                <c:pt idx="2">
                  <c:v>0.0715120225940695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0.115142992100859</c:v>
                </c:pt>
                <c:pt idx="1">
                  <c:v>0.0921143936806876</c:v>
                </c:pt>
                <c:pt idx="2">
                  <c:v>0.110537272416825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0.0822449943577568</c:v>
                </c:pt>
                <c:pt idx="1">
                  <c:v>0.0776392746737224</c:v>
                </c:pt>
                <c:pt idx="2">
                  <c:v>0.0776392746737224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0.424627726972193</c:v>
                </c:pt>
                <c:pt idx="1">
                  <c:v>0.501060717827188</c:v>
                </c:pt>
                <c:pt idx="2">
                  <c:v>0.501060717827188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1185080"/>
        <c:axId val="1771181944"/>
      </c:barChart>
      <c:catAx>
        <c:axId val="1771185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181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1181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185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o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Compatibility Report"/>
      <sheetName val="zano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ZANOC</v>
          </cell>
          <cell r="D1"/>
        </row>
        <row r="2">
          <cell r="A2" t="str">
            <v>Northern Open Access Cattle and Dryland Crops Livelihood Zone</v>
          </cell>
        </row>
        <row r="9">
          <cell r="CK9">
            <v>0.4</v>
          </cell>
        </row>
        <row r="10">
          <cell r="CK10">
            <v>0.34</v>
          </cell>
        </row>
        <row r="11">
          <cell r="CK11">
            <v>0.18</v>
          </cell>
        </row>
        <row r="12">
          <cell r="CK12">
            <v>0.08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13200.154144232039</v>
          </cell>
          <cell r="E1031">
            <v>15176.184973078449</v>
          </cell>
          <cell r="H1031">
            <v>15216.184973078449</v>
          </cell>
          <cell r="J1031">
            <v>12960.154144232039</v>
          </cell>
        </row>
        <row r="1032">
          <cell r="C1032">
            <v>9736.6666666666679</v>
          </cell>
          <cell r="E1032">
            <v>11684</v>
          </cell>
          <cell r="H1032">
            <v>11684</v>
          </cell>
          <cell r="J1032">
            <v>9736.6666666666679</v>
          </cell>
        </row>
        <row r="1033">
          <cell r="C1033">
            <v>17340</v>
          </cell>
          <cell r="E1033">
            <v>20808</v>
          </cell>
          <cell r="H1033">
            <v>20808</v>
          </cell>
          <cell r="J1033">
            <v>17340</v>
          </cell>
        </row>
        <row r="1034">
          <cell r="C1034">
            <v>540</v>
          </cell>
          <cell r="E1034">
            <v>2720</v>
          </cell>
          <cell r="H1034">
            <v>23260</v>
          </cell>
          <cell r="J1034">
            <v>50280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0.64082540804334331</v>
          </cell>
          <cell r="E1038">
            <v>0.64082540804334331</v>
          </cell>
          <cell r="H1038">
            <v>0.64082540804334331</v>
          </cell>
          <cell r="J1038">
            <v>0.64082540804334331</v>
          </cell>
        </row>
        <row r="1039">
          <cell r="C1039">
            <v>5</v>
          </cell>
          <cell r="E1039">
            <v>6</v>
          </cell>
          <cell r="H1039">
            <v>6</v>
          </cell>
          <cell r="J1039">
            <v>5</v>
          </cell>
        </row>
        <row r="1040">
          <cell r="C1040">
            <v>5.9504950495049505</v>
          </cell>
          <cell r="E1040">
            <v>5.9504950495049505</v>
          </cell>
          <cell r="H1040">
            <v>5.9504950495049505</v>
          </cell>
          <cell r="J1040">
            <v>5.9504950495049505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2.0855790784557904E-2</v>
          </cell>
          <cell r="F1044">
            <v>0</v>
          </cell>
          <cell r="H1044">
            <v>3.7540423412204225E-2</v>
          </cell>
          <cell r="I1044">
            <v>0</v>
          </cell>
          <cell r="J1044">
            <v>4.7551202988792049E-2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H1045">
            <v>1.8770211706102113E-2</v>
          </cell>
          <cell r="I1045">
            <v>0</v>
          </cell>
          <cell r="J1045">
            <v>3.003233872976338E-2</v>
          </cell>
          <cell r="K1045">
            <v>0</v>
          </cell>
        </row>
        <row r="1046">
          <cell r="A1046" t="str">
            <v>Own meat</v>
          </cell>
          <cell r="C1046">
            <v>0</v>
          </cell>
          <cell r="D1046">
            <v>0</v>
          </cell>
          <cell r="E1046">
            <v>3.9376167496886676E-3</v>
          </cell>
          <cell r="F1046">
            <v>0</v>
          </cell>
          <cell r="H1046">
            <v>7.8752334993773352E-3</v>
          </cell>
          <cell r="I1046">
            <v>0</v>
          </cell>
          <cell r="J1046">
            <v>0.12024666874221671</v>
          </cell>
          <cell r="K1046">
            <v>0</v>
          </cell>
        </row>
        <row r="1047">
          <cell r="A1047" t="str">
            <v>Maize: kg produced</v>
          </cell>
          <cell r="C1047">
            <v>3.7853260273972601E-2</v>
          </cell>
          <cell r="D1047">
            <v>0</v>
          </cell>
          <cell r="E1047">
            <v>0.24841202054794523</v>
          </cell>
          <cell r="F1047">
            <v>0</v>
          </cell>
          <cell r="H1047">
            <v>0.27601335616438355</v>
          </cell>
          <cell r="I1047">
            <v>0</v>
          </cell>
          <cell r="J1047">
            <v>0.11355978082191778</v>
          </cell>
          <cell r="K1047">
            <v>0.90847824657534249</v>
          </cell>
        </row>
        <row r="1048">
          <cell r="A1048" t="str">
            <v>Sorghum: kg produced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3.0849190535491903E-2</v>
          </cell>
          <cell r="I1048">
            <v>0</v>
          </cell>
          <cell r="J1048">
            <v>3.7019028642590282E-2</v>
          </cell>
          <cell r="K1048">
            <v>0</v>
          </cell>
        </row>
        <row r="1049">
          <cell r="A1049" t="str">
            <v>Cowpeas: kg produced</v>
          </cell>
          <cell r="C1049">
            <v>0</v>
          </cell>
          <cell r="D1049">
            <v>0</v>
          </cell>
          <cell r="E1049">
            <v>1.8466064757160647E-2</v>
          </cell>
          <cell r="F1049">
            <v>0</v>
          </cell>
          <cell r="H1049">
            <v>0.10340996264009962</v>
          </cell>
          <cell r="I1049">
            <v>0</v>
          </cell>
          <cell r="J1049">
            <v>0.14181937733499375</v>
          </cell>
          <cell r="K1049">
            <v>0</v>
          </cell>
        </row>
        <row r="1050">
          <cell r="A1050" t="str">
            <v>Beans: kg produced</v>
          </cell>
          <cell r="C1050">
            <v>0</v>
          </cell>
          <cell r="D1050">
            <v>0</v>
          </cell>
          <cell r="E1050">
            <v>7.3647011207970112E-2</v>
          </cell>
          <cell r="F1050">
            <v>0</v>
          </cell>
          <cell r="H1050">
            <v>9.5741114570361163E-2</v>
          </cell>
          <cell r="I1050">
            <v>0</v>
          </cell>
          <cell r="J1050">
            <v>0.13256462017434623</v>
          </cell>
          <cell r="K1050">
            <v>0</v>
          </cell>
        </row>
        <row r="1051">
          <cell r="A1051" t="str">
            <v>Groundnuts (dry): no. local meas</v>
          </cell>
          <cell r="C1051">
            <v>7.2104607721046078E-3</v>
          </cell>
          <cell r="D1051">
            <v>0</v>
          </cell>
          <cell r="E1051">
            <v>6.0087173100871732E-3</v>
          </cell>
          <cell r="F1051">
            <v>0</v>
          </cell>
          <cell r="H1051">
            <v>3.0043586550435864E-2</v>
          </cell>
          <cell r="I1051">
            <v>0</v>
          </cell>
          <cell r="J1051">
            <v>9.0130759651307596E-2</v>
          </cell>
          <cell r="K1051">
            <v>0</v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9.5238095238095233E-2</v>
          </cell>
          <cell r="D1064">
            <v>0</v>
          </cell>
          <cell r="E1064">
            <v>7.9365079365079375E-2</v>
          </cell>
          <cell r="F1064">
            <v>0</v>
          </cell>
          <cell r="H1064">
            <v>7.9365079365079375E-2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9.0201295143212956E-3</v>
          </cell>
          <cell r="I1065">
            <v>-9.0201295143212956E-3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2.5809041095890412E-3</v>
          </cell>
          <cell r="F1066">
            <v>-2.5809041095890412E-3</v>
          </cell>
          <cell r="H1066">
            <v>2.5809041095890412E-3</v>
          </cell>
          <cell r="I1066">
            <v>-2.5809041095890412E-3</v>
          </cell>
          <cell r="J1066">
            <v>3.0970849315068495E-3</v>
          </cell>
          <cell r="K1066">
            <v>-3.0970849315068495E-3</v>
          </cell>
        </row>
        <row r="1067">
          <cell r="A1067" t="str">
            <v>Purchase - fpl non staple</v>
          </cell>
          <cell r="C1067">
            <v>0.11887800747198007</v>
          </cell>
          <cell r="D1067">
            <v>0.10575876647001699</v>
          </cell>
          <cell r="E1067">
            <v>0.13908205479452057</v>
          </cell>
          <cell r="F1067">
            <v>8.5554719147476532E-2</v>
          </cell>
          <cell r="H1067">
            <v>0.19630513075965131</v>
          </cell>
          <cell r="I1067">
            <v>2.8331643182345781E-2</v>
          </cell>
          <cell r="J1067">
            <v>0.33473544209215439</v>
          </cell>
          <cell r="K1067">
            <v>-0.1100986681501573</v>
          </cell>
        </row>
        <row r="1068">
          <cell r="A1068" t="str">
            <v>Purchase - staple</v>
          </cell>
          <cell r="C1068">
            <v>0.92868750784557907</v>
          </cell>
          <cell r="E1068">
            <v>0.71967685554171867</v>
          </cell>
          <cell r="H1068">
            <v>0.66149354420921547</v>
          </cell>
          <cell r="J1068">
            <v>0.59689273225404738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3000</v>
          </cell>
          <cell r="F1072">
            <v>0</v>
          </cell>
          <cell r="H1072">
            <v>9000</v>
          </cell>
          <cell r="I1072">
            <v>0</v>
          </cell>
          <cell r="J1072">
            <v>12000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630</v>
          </cell>
          <cell r="F1073">
            <v>0</v>
          </cell>
          <cell r="H1073">
            <v>1600</v>
          </cell>
          <cell r="I1073">
            <v>400</v>
          </cell>
          <cell r="J1073">
            <v>3200</v>
          </cell>
          <cell r="K1073">
            <v>1200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0</v>
          </cell>
          <cell r="I1075">
            <v>0</v>
          </cell>
          <cell r="J1075">
            <v>3600</v>
          </cell>
          <cell r="K1075">
            <v>-3600</v>
          </cell>
        </row>
        <row r="1076">
          <cell r="A1076" t="str">
            <v>Agricultural cash income -- see Data2</v>
          </cell>
          <cell r="C1076">
            <v>3375</v>
          </cell>
          <cell r="D1076">
            <v>0</v>
          </cell>
          <cell r="E1076">
            <v>7275</v>
          </cell>
          <cell r="F1076">
            <v>0</v>
          </cell>
          <cell r="H1076">
            <v>750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Domestic work cash income -- see Data2</v>
          </cell>
          <cell r="C1077">
            <v>3960</v>
          </cell>
          <cell r="D1077">
            <v>0</v>
          </cell>
          <cell r="E1077">
            <v>5640</v>
          </cell>
          <cell r="F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Formal Employment (conservancies, etc.)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79800</v>
          </cell>
          <cell r="I1078">
            <v>0</v>
          </cell>
          <cell r="J1078">
            <v>264000</v>
          </cell>
          <cell r="K1078">
            <v>0</v>
          </cell>
        </row>
        <row r="1079">
          <cell r="A1079" t="str">
            <v>Self-employment -- see Data2</v>
          </cell>
          <cell r="C1079">
            <v>5040</v>
          </cell>
          <cell r="D1079">
            <v>1008</v>
          </cell>
          <cell r="E1079">
            <v>5040</v>
          </cell>
          <cell r="F1079">
            <v>1008</v>
          </cell>
          <cell r="H1079">
            <v>30520</v>
          </cell>
          <cell r="I1079">
            <v>6104</v>
          </cell>
          <cell r="J1079">
            <v>0</v>
          </cell>
          <cell r="K1079">
            <v>0</v>
          </cell>
        </row>
        <row r="1080">
          <cell r="A1080" t="str">
            <v>Small business -- see Data2</v>
          </cell>
          <cell r="C1080">
            <v>0</v>
          </cell>
          <cell r="D1080">
            <v>0</v>
          </cell>
          <cell r="E1080">
            <v>3600</v>
          </cell>
          <cell r="F1080">
            <v>0</v>
          </cell>
          <cell r="H1080">
            <v>6120</v>
          </cell>
          <cell r="I1080">
            <v>0</v>
          </cell>
          <cell r="J1080">
            <v>46800</v>
          </cell>
          <cell r="K1080">
            <v>0</v>
          </cell>
        </row>
        <row r="1081">
          <cell r="A1081" t="str">
            <v>Social Cash Transfers -- see Data2</v>
          </cell>
          <cell r="C1081">
            <v>17095.815170008718</v>
          </cell>
          <cell r="D1081">
            <v>0</v>
          </cell>
          <cell r="E1081">
            <v>18586.660854402788</v>
          </cell>
          <cell r="F1081">
            <v>0</v>
          </cell>
          <cell r="H1081">
            <v>8312.9032258064526</v>
          </cell>
          <cell r="I1081">
            <v>0</v>
          </cell>
          <cell r="J1081">
            <v>8312.9032258064526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6" activePane="bottomRight" state="frozen"/>
      <selection pane="topRight" activeCell="B1" sqref="B1"/>
      <selection pane="bottomLeft" activeCell="A3" sqref="A3"/>
      <selection pane="bottomRight" activeCell="T34" sqref="T34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ZANOC: 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554.15499819765557</v>
      </c>
      <c r="S7" s="223">
        <f>IF($B$81=0,0,(SUMIF($N$6:$N$28,$U7,L$6:L$28)+SUMIF($N$91:$N$118,$U7,L$91:L$118))*$I$83*Poor!$B$81/$B$81)</f>
        <v>176.34590097501464</v>
      </c>
      <c r="T7" s="223">
        <f>IF($B$81=0,0,(SUMIF($N$6:$N$28,$U7,M$6:M$28)+SUMIF($N$91:$N$118,$U7,M$91:M$118))*$I$83*Poor!$B$81/$B$81)</f>
        <v>176.34590097501464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5">
        <f t="shared" si="6"/>
        <v>0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3.7853260273972601E-2</v>
      </c>
      <c r="C9" s="215">
        <f>IF([1]Summ!D1047="",0,[1]Summ!D1047)</f>
        <v>0</v>
      </c>
      <c r="D9" s="24">
        <f t="shared" si="0"/>
        <v>3.7853260273972601E-2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1.135597808219178E-2</v>
      </c>
      <c r="J9" s="24">
        <f t="shared" si="3"/>
        <v>1.135597808219178E-2</v>
      </c>
      <c r="K9" s="22">
        <f t="shared" si="4"/>
        <v>3.7853260273972601E-2</v>
      </c>
      <c r="L9" s="22">
        <f t="shared" si="5"/>
        <v>1.135597808219178E-2</v>
      </c>
      <c r="M9" s="225">
        <f t="shared" si="6"/>
        <v>1.135597808219178E-2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0</v>
      </c>
      <c r="S9" s="223">
        <f>IF($B$81=0,0,(SUMIF($N$6:$N$28,$U9,L$6:L$28)+SUMIF($N$91:$N$118,$U9,L$91:L$118))*$I$83*Poor!$B$81/$B$81)</f>
        <v>0</v>
      </c>
      <c r="T9" s="223">
        <f>IF($B$81=0,0,(SUMIF($N$6:$N$28,$U9,M$6:M$28)+SUMIF($N$91:$N$118,$U9,M$91:M$118))*$I$83*Poor!$B$81/$B$81)</f>
        <v>0</v>
      </c>
      <c r="U9" s="224">
        <v>3</v>
      </c>
      <c r="V9" s="56"/>
      <c r="W9" s="115"/>
      <c r="X9" s="118">
        <f>Poor!X9</f>
        <v>1</v>
      </c>
      <c r="Y9" s="183">
        <f t="shared" si="9"/>
        <v>4.5423912328767121E-2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4.5423912328767121E-2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1.135597808219178E-2</v>
      </c>
      <c r="AJ9" s="120">
        <f t="shared" si="14"/>
        <v>2.2711956164383561E-2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0.3</v>
      </c>
      <c r="H10" s="24">
        <f t="shared" si="1"/>
        <v>0.3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5">
        <f t="shared" si="6"/>
        <v>0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Cowpeas: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5">
        <f t="shared" si="6"/>
        <v>0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0</v>
      </c>
      <c r="S11" s="223">
        <f>IF($B$81=0,0,(SUMIF($N$6:$N$28,$U11,L$6:L$28)+SUMIF($N$91:$N$118,$U11,L$91:L$118))*$I$83*Poor!$B$81/$B$81)</f>
        <v>0</v>
      </c>
      <c r="T11" s="223">
        <f>IF($B$81=0,0,(SUMIF($N$6:$N$28,$U11,M$6:M$28)+SUMIF($N$91:$N$118,$U11,M$91:M$118))*$I$83*Poor!$B$81/$B$81)</f>
        <v>0</v>
      </c>
      <c r="U11" s="224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5">
        <f t="shared" si="6"/>
        <v>0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5963.7893108595872</v>
      </c>
      <c r="S12" s="223">
        <f>IF($B$81=0,0,(SUMIF($N$6:$N$28,$U12,L$6:L$28)+SUMIF($N$91:$N$118,$U12,L$91:L$118))*$I$83*Poor!$B$81/$B$81)</f>
        <v>2247.75</v>
      </c>
      <c r="T12" s="223">
        <f>IF($B$81=0,0,(SUMIF($N$6:$N$28,$U12,M$6:M$28)+SUMIF($N$91:$N$118,$U12,M$91:M$118))*$I$83*Poor!$B$81/$B$81)</f>
        <v>2247.75</v>
      </c>
      <c r="U12" s="224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Groundnuts (dry): no. local meas</v>
      </c>
      <c r="B13" s="215">
        <f>IF([1]Summ!C1051="",0,[1]Summ!C1051)</f>
        <v>7.2104607721046078E-3</v>
      </c>
      <c r="C13" s="215">
        <f>IF([1]Summ!D1051="",0,[1]Summ!D1051)</f>
        <v>0</v>
      </c>
      <c r="D13" s="24">
        <f t="shared" si="0"/>
        <v>7.2104607721046078E-3</v>
      </c>
      <c r="E13" s="75">
        <f>Poor!E13</f>
        <v>0.2</v>
      </c>
      <c r="H13" s="24">
        <f t="shared" si="1"/>
        <v>0.2</v>
      </c>
      <c r="I13" s="22">
        <f t="shared" si="2"/>
        <v>1.4420921544209216E-3</v>
      </c>
      <c r="J13" s="24">
        <f t="shared" si="3"/>
        <v>1.4420921544209216E-3</v>
      </c>
      <c r="K13" s="22">
        <f t="shared" si="4"/>
        <v>7.2104607721046078E-3</v>
      </c>
      <c r="L13" s="22">
        <f t="shared" si="5"/>
        <v>1.4420921544209216E-3</v>
      </c>
      <c r="M13" s="226">
        <f t="shared" si="6"/>
        <v>1.4420921544209216E-3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6997.5127914085824</v>
      </c>
      <c r="S13" s="223">
        <f>IF($B$81=0,0,(SUMIF($N$6:$N$28,$U13,L$6:L$28)+SUMIF($N$91:$N$118,$U13,L$91:L$118))*$I$83*Poor!$B$81/$B$81)</f>
        <v>2637.36</v>
      </c>
      <c r="T13" s="223">
        <f>IF($B$81=0,0,(SUMIF($N$6:$N$28,$U13,M$6:M$28)+SUMIF($N$91:$N$118,$U13,M$91:M$118))*$I$83*Poor!$B$81/$B$81)</f>
        <v>2637.36</v>
      </c>
      <c r="U13" s="224">
        <v>7</v>
      </c>
      <c r="V13" s="56"/>
      <c r="W13" s="110"/>
      <c r="X13" s="118"/>
      <c r="Y13" s="183">
        <f t="shared" si="9"/>
        <v>5.7683686176836866E-3</v>
      </c>
      <c r="Z13" s="156">
        <f>Poor!Z13</f>
        <v>1</v>
      </c>
      <c r="AA13" s="121">
        <f>$M13*Z13*4</f>
        <v>5.7683686176836866E-3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1.4420921544209216E-3</v>
      </c>
      <c r="AJ13" s="120">
        <f t="shared" si="14"/>
        <v>2.8841843088418433E-3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>
        <v>6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8905.9253708836513</v>
      </c>
      <c r="S14" s="223">
        <f>IF($B$81=0,0,(SUMIF($N$6:$N$28,$U14,L$6:L$28)+SUMIF($N$91:$N$118,$U14,L$91:L$118))*$I$83*Poor!$B$81/$B$81)</f>
        <v>4838.3999999999996</v>
      </c>
      <c r="T14" s="223">
        <f>IF($B$81=0,0,(SUMIF($N$6:$N$28,$U14,M$6:M$28)+SUMIF($N$91:$N$118,$U14,M$91:M$118))*$I$83*Poor!$B$81/$B$81)</f>
        <v>5806.079999999999</v>
      </c>
      <c r="U14" s="224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128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7">
        <f t="shared" ref="M16:M25" si="23">J16</f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7">
        <f t="shared" si="23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30209.13771002346</v>
      </c>
      <c r="S17" s="223">
        <f>IF($B$81=0,0,(SUMIF($N$6:$N$28,$U17,L$6:L$28)+SUMIF($N$91:$N$118,$U17,L$91:L$118))*$I$83*Poor!$B$81/$B$81)</f>
        <v>24207.674280732346</v>
      </c>
      <c r="T17" s="223">
        <f>IF($B$81=0,0,(SUMIF($N$6:$N$28,$U17,M$6:M$28)+SUMIF($N$91:$N$118,$U17,M$91:M$118))*$I$83*Poor!$B$81/$B$81)</f>
        <v>24207.674280732346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7">
        <f t="shared" si="23"/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1171.1564262758325</v>
      </c>
      <c r="S18" s="223">
        <f>IF($B$81=0,0,(SUMIF($N$6:$N$28,$U18,L$6:L$28)+SUMIF($N$91:$N$118,$U18,L$91:L$118))*$I$83*Poor!$B$81/$B$81)</f>
        <v>1312.295322763543</v>
      </c>
      <c r="T18" s="223">
        <f>IF($B$81=0,0,(SUMIF($N$6:$N$28,$U18,M$6:M$28)+SUMIF($N$91:$N$118,$U18,M$91:M$118))*$I$83*Poor!$B$81/$B$81)</f>
        <v>1312.295322763543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7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7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7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53801.676607648769</v>
      </c>
      <c r="S23" s="179">
        <f>SUM(S7:S22)</f>
        <v>35419.825504470908</v>
      </c>
      <c r="T23" s="179">
        <f>SUM(T7:T22)</f>
        <v>36387.505504470901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32860.0670797969</v>
      </c>
      <c r="S24" s="41">
        <f>IF($B$81=0,0,(SUM(($B$70*$H$70))+((1-$D$29)*$I$83))*Poor!$B$81/$B$81)</f>
        <v>32860.0670797969</v>
      </c>
      <c r="T24" s="41">
        <f>IF($B$81=0,0,(SUM(($B$70*$H$70))+((1-$D$29)*$I$83))*Poor!$B$81/$B$81)</f>
        <v>32860.0670797969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46647.187079796902</v>
      </c>
      <c r="S25" s="41">
        <f>IF($B$81=0,0,(SUM(($B$70*$H$70),($B$71*$H$71))+((1-$D$29)*$I$83))*Poor!$B$81/$B$81)</f>
        <v>46647.187079796902</v>
      </c>
      <c r="T25" s="41">
        <f>IF($B$81=0,0,(SUM(($B$70*$H$70),($B$71*$H$71))+((1-$D$29)*$I$83))*Poor!$B$81/$B$81)</f>
        <v>46647.187079796902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9.5238095238095233E-2</v>
      </c>
      <c r="C26" s="215">
        <f>IF([1]Summ!D1064="",0,[1]Summ!D1064)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71200.62707979689</v>
      </c>
      <c r="S26" s="41">
        <f>IF($B$81=0,0,(SUM(($B$70*$H$70),($B$71*$H$71),($B$72*$H$72))+((1-$D$29)*$I$83))*Poor!$B$81/$B$81)</f>
        <v>71200.62707979689</v>
      </c>
      <c r="T26" s="41">
        <f>IF($B$81=0,0,(SUM(($B$70*$H$70),($B$71*$H$71),($B$72*$H$72))+((1-$D$29)*$I$83))*Poor!$B$81/$B$81)</f>
        <v>71200.62707979689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0.11887800747198007</v>
      </c>
      <c r="C29" s="215">
        <f>IF([1]Summ!D1067="",0,[1]Summ!D1067)</f>
        <v>0.10575876647001699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0.11887800747198007</v>
      </c>
      <c r="L29" s="22">
        <f t="shared" si="5"/>
        <v>0.11887800747198007</v>
      </c>
      <c r="M29" s="225">
        <f t="shared" si="6"/>
        <v>0.22463677394199705</v>
      </c>
      <c r="N29" s="230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0.92868750784557907</v>
      </c>
      <c r="C30" s="103"/>
      <c r="D30" s="24">
        <f>(D119-B124)</f>
        <v>2.4828723663897923</v>
      </c>
      <c r="E30" s="75">
        <f>Poor!E30</f>
        <v>1</v>
      </c>
      <c r="H30" s="96">
        <f>(E30*F$7/F$9)</f>
        <v>1</v>
      </c>
      <c r="I30" s="29">
        <f>IF(E30&gt;=1,I119-I124,MIN(I119-I124,B30*H30))</f>
        <v>0.92332623303188321</v>
      </c>
      <c r="J30" s="232">
        <f>IF(I$32&lt;=1,I30,1-SUM(J6:J29))</f>
        <v>0.66732706058329505</v>
      </c>
      <c r="K30" s="22">
        <f t="shared" si="4"/>
        <v>0.92868750784557907</v>
      </c>
      <c r="L30" s="22">
        <f>IF(L124=L119,0,IF(K30="",0,(L119-L124)/(B119-B124)*K30))</f>
        <v>0.33885905116416487</v>
      </c>
      <c r="M30" s="175">
        <f t="shared" si="6"/>
        <v>0.66732706058329505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2.6693082423331802</v>
      </c>
      <c r="Z30" s="122">
        <f>IF($Y30=0,0,AA30/($Y$30))</f>
        <v>0.23561641922767276</v>
      </c>
      <c r="AA30" s="187">
        <f>IF(AA79*4/$I$83+SUM(AA6:AA29)&lt;1,AA79*4/$I$83,1-SUM(AA6:AA29))</f>
        <v>0.62893284987345688</v>
      </c>
      <c r="AB30" s="122">
        <f>IF($Y30=0,0,AC30/($Y$30))</f>
        <v>0.25479452692410903</v>
      </c>
      <c r="AC30" s="187">
        <f>IF(AC79*4/$I$83+SUM(AC6:AC29)&lt;1,AC79*4/$I$83,1-SUM(AC6:AC29))</f>
        <v>0.68012513081990766</v>
      </c>
      <c r="AD30" s="122">
        <f>IF($Y30=0,0,AE30/($Y$30))</f>
        <v>0.25479452692410903</v>
      </c>
      <c r="AE30" s="187">
        <f>IF(AE79*4/$I$83+SUM(AE6:AE29)&lt;1,AE79*4/$I$83,1-SUM(AE6:AE29))</f>
        <v>0.68012513081990766</v>
      </c>
      <c r="AF30" s="122">
        <f>IF($Y30=0,0,AG30/($Y$30))</f>
        <v>0.25479452692410903</v>
      </c>
      <c r="AG30" s="187">
        <f>IF(AG79*4/$I$83+SUM(AG6:AG29)&lt;1,AG79*4/$I$83,1-SUM(AG6:AG29))</f>
        <v>0.68012513081990766</v>
      </c>
      <c r="AH30" s="123">
        <f t="shared" si="12"/>
        <v>0.99999999999999978</v>
      </c>
      <c r="AI30" s="183">
        <f t="shared" si="13"/>
        <v>0.66732706058329494</v>
      </c>
      <c r="AJ30" s="120">
        <f t="shared" si="14"/>
        <v>0.65452899034668222</v>
      </c>
      <c r="AK30" s="119">
        <f t="shared" si="15"/>
        <v>0.68012513081990766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0.43422677588914715</v>
      </c>
      <c r="M31" s="242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11227.361575325995</v>
      </c>
      <c r="T31" s="235">
        <f>IF(T25&gt;T$23,T25-T$23,0)</f>
        <v>10259.681575326002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1.1878673316017316</v>
      </c>
      <c r="C32" s="77">
        <f>SUM(C6:C31)</f>
        <v>0.10575876647001699</v>
      </c>
      <c r="D32" s="24">
        <f>SUM(D6:D30)</f>
        <v>2.8478109566159615</v>
      </c>
      <c r="E32" s="2"/>
      <c r="F32" s="2"/>
      <c r="H32" s="17"/>
      <c r="I32" s="22">
        <f>SUM(I6:I30)</f>
        <v>1.2559991724485882</v>
      </c>
      <c r="J32" s="17"/>
      <c r="L32" s="22">
        <f>SUM(L6:L30)</f>
        <v>0.56577322411085285</v>
      </c>
      <c r="M32" s="23"/>
      <c r="N32" s="56"/>
      <c r="O32" s="2"/>
      <c r="P32" s="22"/>
      <c r="Q32" s="235" t="s">
        <v>143</v>
      </c>
      <c r="R32" s="235">
        <f t="shared" si="24"/>
        <v>17398.950472148121</v>
      </c>
      <c r="S32" s="235">
        <f t="shared" si="24"/>
        <v>35780.801575325982</v>
      </c>
      <c r="T32" s="235">
        <f t="shared" si="24"/>
        <v>34813.121575325989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0.70950608636412094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8549.7346461049929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Agricultural cash income -- see Data2</v>
      </c>
      <c r="B41" s="216">
        <f>IF([1]Summ!C1076="",0,[1]Summ!C1076)</f>
        <v>3375</v>
      </c>
      <c r="C41" s="216">
        <f>IF([1]Summ!D1076="",0,[1]Summ!D1076)</f>
        <v>0</v>
      </c>
      <c r="D41" s="38">
        <f t="shared" si="25"/>
        <v>3375</v>
      </c>
      <c r="E41" s="75">
        <f>Poor!E41</f>
        <v>0.5</v>
      </c>
      <c r="F41" s="75">
        <f>Poor!F41</f>
        <v>1.1100000000000001</v>
      </c>
      <c r="G41" s="75">
        <f>Poor!G41</f>
        <v>1.65</v>
      </c>
      <c r="H41" s="24">
        <f t="shared" si="30"/>
        <v>0.55500000000000005</v>
      </c>
      <c r="I41" s="39">
        <f t="shared" si="31"/>
        <v>1873.1250000000002</v>
      </c>
      <c r="J41" s="38">
        <f t="shared" si="32"/>
        <v>1873.125</v>
      </c>
      <c r="K41" s="40">
        <f t="shared" si="33"/>
        <v>0.11452007623578067</v>
      </c>
      <c r="L41" s="22">
        <f t="shared" si="34"/>
        <v>6.3558642310858282E-2</v>
      </c>
      <c r="M41" s="24">
        <f t="shared" si="35"/>
        <v>6.3558642310858268E-2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1873.125</v>
      </c>
      <c r="AH41" s="123">
        <f t="shared" si="37"/>
        <v>1</v>
      </c>
      <c r="AI41" s="112">
        <f t="shared" si="37"/>
        <v>1873.125</v>
      </c>
      <c r="AJ41" s="148">
        <f t="shared" si="38"/>
        <v>0</v>
      </c>
      <c r="AK41" s="147">
        <f t="shared" si="39"/>
        <v>1873.125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Domestic work cash income -- see Data2</v>
      </c>
      <c r="B42" s="216">
        <f>IF([1]Summ!C1077="",0,[1]Summ!C1077)</f>
        <v>3960</v>
      </c>
      <c r="C42" s="216">
        <f>IF([1]Summ!D1077="",0,[1]Summ!D1077)</f>
        <v>0</v>
      </c>
      <c r="D42" s="38">
        <f t="shared" si="25"/>
        <v>3960</v>
      </c>
      <c r="E42" s="75">
        <f>Poor!E42</f>
        <v>0.5</v>
      </c>
      <c r="F42" s="75">
        <f>Poor!F42</f>
        <v>1.1100000000000001</v>
      </c>
      <c r="G42" s="75">
        <f>Poor!G42</f>
        <v>1.65</v>
      </c>
      <c r="H42" s="24">
        <f t="shared" si="30"/>
        <v>0.55500000000000005</v>
      </c>
      <c r="I42" s="39">
        <f t="shared" si="31"/>
        <v>2197.8000000000002</v>
      </c>
      <c r="J42" s="38">
        <f t="shared" si="32"/>
        <v>2197.8000000000002</v>
      </c>
      <c r="K42" s="40">
        <f t="shared" si="33"/>
        <v>0.13437022278331598</v>
      </c>
      <c r="L42" s="22">
        <f t="shared" si="34"/>
        <v>7.4575473644740375E-2</v>
      </c>
      <c r="M42" s="24">
        <f t="shared" si="35"/>
        <v>7.4575473644740375E-2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549.45000000000005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1098.9000000000001</v>
      </c>
      <c r="AF42" s="122">
        <f t="shared" si="29"/>
        <v>0.25</v>
      </c>
      <c r="AG42" s="147">
        <f t="shared" si="36"/>
        <v>549.45000000000005</v>
      </c>
      <c r="AH42" s="123">
        <f t="shared" si="37"/>
        <v>1</v>
      </c>
      <c r="AI42" s="112">
        <f t="shared" si="37"/>
        <v>2197.8000000000002</v>
      </c>
      <c r="AJ42" s="148">
        <f t="shared" si="38"/>
        <v>549.45000000000005</v>
      </c>
      <c r="AK42" s="147">
        <f t="shared" si="39"/>
        <v>1648.3500000000001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Formal Employment (conservancies, etc.)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0.4</v>
      </c>
      <c r="F43" s="75">
        <f>Poor!F43</f>
        <v>1.18</v>
      </c>
      <c r="G43" s="75">
        <f>Poor!G43</f>
        <v>1.65</v>
      </c>
      <c r="H43" s="24">
        <f t="shared" si="30"/>
        <v>0.47199999999999998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Self-employment -- see Data2</v>
      </c>
      <c r="B44" s="216">
        <f>IF([1]Summ!C1079="",0,[1]Summ!C1079)</f>
        <v>5040</v>
      </c>
      <c r="C44" s="216">
        <f>IF([1]Summ!D1079="",0,[1]Summ!D1079)</f>
        <v>1008</v>
      </c>
      <c r="D44" s="38">
        <f t="shared" si="25"/>
        <v>6048</v>
      </c>
      <c r="E44" s="75">
        <f>Poor!E44</f>
        <v>0.8</v>
      </c>
      <c r="F44" s="75">
        <f>Poor!F44</f>
        <v>1</v>
      </c>
      <c r="G44" s="75">
        <f>Poor!G44</f>
        <v>1.65</v>
      </c>
      <c r="H44" s="24">
        <f t="shared" si="30"/>
        <v>0.8</v>
      </c>
      <c r="I44" s="39">
        <f t="shared" si="31"/>
        <v>4838.4000000000005</v>
      </c>
      <c r="J44" s="38">
        <f t="shared" si="32"/>
        <v>4838.3999999999987</v>
      </c>
      <c r="K44" s="40">
        <f t="shared" si="33"/>
        <v>0.1710166471787658</v>
      </c>
      <c r="L44" s="22">
        <f t="shared" si="34"/>
        <v>0.13681331774301264</v>
      </c>
      <c r="M44" s="24">
        <f t="shared" si="35"/>
        <v>0.16417598129161512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1209.5999999999997</v>
      </c>
      <c r="AB44" s="156">
        <f>Poor!AB44</f>
        <v>0.25</v>
      </c>
      <c r="AC44" s="147">
        <f t="shared" si="41"/>
        <v>1209.5999999999997</v>
      </c>
      <c r="AD44" s="156">
        <f>Poor!AD44</f>
        <v>0.25</v>
      </c>
      <c r="AE44" s="147">
        <f t="shared" si="42"/>
        <v>1209.5999999999997</v>
      </c>
      <c r="AF44" s="122">
        <f t="shared" si="29"/>
        <v>0.25</v>
      </c>
      <c r="AG44" s="147">
        <f t="shared" si="36"/>
        <v>1209.5999999999997</v>
      </c>
      <c r="AH44" s="123">
        <f t="shared" si="37"/>
        <v>1</v>
      </c>
      <c r="AI44" s="112">
        <f t="shared" si="37"/>
        <v>4838.3999999999987</v>
      </c>
      <c r="AJ44" s="148">
        <f t="shared" si="38"/>
        <v>2419.1999999999994</v>
      </c>
      <c r="AK44" s="147">
        <f t="shared" si="39"/>
        <v>2419.1999999999994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Small business -- see Data2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0.8</v>
      </c>
      <c r="F45" s="75">
        <f>Poor!F45</f>
        <v>1.18</v>
      </c>
      <c r="G45" s="75">
        <f>Poor!G45</f>
        <v>1.65</v>
      </c>
      <c r="H45" s="24">
        <f t="shared" si="30"/>
        <v>0.94399999999999995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Social Cash Transfers -- see Data2</v>
      </c>
      <c r="B46" s="216">
        <f>IF([1]Summ!C1081="",0,[1]Summ!C1081)</f>
        <v>17095.815170008718</v>
      </c>
      <c r="C46" s="216">
        <f>IF([1]Summ!D1081="",0,[1]Summ!D1081)</f>
        <v>0</v>
      </c>
      <c r="D46" s="38">
        <f t="shared" si="25"/>
        <v>17095.815170008718</v>
      </c>
      <c r="E46" s="75">
        <f>Poor!E46</f>
        <v>1</v>
      </c>
      <c r="F46" s="75">
        <f>Poor!F46</f>
        <v>1.18</v>
      </c>
      <c r="G46" s="75">
        <f>Poor!G46</f>
        <v>1.65</v>
      </c>
      <c r="H46" s="24">
        <f t="shared" si="30"/>
        <v>1.18</v>
      </c>
      <c r="I46" s="39">
        <f t="shared" si="31"/>
        <v>20173.061900610286</v>
      </c>
      <c r="J46" s="38">
        <f t="shared" si="32"/>
        <v>20173.06190061029</v>
      </c>
      <c r="K46" s="40">
        <f t="shared" si="33"/>
        <v>0.58009305380213749</v>
      </c>
      <c r="L46" s="22">
        <f t="shared" si="34"/>
        <v>0.68450980348652224</v>
      </c>
      <c r="M46" s="24">
        <f t="shared" si="35"/>
        <v>0.68450980348652235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5043.2654751525724</v>
      </c>
      <c r="AB46" s="156">
        <f>Poor!AB46</f>
        <v>0.25</v>
      </c>
      <c r="AC46" s="147">
        <f t="shared" si="41"/>
        <v>5043.2654751525724</v>
      </c>
      <c r="AD46" s="156">
        <f>Poor!AD46</f>
        <v>0.25</v>
      </c>
      <c r="AE46" s="147">
        <f t="shared" si="42"/>
        <v>5043.2654751525724</v>
      </c>
      <c r="AF46" s="122">
        <f t="shared" si="29"/>
        <v>0.25</v>
      </c>
      <c r="AG46" s="147">
        <f t="shared" si="36"/>
        <v>5043.2654751525724</v>
      </c>
      <c r="AH46" s="123">
        <f t="shared" si="37"/>
        <v>1</v>
      </c>
      <c r="AI46" s="112">
        <f t="shared" si="37"/>
        <v>20173.06190061029</v>
      </c>
      <c r="AJ46" s="148">
        <f t="shared" si="38"/>
        <v>10086.530950305145</v>
      </c>
      <c r="AK46" s="147">
        <f t="shared" si="39"/>
        <v>10086.530950305145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29470.815170008718</v>
      </c>
      <c r="C65" s="39">
        <f>SUM(C37:C64)</f>
        <v>1008</v>
      </c>
      <c r="D65" s="42">
        <f>SUM(D37:D64)</f>
        <v>30478.815170008718</v>
      </c>
      <c r="E65" s="32"/>
      <c r="F65" s="32"/>
      <c r="G65" s="32"/>
      <c r="H65" s="31"/>
      <c r="I65" s="39">
        <f>SUM(I37:I64)</f>
        <v>29082.386900610287</v>
      </c>
      <c r="J65" s="39">
        <f>SUM(J37:J64)</f>
        <v>29082.38690061029</v>
      </c>
      <c r="K65" s="40">
        <f>SUM(K37:K64)</f>
        <v>1</v>
      </c>
      <c r="L65" s="22">
        <f>SUM(L37:L64)</f>
        <v>0.95945723718513354</v>
      </c>
      <c r="M65" s="24">
        <f>SUM(M37:M64)</f>
        <v>0.98681990073373616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6802.3154751525726</v>
      </c>
      <c r="AB65" s="137"/>
      <c r="AC65" s="153">
        <f>SUM(AC37:AC64)</f>
        <v>6252.8654751525719</v>
      </c>
      <c r="AD65" s="137"/>
      <c r="AE65" s="153">
        <f>SUM(AE37:AE64)</f>
        <v>7351.7654751525724</v>
      </c>
      <c r="AF65" s="137"/>
      <c r="AG65" s="153">
        <f>SUM(AG37:AG64)</f>
        <v>8675.4404751525726</v>
      </c>
      <c r="AH65" s="137"/>
      <c r="AI65" s="153">
        <f>SUM(AI37:AI64)</f>
        <v>29082.38690061029</v>
      </c>
      <c r="AJ65" s="153">
        <f>SUM(AJ37:AJ64)</f>
        <v>13055.180950305145</v>
      </c>
      <c r="AK65" s="153">
        <f>SUM(AK37:AK64)</f>
        <v>16027.205950305144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13200.154144232039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18480.215801924853</v>
      </c>
      <c r="J70" s="51">
        <f t="shared" ref="J70:J77" si="44">J124*I$83</f>
        <v>18480.215801924853</v>
      </c>
      <c r="K70" s="40">
        <f>B70/B$76</f>
        <v>0.44790597301378055</v>
      </c>
      <c r="L70" s="22">
        <f t="shared" ref="L70:L74" si="45">(L124*G$37*F$9/F$7)/B$130</f>
        <v>0.62706836221929274</v>
      </c>
      <c r="M70" s="24">
        <f>J70/B$76</f>
        <v>0.62706836221929274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4620.0539504812132</v>
      </c>
      <c r="AB70" s="156">
        <f>Poor!AB70</f>
        <v>0.25</v>
      </c>
      <c r="AC70" s="147">
        <f>$J70*AB70</f>
        <v>4620.0539504812132</v>
      </c>
      <c r="AD70" s="156">
        <f>Poor!AD70</f>
        <v>0.25</v>
      </c>
      <c r="AE70" s="147">
        <f>$J70*AD70</f>
        <v>4620.0539504812132</v>
      </c>
      <c r="AF70" s="156">
        <f>Poor!AF70</f>
        <v>0.25</v>
      </c>
      <c r="AG70" s="147">
        <f>$J70*AF70</f>
        <v>4620.0539504812132</v>
      </c>
      <c r="AH70" s="155">
        <f>SUM(Z70,AB70,AD70,AF70)</f>
        <v>1</v>
      </c>
      <c r="AI70" s="147">
        <f>SUM(AA70,AC70,AE70,AG70)</f>
        <v>18480.215801924853</v>
      </c>
      <c r="AJ70" s="148">
        <f>(AA70+AC70)</f>
        <v>9240.1079009624264</v>
      </c>
      <c r="AK70" s="147">
        <f>(AE70+AG70)</f>
        <v>9240.1079009624264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10602.171098685438</v>
      </c>
      <c r="J71" s="51">
        <f t="shared" si="44"/>
        <v>10602.171098685438</v>
      </c>
      <c r="K71" s="40">
        <f t="shared" ref="K71:K72" si="47">B71/B$76</f>
        <v>0.33038335079971892</v>
      </c>
      <c r="L71" s="22">
        <f t="shared" si="45"/>
        <v>0.33238887496584102</v>
      </c>
      <c r="M71" s="24">
        <f t="shared" ref="M71:M72" si="48">J71/B$76</f>
        <v>0.35975153851444353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0.58837870279361093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540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1.8323212197724908E-2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57.347999999999992</v>
      </c>
      <c r="AB73" s="156">
        <f>Poor!AB73</f>
        <v>0.09</v>
      </c>
      <c r="AC73" s="147">
        <f>$H$73*$B$73*AB73</f>
        <v>57.347999999999992</v>
      </c>
      <c r="AD73" s="156">
        <f>Poor!AD73</f>
        <v>0.23</v>
      </c>
      <c r="AE73" s="147">
        <f>$H$73*$B$73*AD73</f>
        <v>146.55599999999998</v>
      </c>
      <c r="AF73" s="156">
        <f>Poor!AF73</f>
        <v>0.59</v>
      </c>
      <c r="AG73" s="147">
        <f>$H$73*$B$73*AF73</f>
        <v>375.94799999999992</v>
      </c>
      <c r="AH73" s="155">
        <f>SUM(Z73,AB73,AD73,AF73)</f>
        <v>1</v>
      </c>
      <c r="AI73" s="147">
        <f>SUM(AA73,AC73,AE73,AG73)</f>
        <v>637.19999999999982</v>
      </c>
      <c r="AJ73" s="148">
        <f>(AA73+AC73)</f>
        <v>114.69599999999998</v>
      </c>
      <c r="AK73" s="147">
        <f>(AE73+AG73)</f>
        <v>522.50399999999991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6462.8681136233272</v>
      </c>
      <c r="C74" s="39"/>
      <c r="D74" s="38"/>
      <c r="E74" s="32"/>
      <c r="F74" s="32"/>
      <c r="G74" s="32"/>
      <c r="H74" s="31"/>
      <c r="I74" s="39">
        <f>I128*I$83</f>
        <v>10602.171098685438</v>
      </c>
      <c r="J74" s="51">
        <f t="shared" si="44"/>
        <v>7662.6390781237633</v>
      </c>
      <c r="K74" s="40">
        <f>B74/B$76</f>
        <v>0.21929722935524132</v>
      </c>
      <c r="L74" s="22">
        <f t="shared" si="45"/>
        <v>0.13202816148259852</v>
      </c>
      <c r="M74" s="24">
        <f>J74/B$76</f>
        <v>0.26000770707970533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1805.4435814215565</v>
      </c>
      <c r="AB74" s="156"/>
      <c r="AC74" s="147">
        <f>AC30*$I$83/4</f>
        <v>1952.3984989007354</v>
      </c>
      <c r="AD74" s="156"/>
      <c r="AE74" s="147">
        <f>AE30*$I$83/4</f>
        <v>1952.3984989007354</v>
      </c>
      <c r="AF74" s="156"/>
      <c r="AG74" s="147">
        <f>AG30*$I$83/4</f>
        <v>1952.3984989007354</v>
      </c>
      <c r="AH74" s="155"/>
      <c r="AI74" s="147">
        <f>SUM(AA74,AC74,AE74,AG74)</f>
        <v>7662.6390781237624</v>
      </c>
      <c r="AJ74" s="148">
        <f>(AA74+AC74)</f>
        <v>3757.8420803222916</v>
      </c>
      <c r="AK74" s="147">
        <f>(AE74+AG74)</f>
        <v>3904.7969978014708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2479.8059690204273</v>
      </c>
      <c r="AB75" s="158"/>
      <c r="AC75" s="149">
        <f>AA75+AC65-SUM(AC70,AC74)</f>
        <v>2160.218994791052</v>
      </c>
      <c r="AD75" s="158"/>
      <c r="AE75" s="149">
        <f>AC75+AE65-SUM(AE70,AE74)</f>
        <v>2939.5320205616772</v>
      </c>
      <c r="AF75" s="158"/>
      <c r="AG75" s="149">
        <f>IF(SUM(AG6:AG29)+((AG65-AG70-$J$75)*4/I$83)&lt;1,0,AG65-AG70-$J$75-(1-SUM(AG6:AG29))*I$83/4)</f>
        <v>2102.9880257706241</v>
      </c>
      <c r="AH75" s="134"/>
      <c r="AI75" s="149">
        <f>AI76-SUM(AI70,AI74)</f>
        <v>2939.5320205616736</v>
      </c>
      <c r="AJ75" s="151">
        <f>AJ76-SUM(AJ70,AJ74)</f>
        <v>57.230969020427437</v>
      </c>
      <c r="AK75" s="149">
        <f>AJ75+AK76-SUM(AK70,AK74)</f>
        <v>2939.5320205616772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29470.815170008718</v>
      </c>
      <c r="C76" s="39"/>
      <c r="D76" s="38"/>
      <c r="E76" s="32"/>
      <c r="F76" s="32"/>
      <c r="G76" s="32"/>
      <c r="H76" s="31"/>
      <c r="I76" s="39">
        <f>I130*I$83</f>
        <v>29082.38690061029</v>
      </c>
      <c r="J76" s="51">
        <f t="shared" si="44"/>
        <v>29082.38690061029</v>
      </c>
      <c r="K76" s="40">
        <f>SUM(K70:K75)</f>
        <v>1.6042884681600766</v>
      </c>
      <c r="L76" s="22">
        <f>SUM(L70:L75)</f>
        <v>1.0914853986677322</v>
      </c>
      <c r="M76" s="24">
        <f>SUM(M70:M75)</f>
        <v>1.2468276078134415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6802.3154751525726</v>
      </c>
      <c r="AB76" s="137"/>
      <c r="AC76" s="153">
        <f>AC65</f>
        <v>6252.8654751525719</v>
      </c>
      <c r="AD76" s="137"/>
      <c r="AE76" s="153">
        <f>AE65</f>
        <v>7351.7654751525724</v>
      </c>
      <c r="AF76" s="137"/>
      <c r="AG76" s="153">
        <f>AG65</f>
        <v>8675.4404751525726</v>
      </c>
      <c r="AH76" s="137"/>
      <c r="AI76" s="153">
        <f>SUM(AA76,AC76,AE76,AG76)</f>
        <v>29082.38690061029</v>
      </c>
      <c r="AJ76" s="154">
        <f>SUM(AA76,AC76)</f>
        <v>13055.180950305145</v>
      </c>
      <c r="AK76" s="154">
        <f>SUM(AE76,AG76)</f>
        <v>16027.205950305146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11489.266666666665</v>
      </c>
      <c r="J77" s="100">
        <f t="shared" si="44"/>
        <v>8549.7346461049929</v>
      </c>
      <c r="K77" s="40"/>
      <c r="L77" s="22">
        <f>-(L131*G$37*F$9/F$7)/B$130</f>
        <v>-0.38985235394366824</v>
      </c>
      <c r="M77" s="24">
        <f>-J77/B$76</f>
        <v>-0.2901085225089301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2102.9880257706241</v>
      </c>
      <c r="AB78" s="112"/>
      <c r="AC78" s="112">
        <f>IF(AA75&lt;0,0,AA75)</f>
        <v>2479.8059690204273</v>
      </c>
      <c r="AD78" s="112"/>
      <c r="AE78" s="112">
        <f>AC75</f>
        <v>2160.218994791052</v>
      </c>
      <c r="AF78" s="112"/>
      <c r="AG78" s="112">
        <f>AE75</f>
        <v>2939.5320205616772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4285.249550441984</v>
      </c>
      <c r="AB79" s="112"/>
      <c r="AC79" s="112">
        <f>AA79-AA74+AC65-AC70</f>
        <v>4112.6174936917869</v>
      </c>
      <c r="AD79" s="112"/>
      <c r="AE79" s="112">
        <f>AC79-AC74+AE65-AE70</f>
        <v>4891.9305194624103</v>
      </c>
      <c r="AF79" s="112"/>
      <c r="AG79" s="112">
        <f>AE79-AE74+AG65-AG70</f>
        <v>6994.9185452330348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0.64082540804334331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5.9504950495049505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6959.1418631400011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11482.584074181001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2870.6460185452502</v>
      </c>
      <c r="AB83" s="112"/>
      <c r="AC83" s="165">
        <f>$I$83*AB82/4</f>
        <v>2870.6460185452502</v>
      </c>
      <c r="AD83" s="112"/>
      <c r="AE83" s="165">
        <f>$I$83*AD82/4</f>
        <v>2870.6460185452502</v>
      </c>
      <c r="AF83" s="112"/>
      <c r="AG83" s="165">
        <f>$I$83*AF82/4</f>
        <v>2870.6460185452502</v>
      </c>
      <c r="AH83" s="165">
        <f>SUM(AA83,AC83,AE83,AG83)</f>
        <v>11482.584074181001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18596.016829831573</v>
      </c>
      <c r="C84" s="46"/>
      <c r="D84" s="236"/>
      <c r="E84" s="64"/>
      <c r="F84" s="64"/>
      <c r="G84" s="64"/>
      <c r="H84" s="237">
        <f>IF(B84=0,0,I84/B84)</f>
        <v>1.4725405705826142</v>
      </c>
      <c r="I84" s="235">
        <f>(B70*H70)+((1-(D29*H29))*I83)</f>
        <v>27383.389233164082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8">
        <f t="shared" si="49"/>
        <v>0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Agricultural cash income -- see Data2</v>
      </c>
      <c r="B95" s="75">
        <f t="shared" si="51"/>
        <v>0.48497358817703168</v>
      </c>
      <c r="C95" s="75">
        <f t="shared" si="51"/>
        <v>0</v>
      </c>
      <c r="D95" s="24">
        <f t="shared" si="52"/>
        <v>0.48497358817703168</v>
      </c>
      <c r="H95" s="24">
        <f t="shared" si="53"/>
        <v>0.33636363636363642</v>
      </c>
      <c r="I95" s="22">
        <f t="shared" si="54"/>
        <v>0.16312747965954705</v>
      </c>
      <c r="J95" s="24">
        <f t="shared" si="55"/>
        <v>0.16312747965954705</v>
      </c>
      <c r="K95" s="22">
        <f t="shared" si="56"/>
        <v>0.48497358817703168</v>
      </c>
      <c r="L95" s="22">
        <f t="shared" si="57"/>
        <v>0.16312747965954705</v>
      </c>
      <c r="M95" s="229">
        <f t="shared" si="49"/>
        <v>0.16312747965954705</v>
      </c>
      <c r="N95" s="230">
        <v>6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Domestic work cash income -- see Data2</v>
      </c>
      <c r="B96" s="75">
        <f t="shared" si="51"/>
        <v>0.56903567679438383</v>
      </c>
      <c r="C96" s="75">
        <f t="shared" si="51"/>
        <v>0</v>
      </c>
      <c r="D96" s="24">
        <f t="shared" si="52"/>
        <v>0.56903567679438383</v>
      </c>
      <c r="H96" s="24">
        <f t="shared" si="53"/>
        <v>0.33636363636363642</v>
      </c>
      <c r="I96" s="22">
        <f t="shared" si="54"/>
        <v>0.19140290946720187</v>
      </c>
      <c r="J96" s="24">
        <f t="shared" si="55"/>
        <v>0.19140290946720187</v>
      </c>
      <c r="K96" s="22">
        <f t="shared" si="56"/>
        <v>0.56903567679438383</v>
      </c>
      <c r="L96" s="22">
        <f t="shared" si="57"/>
        <v>0.19140290946720187</v>
      </c>
      <c r="M96" s="229">
        <f t="shared" si="49"/>
        <v>0.19140290946720187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Formal Employment (conservancies, etc.)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0.28606060606060607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Self-employment -- see Data2</v>
      </c>
      <c r="B98" s="75">
        <f t="shared" si="51"/>
        <v>0.72422722501103398</v>
      </c>
      <c r="C98" s="75">
        <f t="shared" si="51"/>
        <v>0.14484544500220681</v>
      </c>
      <c r="D98" s="24">
        <f t="shared" si="52"/>
        <v>0.86907267001324073</v>
      </c>
      <c r="H98" s="24">
        <f t="shared" si="53"/>
        <v>0.48484848484848486</v>
      </c>
      <c r="I98" s="22">
        <f t="shared" si="54"/>
        <v>0.42136856727914701</v>
      </c>
      <c r="J98" s="24">
        <f t="shared" si="55"/>
        <v>0.42136856727914701</v>
      </c>
      <c r="K98" s="22">
        <f t="shared" si="56"/>
        <v>0.72422722501103398</v>
      </c>
      <c r="L98" s="22">
        <f t="shared" si="57"/>
        <v>0.35114047273262255</v>
      </c>
      <c r="M98" s="229">
        <f t="shared" si="49"/>
        <v>0.42136856727914701</v>
      </c>
      <c r="N98" s="230">
        <v>8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Small business -- see Data2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0.57212121212121214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10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Social Cash Transfers -- see Data2</v>
      </c>
      <c r="B100" s="75">
        <f t="shared" si="51"/>
        <v>2.4565981706105067</v>
      </c>
      <c r="C100" s="75">
        <f t="shared" si="51"/>
        <v>0</v>
      </c>
      <c r="D100" s="24">
        <f t="shared" si="52"/>
        <v>2.4565981706105067</v>
      </c>
      <c r="H100" s="24">
        <f t="shared" si="53"/>
        <v>0.7151515151515152</v>
      </c>
      <c r="I100" s="22">
        <f t="shared" si="54"/>
        <v>1.7568399038305442</v>
      </c>
      <c r="J100" s="24">
        <f>IF(I$32&lt;=1+I131,I100,L100+J$33*(I100-L100))</f>
        <v>1.7568399038305442</v>
      </c>
      <c r="K100" s="22">
        <f t="shared" si="56"/>
        <v>2.4565981706105067</v>
      </c>
      <c r="L100" s="22">
        <f t="shared" si="57"/>
        <v>1.7568399038305442</v>
      </c>
      <c r="M100" s="229">
        <f t="shared" si="49"/>
        <v>1.7568399038305442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8">
        <f t="shared" si="49"/>
        <v>0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9">
        <f t="shared" si="49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9">
        <f t="shared" si="49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9">
        <f t="shared" si="49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9">
        <f t="shared" si="49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9">
        <f>(J106)</f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9">
        <f t="shared" ref="M107:M118" si="65">(J107)</f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4.2348346605929557</v>
      </c>
      <c r="C119" s="22">
        <f>SUM(C91:C118)</f>
        <v>0.14484544500220681</v>
      </c>
      <c r="D119" s="24">
        <f>SUM(D91:D118)</f>
        <v>4.3796801055951633</v>
      </c>
      <c r="E119" s="22"/>
      <c r="F119" s="2"/>
      <c r="G119" s="2"/>
      <c r="H119" s="31"/>
      <c r="I119" s="22">
        <f>SUM(I91:I118)</f>
        <v>2.5327388602364405</v>
      </c>
      <c r="J119" s="24">
        <f>SUM(J91:J118)</f>
        <v>2.5327388602364405</v>
      </c>
      <c r="K119" s="22">
        <f>SUM(K91:K118)</f>
        <v>4.2348346605929557</v>
      </c>
      <c r="L119" s="22">
        <f>SUM(L91:L118)</f>
        <v>2.4625107656899159</v>
      </c>
      <c r="M119" s="57">
        <f t="shared" si="49"/>
        <v>2.5327388602364405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1.896807739205371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1.6094126272045572</v>
      </c>
      <c r="J124" s="238">
        <f>IF(SUMPRODUCT($B$124:$B124,$H$124:$H124)&lt;J$119,($B124*$H124),J$119)</f>
        <v>1.6094126272045572</v>
      </c>
      <c r="K124" s="29">
        <f>(B124)</f>
        <v>1.896807739205371</v>
      </c>
      <c r="L124" s="29">
        <f>IF(SUMPRODUCT($B$124:$B124,$H$124:$H124)&lt;L$119,($B124*$H124),L$119)</f>
        <v>1.6094126272045572</v>
      </c>
      <c r="M124" s="241">
        <f t="shared" si="66"/>
        <v>1.6094126272045572</v>
      </c>
      <c r="N124" s="58"/>
      <c r="O124" s="174">
        <f>B124*H124</f>
        <v>1.6094126272045572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1.3991188652494913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0.92332623303188321</v>
      </c>
      <c r="J125" s="238">
        <f>IF(SUMPRODUCT($B$124:$B125,$H$124:$H125)&lt;J$119,($B125*$H125),IF(SUMPRODUCT($B$124:$B124,$H$124:$H124)&lt;J$119,J$119-SUMPRODUCT($B$124:$B124,$H$124:$H124),0))</f>
        <v>0.92332623303188321</v>
      </c>
      <c r="K125" s="29">
        <f>(B125)</f>
        <v>1.3991188652494913</v>
      </c>
      <c r="L125" s="29">
        <f>IF(SUMPRODUCT($B$124:$B125,$H$124:$H125)&lt;L$119,($B125*$H125),IF(SUMPRODUCT($B$124:$B124,$H$124:$H124)&lt;L$119,L$119-SUMPRODUCT($B$124:$B124,$H$124:$H124),0))</f>
        <v>0.85309813848535865</v>
      </c>
      <c r="M125" s="241">
        <f t="shared" si="66"/>
        <v>0.92332623303188321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2.4916865241451052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2.4916865241451052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7.7595774108325077E-2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7.7595774108325077E-2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5.5492735422923392E-2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0.92868750784557907</v>
      </c>
      <c r="C128" s="2"/>
      <c r="D128" s="31"/>
      <c r="E128" s="2"/>
      <c r="F128" s="2"/>
      <c r="G128" s="2"/>
      <c r="H128" s="24"/>
      <c r="I128" s="29">
        <f>(I30)</f>
        <v>0.92332623303188321</v>
      </c>
      <c r="J128" s="229">
        <f>(J30)</f>
        <v>0.66732706058329505</v>
      </c>
      <c r="K128" s="29">
        <f>(B128)</f>
        <v>0.92868750784557907</v>
      </c>
      <c r="L128" s="29">
        <f>IF(L124=L119,0,(L119-L124)/(B119-B124)*K128)</f>
        <v>0.33885905116416487</v>
      </c>
      <c r="M128" s="241">
        <f t="shared" si="66"/>
        <v>0.66732706058329505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4.2348346605929557</v>
      </c>
      <c r="C130" s="2"/>
      <c r="D130" s="31"/>
      <c r="E130" s="2"/>
      <c r="F130" s="2"/>
      <c r="G130" s="2"/>
      <c r="H130" s="24"/>
      <c r="I130" s="29">
        <f>(I119)</f>
        <v>2.5327388602364405</v>
      </c>
      <c r="J130" s="229">
        <f>(J119)</f>
        <v>2.5327388602364405</v>
      </c>
      <c r="K130" s="29">
        <f>(B130)</f>
        <v>4.2348346605929557</v>
      </c>
      <c r="L130" s="29">
        <f>(L119)</f>
        <v>2.4625107656899159</v>
      </c>
      <c r="M130" s="241">
        <f t="shared" si="66"/>
        <v>2.5327388602364405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1.0005819763602419</v>
      </c>
      <c r="J131" s="238">
        <f>IF(SUMPRODUCT($B124:$B125,$H124:$H125)&gt;(J119-J128),SUMPRODUCT($B124:$B125,$H124:$H125)+J128-J119,0)</f>
        <v>0.74458280391165399</v>
      </c>
      <c r="K131" s="29"/>
      <c r="L131" s="29">
        <f>IF(I131&lt;SUM(L126:L127),0,I131-(SUM(L126:L127)))</f>
        <v>1.0005819763602419</v>
      </c>
      <c r="M131" s="238">
        <f>IF(I131&lt;SUM(M126:M127),0,I131-(SUM(M126:M127)))</f>
        <v>1.0005819763602419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276" operator="equal">
      <formula>16</formula>
    </cfRule>
    <cfRule type="cellIs" dxfId="570" priority="277" operator="equal">
      <formula>15</formula>
    </cfRule>
    <cfRule type="cellIs" dxfId="569" priority="278" operator="equal">
      <formula>14</formula>
    </cfRule>
    <cfRule type="cellIs" dxfId="568" priority="279" operator="equal">
      <formula>13</formula>
    </cfRule>
    <cfRule type="cellIs" dxfId="567" priority="280" operator="equal">
      <formula>12</formula>
    </cfRule>
    <cfRule type="cellIs" dxfId="566" priority="281" operator="equal">
      <formula>11</formula>
    </cfRule>
    <cfRule type="cellIs" dxfId="565" priority="282" operator="equal">
      <formula>10</formula>
    </cfRule>
    <cfRule type="cellIs" dxfId="564" priority="283" operator="equal">
      <formula>9</formula>
    </cfRule>
    <cfRule type="cellIs" dxfId="563" priority="284" operator="equal">
      <formula>8</formula>
    </cfRule>
    <cfRule type="cellIs" dxfId="562" priority="285" operator="equal">
      <formula>7</formula>
    </cfRule>
    <cfRule type="cellIs" dxfId="561" priority="286" operator="equal">
      <formula>6</formula>
    </cfRule>
    <cfRule type="cellIs" dxfId="560" priority="287" operator="equal">
      <formula>5</formula>
    </cfRule>
    <cfRule type="cellIs" dxfId="559" priority="288" operator="equal">
      <formula>4</formula>
    </cfRule>
    <cfRule type="cellIs" dxfId="558" priority="289" operator="equal">
      <formula>3</formula>
    </cfRule>
    <cfRule type="cellIs" dxfId="557" priority="290" operator="equal">
      <formula>2</formula>
    </cfRule>
    <cfRule type="cellIs" dxfId="556" priority="291" operator="equal">
      <formula>1</formula>
    </cfRule>
  </conditionalFormatting>
  <conditionalFormatting sqref="N29">
    <cfRule type="cellIs" dxfId="555" priority="260" operator="equal">
      <formula>16</formula>
    </cfRule>
    <cfRule type="cellIs" dxfId="554" priority="261" operator="equal">
      <formula>15</formula>
    </cfRule>
    <cfRule type="cellIs" dxfId="553" priority="262" operator="equal">
      <formula>14</formula>
    </cfRule>
    <cfRule type="cellIs" dxfId="552" priority="263" operator="equal">
      <formula>13</formula>
    </cfRule>
    <cfRule type="cellIs" dxfId="551" priority="264" operator="equal">
      <formula>12</formula>
    </cfRule>
    <cfRule type="cellIs" dxfId="550" priority="265" operator="equal">
      <formula>11</formula>
    </cfRule>
    <cfRule type="cellIs" dxfId="549" priority="266" operator="equal">
      <formula>10</formula>
    </cfRule>
    <cfRule type="cellIs" dxfId="548" priority="267" operator="equal">
      <formula>9</formula>
    </cfRule>
    <cfRule type="cellIs" dxfId="547" priority="268" operator="equal">
      <formula>8</formula>
    </cfRule>
    <cfRule type="cellIs" dxfId="546" priority="269" operator="equal">
      <formula>7</formula>
    </cfRule>
    <cfRule type="cellIs" dxfId="545" priority="270" operator="equal">
      <formula>6</formula>
    </cfRule>
    <cfRule type="cellIs" dxfId="544" priority="271" operator="equal">
      <formula>5</formula>
    </cfRule>
    <cfRule type="cellIs" dxfId="543" priority="272" operator="equal">
      <formula>4</formula>
    </cfRule>
    <cfRule type="cellIs" dxfId="542" priority="273" operator="equal">
      <formula>3</formula>
    </cfRule>
    <cfRule type="cellIs" dxfId="541" priority="274" operator="equal">
      <formula>2</formula>
    </cfRule>
    <cfRule type="cellIs" dxfId="540" priority="275" operator="equal">
      <formula>1</formula>
    </cfRule>
  </conditionalFormatting>
  <conditionalFormatting sqref="N119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7:N28">
    <cfRule type="cellIs" dxfId="523" priority="196" operator="equal">
      <formula>16</formula>
    </cfRule>
    <cfRule type="cellIs" dxfId="522" priority="197" operator="equal">
      <formula>15</formula>
    </cfRule>
    <cfRule type="cellIs" dxfId="521" priority="198" operator="equal">
      <formula>14</formula>
    </cfRule>
    <cfRule type="cellIs" dxfId="520" priority="199" operator="equal">
      <formula>13</formula>
    </cfRule>
    <cfRule type="cellIs" dxfId="519" priority="200" operator="equal">
      <formula>12</formula>
    </cfRule>
    <cfRule type="cellIs" dxfId="518" priority="201" operator="equal">
      <formula>11</formula>
    </cfRule>
    <cfRule type="cellIs" dxfId="517" priority="202" operator="equal">
      <formula>10</formula>
    </cfRule>
    <cfRule type="cellIs" dxfId="516" priority="203" operator="equal">
      <formula>9</formula>
    </cfRule>
    <cfRule type="cellIs" dxfId="515" priority="204" operator="equal">
      <formula>8</formula>
    </cfRule>
    <cfRule type="cellIs" dxfId="514" priority="205" operator="equal">
      <formula>7</formula>
    </cfRule>
    <cfRule type="cellIs" dxfId="513" priority="206" operator="equal">
      <formula>6</formula>
    </cfRule>
    <cfRule type="cellIs" dxfId="512" priority="207" operator="equal">
      <formula>5</formula>
    </cfRule>
    <cfRule type="cellIs" dxfId="511" priority="208" operator="equal">
      <formula>4</formula>
    </cfRule>
    <cfRule type="cellIs" dxfId="510" priority="209" operator="equal">
      <formula>3</formula>
    </cfRule>
    <cfRule type="cellIs" dxfId="509" priority="210" operator="equal">
      <formula>2</formula>
    </cfRule>
    <cfRule type="cellIs" dxfId="508" priority="211" operator="equal">
      <formula>1</formula>
    </cfRule>
  </conditionalFormatting>
  <conditionalFormatting sqref="N6:N26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3:N118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2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9" activePane="bottomRight" state="frozen"/>
      <selection pane="topRight" activeCell="B1" sqref="B1"/>
      <selection pane="bottomLeft" activeCell="A3" sqref="A3"/>
      <selection pane="bottomRight" activeCell="E46" sqref="E46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 xml:space="preserve">ZANOC: </v>
      </c>
      <c r="B1" s="244" t="str">
        <f>[1]WB!$A$2</f>
        <v>Northern Open Access Cattle and Dryland Crops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2.0855790784557904E-2</v>
      </c>
      <c r="C6" s="215">
        <f>IF([1]Summ!F1044="",0,[1]Summ!F1044)</f>
        <v>0</v>
      </c>
      <c r="D6" s="24">
        <f t="shared" ref="D6:D16" si="0">SUM(B6,C6)</f>
        <v>2.0855790784557904E-2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4.1711581569115813E-3</v>
      </c>
      <c r="J6" s="24">
        <f t="shared" ref="J6:J13" si="3">IF(I$32&lt;=1+I$131,I6,B6*H6+J$33*(I6-B6*H6))</f>
        <v>4.1711581569115813E-3</v>
      </c>
      <c r="K6" s="22">
        <f t="shared" ref="K6:K31" si="4">B6</f>
        <v>2.0855790784557904E-2</v>
      </c>
      <c r="L6" s="22">
        <f t="shared" ref="L6:L29" si="5">IF(K6="","",K6*H6)</f>
        <v>4.1711581569115813E-3</v>
      </c>
      <c r="M6" s="225">
        <f t="shared" ref="M6:M31" si="6">J6</f>
        <v>4.1711581569115813E-3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1.6684632627646325E-2</v>
      </c>
      <c r="Z6" s="116">
        <v>0.17</v>
      </c>
      <c r="AA6" s="121">
        <f>$M6*Z6*4</f>
        <v>2.8363875466998756E-3</v>
      </c>
      <c r="AB6" s="116">
        <v>0.17</v>
      </c>
      <c r="AC6" s="121">
        <f t="shared" ref="AC6:AC29" si="7">$M6*AB6*4</f>
        <v>2.8363875466998756E-3</v>
      </c>
      <c r="AD6" s="116">
        <v>0.33</v>
      </c>
      <c r="AE6" s="121">
        <f t="shared" ref="AE6:AE29" si="8">$M6*AD6*4</f>
        <v>5.5059287671232878E-3</v>
      </c>
      <c r="AF6" s="122">
        <f>1-SUM(Z6,AB6,AD6)</f>
        <v>0.32999999999999996</v>
      </c>
      <c r="AG6" s="121">
        <f>$M6*AF6*4</f>
        <v>5.505928767123287E-3</v>
      </c>
      <c r="AH6" s="123">
        <f>SUM(Z6,AB6,AD6,AF6)</f>
        <v>1</v>
      </c>
      <c r="AI6" s="183">
        <f>SUM(AA6,AC6,AE6,AG6)/4</f>
        <v>4.1711581569115821E-3</v>
      </c>
      <c r="AJ6" s="120">
        <f>(AA6+AC6)/2</f>
        <v>2.8363875466998756E-3</v>
      </c>
      <c r="AK6" s="119">
        <f>(AE6+AG6)/2</f>
        <v>5.505928767123287E-3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5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4267.8136553795075</v>
      </c>
      <c r="S7" s="223">
        <f>IF($B$81=0,0,(SUMIF($N$6:$N$28,$U7,L$6:L$28)+SUMIF($N$91:$N$118,$U7,L$91:L$118))*$I$83*Poor!$B$81/$B$81)</f>
        <v>1297.2743057425287</v>
      </c>
      <c r="T7" s="223">
        <f>IF($B$81=0,0,(SUMIF($N$6:$N$28,$U7,M$6:M$28)+SUMIF($N$91:$N$118,$U7,M$91:M$118))*$I$83*Poor!$B$81/$B$81)</f>
        <v>1297.2743057425287</v>
      </c>
      <c r="U7" s="224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3.9376167496886676E-3</v>
      </c>
      <c r="C8" s="215">
        <f>IF([1]Summ!F1046="",0,[1]Summ!F1046)</f>
        <v>0</v>
      </c>
      <c r="D8" s="24">
        <f t="shared" si="0"/>
        <v>3.9376167496886676E-3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7.8752334993773356E-4</v>
      </c>
      <c r="J8" s="24">
        <f t="shared" si="3"/>
        <v>7.8752334993773356E-4</v>
      </c>
      <c r="K8" s="22">
        <f t="shared" si="4"/>
        <v>3.9376167496886676E-3</v>
      </c>
      <c r="L8" s="22">
        <f t="shared" si="5"/>
        <v>7.8752334993773356E-4</v>
      </c>
      <c r="M8" s="225">
        <f t="shared" si="6"/>
        <v>7.8752334993773356E-4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184"/>
      <c r="W8" s="115"/>
      <c r="X8" s="124">
        <v>1</v>
      </c>
      <c r="Y8" s="183">
        <f t="shared" si="9"/>
        <v>3.1500933997509343E-3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3.1500933997509343E-3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7.8752334993773356E-4</v>
      </c>
      <c r="AJ8" s="120">
        <f t="shared" si="14"/>
        <v>1.5750466998754671E-3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0.24841202054794523</v>
      </c>
      <c r="C9" s="215">
        <f>IF([1]Summ!F1047="",0,[1]Summ!F1047)</f>
        <v>0</v>
      </c>
      <c r="D9" s="24">
        <f t="shared" si="0"/>
        <v>0.24841202054794523</v>
      </c>
      <c r="E9" s="26">
        <v>0.3</v>
      </c>
      <c r="F9" s="28">
        <v>8800</v>
      </c>
      <c r="H9" s="24">
        <f t="shared" si="1"/>
        <v>0.3</v>
      </c>
      <c r="I9" s="22">
        <f t="shared" si="2"/>
        <v>7.4523606164383568E-2</v>
      </c>
      <c r="J9" s="24">
        <f t="shared" si="3"/>
        <v>7.4523606164383568E-2</v>
      </c>
      <c r="K9" s="22">
        <f t="shared" si="4"/>
        <v>0.24841202054794523</v>
      </c>
      <c r="L9" s="22">
        <f t="shared" si="5"/>
        <v>7.4523606164383568E-2</v>
      </c>
      <c r="M9" s="225">
        <f t="shared" si="6"/>
        <v>7.4523606164383568E-2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305.34868176542096</v>
      </c>
      <c r="S9" s="223">
        <f>IF($B$81=0,0,(SUMIF($N$6:$N$28,$U9,L$6:L$28)+SUMIF($N$91:$N$118,$U9,L$91:L$118))*$I$83*Poor!$B$81/$B$81)</f>
        <v>68.32617275938054</v>
      </c>
      <c r="T9" s="223">
        <f>IF($B$81=0,0,(SUMIF($N$6:$N$28,$U9,M$6:M$28)+SUMIF($N$91:$N$118,$U9,M$91:M$118))*$I$83*Poor!$B$81/$B$81)</f>
        <v>68.32617275938054</v>
      </c>
      <c r="U9" s="224">
        <v>3</v>
      </c>
      <c r="V9" s="56"/>
      <c r="W9" s="115"/>
      <c r="X9" s="124">
        <v>1</v>
      </c>
      <c r="Y9" s="183">
        <f t="shared" si="9"/>
        <v>0.29809442465753427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0.29809442465753427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7.4523606164383568E-2</v>
      </c>
      <c r="AJ9" s="120">
        <f t="shared" si="14"/>
        <v>0.14904721232876714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Sorghum: kg produced</v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0.3</v>
      </c>
      <c r="H10" s="24">
        <f t="shared" si="1"/>
        <v>0.3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5">
        <f t="shared" si="6"/>
        <v>0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Cowpeas: kg produced</v>
      </c>
      <c r="B11" s="215">
        <f>IF([1]Summ!E1049="",0,[1]Summ!E1049)</f>
        <v>1.8466064757160647E-2</v>
      </c>
      <c r="C11" s="215">
        <f>IF([1]Summ!F1049="",0,[1]Summ!F1049)</f>
        <v>0</v>
      </c>
      <c r="D11" s="24">
        <f t="shared" si="0"/>
        <v>1.8466064757160647E-2</v>
      </c>
      <c r="E11" s="26">
        <v>0.2</v>
      </c>
      <c r="H11" s="24">
        <f t="shared" si="1"/>
        <v>0.2</v>
      </c>
      <c r="I11" s="22">
        <f t="shared" si="2"/>
        <v>3.6932129514321297E-3</v>
      </c>
      <c r="J11" s="24">
        <f t="shared" si="3"/>
        <v>3.6932129514321297E-3</v>
      </c>
      <c r="K11" s="22">
        <f t="shared" si="4"/>
        <v>1.8466064757160647E-2</v>
      </c>
      <c r="L11" s="22">
        <f t="shared" si="5"/>
        <v>3.6932129514321297E-3</v>
      </c>
      <c r="M11" s="225">
        <f t="shared" si="6"/>
        <v>3.6932129514321297E-3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5353.3978432383383</v>
      </c>
      <c r="S11" s="223">
        <f>IF($B$81=0,0,(SUMIF($N$6:$N$28,$U11,L$6:L$28)+SUMIF($N$91:$N$118,$U11,L$91:L$118))*$I$83*Poor!$B$81/$B$81)</f>
        <v>2141.7000000000003</v>
      </c>
      <c r="T11" s="223">
        <f>IF($B$81=0,0,(SUMIF($N$6:$N$28,$U11,M$6:M$28)+SUMIF($N$91:$N$118,$U11,M$91:M$118))*$I$83*Poor!$B$81/$B$81)</f>
        <v>2141.7000000000003</v>
      </c>
      <c r="U11" s="224">
        <v>5</v>
      </c>
      <c r="V11" s="56"/>
      <c r="W11" s="115"/>
      <c r="X11" s="124">
        <v>1</v>
      </c>
      <c r="Y11" s="183">
        <f t="shared" si="9"/>
        <v>1.4772851805728519E-2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1.4772851805728519E-2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3.6932129514321297E-3</v>
      </c>
      <c r="AJ11" s="120">
        <f t="shared" si="14"/>
        <v>7.3864259028642593E-3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Beans: kg produced</v>
      </c>
      <c r="B12" s="215">
        <f>IF([1]Summ!E1050="",0,[1]Summ!E1050)</f>
        <v>7.3647011207970112E-2</v>
      </c>
      <c r="C12" s="215">
        <f>IF([1]Summ!F1050="",0,[1]Summ!F1050)</f>
        <v>0</v>
      </c>
      <c r="D12" s="24">
        <f t="shared" si="0"/>
        <v>7.3647011207970112E-2</v>
      </c>
      <c r="E12" s="26">
        <v>0.2</v>
      </c>
      <c r="H12" s="24">
        <f t="shared" si="1"/>
        <v>0.2</v>
      </c>
      <c r="I12" s="22">
        <f t="shared" si="2"/>
        <v>1.4729402241594023E-2</v>
      </c>
      <c r="J12" s="24">
        <f t="shared" si="3"/>
        <v>1.4729402241594023E-2</v>
      </c>
      <c r="K12" s="22">
        <f t="shared" si="4"/>
        <v>7.3647011207970112E-2</v>
      </c>
      <c r="L12" s="22">
        <f t="shared" si="5"/>
        <v>1.4729402241594023E-2</v>
      </c>
      <c r="M12" s="225">
        <f t="shared" si="6"/>
        <v>1.4729402241594023E-2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10728.917165167742</v>
      </c>
      <c r="S12" s="223">
        <f>IF($B$81=0,0,(SUMIF($N$6:$N$28,$U12,L$6:L$28)+SUMIF($N$91:$N$118,$U12,L$91:L$118))*$I$83*Poor!$B$81/$B$81)</f>
        <v>4037.6250000000014</v>
      </c>
      <c r="T12" s="223">
        <f>IF($B$81=0,0,(SUMIF($N$6:$N$28,$U12,M$6:M$28)+SUMIF($N$91:$N$118,$U12,M$91:M$118))*$I$83*Poor!$B$81/$B$81)</f>
        <v>4037.6250000000014</v>
      </c>
      <c r="U12" s="224">
        <v>6</v>
      </c>
      <c r="V12" s="56"/>
      <c r="W12" s="117"/>
      <c r="X12" s="118"/>
      <c r="Y12" s="183">
        <f t="shared" si="9"/>
        <v>5.8917608966376094E-2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3.9474798007471987E-2</v>
      </c>
      <c r="AF12" s="122">
        <f>1-SUM(Z12,AB12,AD12)</f>
        <v>0.32999999999999996</v>
      </c>
      <c r="AG12" s="121">
        <f>$M12*AF12*4</f>
        <v>1.944281095890411E-2</v>
      </c>
      <c r="AH12" s="123">
        <f t="shared" si="12"/>
        <v>1</v>
      </c>
      <c r="AI12" s="183">
        <f t="shared" si="13"/>
        <v>1.4729402241594025E-2</v>
      </c>
      <c r="AJ12" s="120">
        <f t="shared" si="14"/>
        <v>0</v>
      </c>
      <c r="AK12" s="119">
        <f t="shared" si="15"/>
        <v>2.945880448318805E-2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Groundnuts (dry): no. local meas</v>
      </c>
      <c r="B13" s="215">
        <f>IF([1]Summ!E1051="",0,[1]Summ!E1051)</f>
        <v>6.0087173100871732E-3</v>
      </c>
      <c r="C13" s="215">
        <f>IF([1]Summ!F1051="",0,[1]Summ!F1051)</f>
        <v>0</v>
      </c>
      <c r="D13" s="24">
        <f t="shared" si="0"/>
        <v>6.0087173100871732E-3</v>
      </c>
      <c r="E13" s="26">
        <v>0.2</v>
      </c>
      <c r="H13" s="24">
        <f t="shared" si="1"/>
        <v>0.2</v>
      </c>
      <c r="I13" s="22">
        <f t="shared" si="2"/>
        <v>1.2017434620174346E-3</v>
      </c>
      <c r="J13" s="24">
        <f t="shared" si="3"/>
        <v>1.2017434620174346E-3</v>
      </c>
      <c r="K13" s="22">
        <f t="shared" si="4"/>
        <v>6.0087173100871732E-3</v>
      </c>
      <c r="L13" s="22">
        <f t="shared" si="5"/>
        <v>1.2017434620174346E-3</v>
      </c>
      <c r="M13" s="226">
        <f t="shared" si="6"/>
        <v>1.2017434620174346E-3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8317.6759878413832</v>
      </c>
      <c r="S13" s="223">
        <f>IF($B$81=0,0,(SUMIF($N$6:$N$28,$U13,L$6:L$28)+SUMIF($N$91:$N$118,$U13,L$91:L$118))*$I$83*Poor!$B$81/$B$81)</f>
        <v>3130.2000000000003</v>
      </c>
      <c r="T13" s="223">
        <f>IF($B$81=0,0,(SUMIF($N$6:$N$28,$U13,M$6:M$28)+SUMIF($N$91:$N$118,$U13,M$91:M$118))*$I$83*Poor!$B$81/$B$81)</f>
        <v>3130.2000000000003</v>
      </c>
      <c r="U13" s="224">
        <v>7</v>
      </c>
      <c r="V13" s="56"/>
      <c r="W13" s="110"/>
      <c r="X13" s="118"/>
      <c r="Y13" s="183">
        <f t="shared" si="9"/>
        <v>4.8069738480697385E-3</v>
      </c>
      <c r="Z13" s="116">
        <v>1</v>
      </c>
      <c r="AA13" s="121">
        <f>$M13*Z13*4</f>
        <v>4.8069738480697385E-3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1.2017434620174346E-3</v>
      </c>
      <c r="AJ13" s="120">
        <f t="shared" si="14"/>
        <v>2.4034869240348693E-3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>
        <v>6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7432.8168401986832</v>
      </c>
      <c r="S14" s="223">
        <f>IF($B$81=0,0,(SUMIF($N$6:$N$28,$U14,L$6:L$28)+SUMIF($N$91:$N$118,$U14,L$91:L$118))*$I$83*Poor!$B$81/$B$81)</f>
        <v>4032</v>
      </c>
      <c r="T14" s="223">
        <f>IF($B$81=0,0,(SUMIF($N$6:$N$28,$U14,M$6:M$28)+SUMIF($N$91:$N$118,$U14,M$91:M$118))*$I$83*Poor!$B$81/$B$81)</f>
        <v>4838.4000000000005</v>
      </c>
      <c r="U14" s="224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127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5309.1548858562028</v>
      </c>
      <c r="S16" s="223">
        <f>IF($B$81=0,0,(SUMIF($N$6:$N$28,$U16,L$6:L$28)+SUMIF($N$91:$N$118,$U16,L$91:L$118))*$I$83*Poor!$B$81/$B$81)</f>
        <v>3398.4</v>
      </c>
      <c r="T16" s="223">
        <f>IF($B$81=0,0,(SUMIF($N$6:$N$28,$U16,M$6:M$28)+SUMIF($N$91:$N$118,$U16,M$91:M$118))*$I$83*Poor!$B$81/$B$81)</f>
        <v>3398.4</v>
      </c>
      <c r="U16" s="224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6">
        <f t="shared" si="6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27410.961468584661</v>
      </c>
      <c r="S17" s="223">
        <f>IF($B$81=0,0,(SUMIF($N$6:$N$28,$U17,L$6:L$28)+SUMIF($N$91:$N$118,$U17,L$91:L$118))*$I$83*Poor!$B$81/$B$81)</f>
        <v>21932.259808195293</v>
      </c>
      <c r="T17" s="223">
        <f>IF($B$81=0,0,(SUMIF($N$6:$N$28,$U17,M$6:M$28)+SUMIF($N$91:$N$118,$U17,M$91:M$118))*$I$83*Poor!$B$81/$B$81)</f>
        <v>21932.259808195293</v>
      </c>
      <c r="U17" s="224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6">
        <f t="shared" ref="M18:M20" si="23">J18</f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977.43814878455487</v>
      </c>
      <c r="S18" s="223">
        <f>IF($B$81=0,0,(SUMIF($N$6:$N$28,$U18,L$6:L$28)+SUMIF($N$91:$N$118,$U18,L$91:L$118))*$I$83*Poor!$B$81/$B$81)</f>
        <v>1093.5794356362858</v>
      </c>
      <c r="T18" s="223">
        <f>IF($B$81=0,0,(SUMIF($N$6:$N$28,$U18,M$6:M$28)+SUMIF($N$91:$N$118,$U18,M$91:M$118))*$I$83*Poor!$B$81/$B$81)</f>
        <v>1093.5794356362858</v>
      </c>
      <c r="U18" s="224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6">
        <f t="shared" ref="M21:M25" si="39">J21</f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6">
        <f t="shared" si="39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70103.524676816494</v>
      </c>
      <c r="S23" s="179">
        <f>SUM(S7:S22)</f>
        <v>41131.364722333499</v>
      </c>
      <c r="T23" s="179">
        <f>SUM(T7:T22)</f>
        <v>41937.764722333493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31930.467079796897</v>
      </c>
      <c r="S24" s="41">
        <f>IF($B$81=0,0,(SUM(($B$70*$H$70))+((1-$D$29)*$I$83))*Poor!$B$81/$B$81)</f>
        <v>31930.467079796897</v>
      </c>
      <c r="T24" s="41">
        <f>IF($B$81=0,0,(SUM(($B$70*$H$70))+((1-$D$29)*$I$83))*Poor!$B$81/$B$81)</f>
        <v>31930.467079796897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45717.587079796904</v>
      </c>
      <c r="S25" s="41">
        <f>IF($B$81=0,0,(SUM(($B$70*$H$70),($B$71*$H$71))+((1-$D$29)*$I$83))*Poor!$B$81/$B$81)</f>
        <v>45717.587079796904</v>
      </c>
      <c r="T25" s="41">
        <f>IF($B$81=0,0,(SUM(($B$70*$H$70),($B$71*$H$71))+((1-$D$29)*$I$83))*Poor!$B$81/$B$81)</f>
        <v>45717.587079796904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7.9365079365079375E-2</v>
      </c>
      <c r="C26" s="215">
        <f>IF([1]Summ!F1064="",0,[1]Summ!F1064)</f>
        <v>0</v>
      </c>
      <c r="D26" s="24">
        <f>SUM(B26,C26)</f>
        <v>7.9365079365079375E-2</v>
      </c>
      <c r="E26" s="26">
        <v>1</v>
      </c>
      <c r="F26" s="22"/>
      <c r="H26" s="24">
        <f t="shared" si="1"/>
        <v>1</v>
      </c>
      <c r="I26" s="22">
        <f t="shared" si="2"/>
        <v>7.9365079365079375E-2</v>
      </c>
      <c r="J26" s="24">
        <f>IF(I$32&lt;=1+I131,I26,B26*H26+J$33*(I26-B26*H26))</f>
        <v>7.9365079365079375E-2</v>
      </c>
      <c r="K26" s="22">
        <f t="shared" si="4"/>
        <v>7.9365079365079375E-2</v>
      </c>
      <c r="L26" s="22">
        <f t="shared" si="5"/>
        <v>7.9365079365079375E-2</v>
      </c>
      <c r="M26" s="225">
        <f t="shared" si="6"/>
        <v>7.9365079365079375E-2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70271.027079796899</v>
      </c>
      <c r="S26" s="41">
        <f>IF($B$81=0,0,(SUM(($B$70*$H$70),($B$71*$H$71),($B$72*$H$72))+((1-$D$29)*$I$83))*Poor!$B$81/$B$81)</f>
        <v>70271.027079796899</v>
      </c>
      <c r="T26" s="41">
        <f>IF($B$81=0,0,(SUM(($B$70*$H$70),($B$71*$H$71),($B$72*$H$72))+((1-$D$29)*$I$83))*Poor!$B$81/$B$81)</f>
        <v>70271.027079796899</v>
      </c>
      <c r="U26" s="56"/>
      <c r="V26" s="56"/>
      <c r="W26" s="110"/>
      <c r="X26" s="118"/>
      <c r="Y26" s="183">
        <f t="shared" si="9"/>
        <v>0.3174603174603175</v>
      </c>
      <c r="Z26" s="116">
        <v>0.25</v>
      </c>
      <c r="AA26" s="121">
        <f t="shared" si="16"/>
        <v>7.9365079365079375E-2</v>
      </c>
      <c r="AB26" s="116">
        <v>0.25</v>
      </c>
      <c r="AC26" s="121">
        <f t="shared" si="7"/>
        <v>7.9365079365079375E-2</v>
      </c>
      <c r="AD26" s="116">
        <v>0.25</v>
      </c>
      <c r="AE26" s="121">
        <f t="shared" si="8"/>
        <v>7.9365079365079375E-2</v>
      </c>
      <c r="AF26" s="122">
        <f t="shared" si="10"/>
        <v>0.25</v>
      </c>
      <c r="AG26" s="121">
        <f t="shared" si="11"/>
        <v>7.9365079365079375E-2</v>
      </c>
      <c r="AH26" s="123">
        <f t="shared" si="12"/>
        <v>1</v>
      </c>
      <c r="AI26" s="183">
        <f t="shared" si="13"/>
        <v>7.9365079365079375E-2</v>
      </c>
      <c r="AJ26" s="120">
        <f t="shared" si="14"/>
        <v>7.9365079365079375E-2</v>
      </c>
      <c r="AK26" s="119">
        <f t="shared" si="15"/>
        <v>7.9365079365079375E-2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2.5809041095890412E-3</v>
      </c>
      <c r="C28" s="215">
        <f>IF([1]Summ!F1066="",0,[1]Summ!F1066)</f>
        <v>-2.5809041095890412E-3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2.5809041095890412E-3</v>
      </c>
      <c r="L28" s="22">
        <f t="shared" si="5"/>
        <v>2.5809041095890412E-3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0.13908205479452057</v>
      </c>
      <c r="C29" s="215">
        <f>IF([1]Summ!F1067="",0,[1]Summ!F1067)</f>
        <v>8.5554719147476532E-2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0.13908205479452057</v>
      </c>
      <c r="L29" s="22">
        <f t="shared" si="5"/>
        <v>0.13908205479452057</v>
      </c>
      <c r="M29" s="225">
        <f t="shared" si="6"/>
        <v>0.2246367739419971</v>
      </c>
      <c r="N29" s="230"/>
      <c r="P29" s="22"/>
      <c r="V29" s="56"/>
      <c r="W29" s="110"/>
      <c r="X29" s="118"/>
      <c r="Y29" s="183">
        <f t="shared" si="9"/>
        <v>0.89854709576798841</v>
      </c>
      <c r="Z29" s="116">
        <v>0.25</v>
      </c>
      <c r="AA29" s="121">
        <f t="shared" si="16"/>
        <v>0.2246367739419971</v>
      </c>
      <c r="AB29" s="116">
        <v>0.25</v>
      </c>
      <c r="AC29" s="121">
        <f t="shared" si="7"/>
        <v>0.2246367739419971</v>
      </c>
      <c r="AD29" s="116"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0.71967685554171867</v>
      </c>
      <c r="C30" s="103"/>
      <c r="D30" s="24">
        <f>(D119-B124)</f>
        <v>3.544914548315576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1.3231578745763772</v>
      </c>
      <c r="J30" s="232">
        <f>IF(I$32&lt;=1,I30,1-SUM(J6:J29))</f>
        <v>0.59689150036664707</v>
      </c>
      <c r="K30" s="22">
        <f t="shared" si="4"/>
        <v>0.71967685554171867</v>
      </c>
      <c r="L30" s="22">
        <f>IF(L124=L119,0,IF(K30="",0,(L119-L124)/(B119-B124)*K30))</f>
        <v>0.26579215365721626</v>
      </c>
      <c r="M30" s="175">
        <f t="shared" si="6"/>
        <v>0.59689150036664707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0</v>
      </c>
      <c r="T30" s="235">
        <f t="shared" si="50"/>
        <v>0</v>
      </c>
      <c r="U30" s="56"/>
      <c r="V30" s="56"/>
      <c r="W30" s="110"/>
      <c r="X30" s="118"/>
      <c r="Y30" s="183">
        <f>M30*4</f>
        <v>2.3875660014665883</v>
      </c>
      <c r="Z30" s="122">
        <f>IF($Y30=0,0,AA30/($Y$30))</f>
        <v>0.15594853302753847</v>
      </c>
      <c r="AA30" s="187">
        <f>IF(AA79*4/$I$83+SUM(AA6:AA29)&lt;1,AA79*4/$I$83,1-SUM(AA6:AA29))</f>
        <v>0.37233741543514021</v>
      </c>
      <c r="AB30" s="122">
        <f>IF($Y30=0,0,AC30/($Y$30))</f>
        <v>0.29032150680669833</v>
      </c>
      <c r="AC30" s="187">
        <f>IF(AC79*4/$I$83+SUM(AC6:AC29)&lt;1,AC79*4/$I$83,1-SUM(AC6:AC29))</f>
        <v>0.69316175914622358</v>
      </c>
      <c r="AD30" s="122">
        <f>IF($Y30=0,0,AE30/($Y$30))</f>
        <v>0.27266991552000397</v>
      </c>
      <c r="AE30" s="187">
        <f>IF(AE79*4/$I$83+SUM(AE6:AE29)&lt;1,AE79*4/$I$83,1-SUM(AE6:AE29))</f>
        <v>0.65101741991832829</v>
      </c>
      <c r="AF30" s="122">
        <f>IF($Y30=0,0,AG30/($Y$30))</f>
        <v>0.28106004464575923</v>
      </c>
      <c r="AG30" s="187">
        <f>IF(AG79*4/$I$83+SUM(AG6:AG29)&lt;1,AG79*4/$I$83,1-SUM(AG6:AG29))</f>
        <v>0.67104940696689619</v>
      </c>
      <c r="AH30" s="123">
        <f t="shared" si="12"/>
        <v>1</v>
      </c>
      <c r="AI30" s="183">
        <f t="shared" si="13"/>
        <v>0.59689150036664707</v>
      </c>
      <c r="AJ30" s="120">
        <f t="shared" si="14"/>
        <v>0.53274958729068189</v>
      </c>
      <c r="AK30" s="119">
        <f t="shared" si="15"/>
        <v>0.66103341344261224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0.41407316174731834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50"/>
        <v>0</v>
      </c>
      <c r="S31" s="235">
        <f t="shared" si="50"/>
        <v>4586.2223574634045</v>
      </c>
      <c r="T31" s="235">
        <f>IF(T25&gt;T$23,T25-T$23,0)</f>
        <v>3779.8223574634103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1.3120321151683174</v>
      </c>
      <c r="C32" s="29">
        <f>SUM(C6:C31)</f>
        <v>8.2973815037887491E-2</v>
      </c>
      <c r="D32" s="24">
        <f>SUM(D6:D30)</f>
        <v>4.2202436229800622</v>
      </c>
      <c r="E32" s="2"/>
      <c r="F32" s="2"/>
      <c r="H32" s="17"/>
      <c r="I32" s="22">
        <f>SUM(I6:I30)</f>
        <v>1.7262663742097302</v>
      </c>
      <c r="J32" s="17"/>
      <c r="L32" s="22">
        <f>SUM(L6:L30)</f>
        <v>0.58592683825268166</v>
      </c>
      <c r="M32" s="23"/>
      <c r="N32" s="56"/>
      <c r="O32" s="2"/>
      <c r="P32" s="22"/>
      <c r="Q32" s="235" t="s">
        <v>143</v>
      </c>
      <c r="R32" s="235">
        <f t="shared" si="50"/>
        <v>167.50240298040444</v>
      </c>
      <c r="S32" s="235">
        <f t="shared" si="50"/>
        <v>29139.6623574634</v>
      </c>
      <c r="T32" s="235">
        <f t="shared" si="50"/>
        <v>28333.262357463405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0.5673798119090705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3779.8223574634112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3000</v>
      </c>
      <c r="C37" s="216">
        <f>IF([1]Summ!F1072="",0,[1]Summ!F1072)</f>
        <v>0</v>
      </c>
      <c r="D37" s="38">
        <f>SUM(B37,C37)</f>
        <v>3000</v>
      </c>
      <c r="E37" s="234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1770</v>
      </c>
      <c r="J37" s="38">
        <f t="shared" ref="J37:J49" si="53">J91*I$83</f>
        <v>1770.0000000000002</v>
      </c>
      <c r="K37" s="40">
        <f t="shared" ref="K37:K49" si="54">(B37/B$65)</f>
        <v>6.8537495298130649E-2</v>
      </c>
      <c r="L37" s="22">
        <f t="shared" ref="L37:L49" si="55">(K37*H37)</f>
        <v>4.0437122225897078E-2</v>
      </c>
      <c r="M37" s="24">
        <f t="shared" ref="M37:M49" si="56">J37/B$65</f>
        <v>4.0437122225897085E-2</v>
      </c>
      <c r="N37" s="2"/>
      <c r="O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7.3393211677521261E-2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129.90598466921264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0.92660678832247878</v>
      </c>
      <c r="AG37" s="147">
        <f>$J37*AF37</f>
        <v>1640.0940153307877</v>
      </c>
      <c r="AH37" s="123">
        <f>SUM(Z37,AB37,AD37,AF37)</f>
        <v>1</v>
      </c>
      <c r="AI37" s="112">
        <f>SUM(AA37,AC37,AE37,AG37)</f>
        <v>1770.0000000000002</v>
      </c>
      <c r="AJ37" s="148">
        <f>(AA37+AC37)</f>
        <v>129.90598466921264</v>
      </c>
      <c r="AK37" s="147">
        <f>(AE37+AG37)</f>
        <v>1640.0940153307877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630</v>
      </c>
      <c r="C38" s="216">
        <f>IF([1]Summ!F1073="",0,[1]Summ!F1073)</f>
        <v>0</v>
      </c>
      <c r="D38" s="38">
        <f t="shared" ref="D38:D47" si="58">SUM(B38,C38)</f>
        <v>630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371.7</v>
      </c>
      <c r="J38" s="38">
        <f t="shared" si="53"/>
        <v>371.70000000000005</v>
      </c>
      <c r="K38" s="40">
        <f t="shared" si="54"/>
        <v>1.4392874012607436E-2</v>
      </c>
      <c r="L38" s="22">
        <f t="shared" si="55"/>
        <v>8.4917956674383874E-3</v>
      </c>
      <c r="M38" s="24">
        <f t="shared" si="56"/>
        <v>8.4917956674383874E-3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2.5437445262993495E-2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9.4550984042546826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0.97456255473700648</v>
      </c>
      <c r="AG38" s="147">
        <f t="shared" ref="AG38:AG64" si="60">$J38*AF38</f>
        <v>362.24490159574538</v>
      </c>
      <c r="AH38" s="123">
        <f t="shared" ref="AH38:AI58" si="61">SUM(Z38,AB38,AD38,AF38)</f>
        <v>1</v>
      </c>
      <c r="AI38" s="112">
        <f t="shared" si="61"/>
        <v>371.70000000000005</v>
      </c>
      <c r="AJ38" s="148">
        <f t="shared" ref="AJ38:AJ64" si="62">(AA38+AC38)</f>
        <v>9.4550984042546826</v>
      </c>
      <c r="AK38" s="147">
        <f t="shared" ref="AK38:AK64" si="63">(AE38+AG38)</f>
        <v>362.24490159574538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Agricultural cash income -- see Data2</v>
      </c>
      <c r="B41" s="216">
        <f>IF([1]Summ!E1076="",0,[1]Summ!E1076)</f>
        <v>7275</v>
      </c>
      <c r="C41" s="216">
        <f>IF([1]Summ!F1076="",0,[1]Summ!F1076)</f>
        <v>0</v>
      </c>
      <c r="D41" s="38">
        <f t="shared" si="58"/>
        <v>7275</v>
      </c>
      <c r="E41" s="26">
        <v>0.5</v>
      </c>
      <c r="F41" s="26">
        <v>1.1100000000000001</v>
      </c>
      <c r="G41" s="22">
        <f t="shared" si="59"/>
        <v>1.65</v>
      </c>
      <c r="H41" s="24">
        <f t="shared" si="51"/>
        <v>0.55500000000000005</v>
      </c>
      <c r="I41" s="39">
        <f t="shared" si="52"/>
        <v>4037.6250000000005</v>
      </c>
      <c r="J41" s="38">
        <f t="shared" si="53"/>
        <v>4037.6250000000009</v>
      </c>
      <c r="K41" s="40">
        <f t="shared" si="54"/>
        <v>0.16620342609796682</v>
      </c>
      <c r="L41" s="22">
        <f t="shared" si="55"/>
        <v>9.2242901484371587E-2</v>
      </c>
      <c r="M41" s="24">
        <f t="shared" si="56"/>
        <v>9.2242901484371601E-2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4037.6250000000009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4037.6250000000009</v>
      </c>
      <c r="AJ41" s="148">
        <f t="shared" si="62"/>
        <v>4037.6250000000009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Domestic work cash income -- see Data2</v>
      </c>
      <c r="B42" s="216">
        <f>IF([1]Summ!E1077="",0,[1]Summ!E1077)</f>
        <v>5640</v>
      </c>
      <c r="C42" s="216">
        <f>IF([1]Summ!F1077="",0,[1]Summ!F1077)</f>
        <v>0</v>
      </c>
      <c r="D42" s="38">
        <f t="shared" si="58"/>
        <v>5640</v>
      </c>
      <c r="E42" s="26">
        <v>0.5</v>
      </c>
      <c r="F42" s="26">
        <v>1.1100000000000001</v>
      </c>
      <c r="G42" s="22">
        <f t="shared" si="59"/>
        <v>1.65</v>
      </c>
      <c r="H42" s="24">
        <f t="shared" si="51"/>
        <v>0.55500000000000005</v>
      </c>
      <c r="I42" s="39">
        <f t="shared" si="52"/>
        <v>3130.2000000000003</v>
      </c>
      <c r="J42" s="38">
        <f t="shared" si="53"/>
        <v>3130.2000000000003</v>
      </c>
      <c r="K42" s="40">
        <f t="shared" si="54"/>
        <v>0.12885049116048561</v>
      </c>
      <c r="L42" s="22">
        <f t="shared" si="55"/>
        <v>7.1512022594069524E-2</v>
      </c>
      <c r="M42" s="24">
        <f t="shared" si="56"/>
        <v>7.1512022594069524E-2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782.55000000000007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1565.1000000000001</v>
      </c>
      <c r="AF42" s="122">
        <f t="shared" si="57"/>
        <v>0.25</v>
      </c>
      <c r="AG42" s="147">
        <f t="shared" si="60"/>
        <v>782.55000000000007</v>
      </c>
      <c r="AH42" s="123">
        <f t="shared" si="61"/>
        <v>1</v>
      </c>
      <c r="AI42" s="112">
        <f t="shared" si="61"/>
        <v>3130.2000000000003</v>
      </c>
      <c r="AJ42" s="148">
        <f t="shared" si="62"/>
        <v>782.55000000000007</v>
      </c>
      <c r="AK42" s="147">
        <f t="shared" si="63"/>
        <v>2347.65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Formal Employment (conservancies, etc.)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26">
        <v>0.4</v>
      </c>
      <c r="F43" s="26">
        <v>1.18</v>
      </c>
      <c r="G43" s="22">
        <f t="shared" si="59"/>
        <v>1.65</v>
      </c>
      <c r="H43" s="24">
        <f t="shared" si="51"/>
        <v>0.47199999999999998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Self-employment -- see Data2</v>
      </c>
      <c r="B44" s="216">
        <f>IF([1]Summ!E1079="",0,[1]Summ!E1079)</f>
        <v>5040</v>
      </c>
      <c r="C44" s="216">
        <f>IF([1]Summ!F1079="",0,[1]Summ!F1079)</f>
        <v>1008</v>
      </c>
      <c r="D44" s="38">
        <f t="shared" si="58"/>
        <v>6048</v>
      </c>
      <c r="E44" s="26">
        <v>0.8</v>
      </c>
      <c r="F44" s="26">
        <v>1</v>
      </c>
      <c r="G44" s="22">
        <f t="shared" si="59"/>
        <v>1.65</v>
      </c>
      <c r="H44" s="24">
        <f t="shared" si="51"/>
        <v>0.8</v>
      </c>
      <c r="I44" s="39">
        <f t="shared" si="52"/>
        <v>4838.4000000000005</v>
      </c>
      <c r="J44" s="38">
        <f t="shared" si="53"/>
        <v>4838.4000000000005</v>
      </c>
      <c r="K44" s="40">
        <f t="shared" si="54"/>
        <v>0.11514299210085949</v>
      </c>
      <c r="L44" s="22">
        <f t="shared" si="55"/>
        <v>9.2114393680687592E-2</v>
      </c>
      <c r="M44" s="24">
        <f t="shared" si="56"/>
        <v>0.11053727241682512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1209.6000000000001</v>
      </c>
      <c r="AB44" s="116">
        <v>0.25</v>
      </c>
      <c r="AC44" s="147">
        <f t="shared" si="65"/>
        <v>1209.6000000000001</v>
      </c>
      <c r="AD44" s="116">
        <v>0.25</v>
      </c>
      <c r="AE44" s="147">
        <f t="shared" si="66"/>
        <v>1209.6000000000001</v>
      </c>
      <c r="AF44" s="122">
        <f t="shared" si="57"/>
        <v>0.25</v>
      </c>
      <c r="AG44" s="147">
        <f t="shared" si="60"/>
        <v>1209.6000000000001</v>
      </c>
      <c r="AH44" s="123">
        <f t="shared" si="61"/>
        <v>1</v>
      </c>
      <c r="AI44" s="112">
        <f t="shared" si="61"/>
        <v>4838.4000000000005</v>
      </c>
      <c r="AJ44" s="148">
        <f t="shared" si="62"/>
        <v>2419.2000000000003</v>
      </c>
      <c r="AK44" s="147">
        <f t="shared" si="63"/>
        <v>2419.2000000000003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Small business -- see Data2</v>
      </c>
      <c r="B45" s="216">
        <f>IF([1]Summ!E1080="",0,[1]Summ!E1080)</f>
        <v>3600</v>
      </c>
      <c r="C45" s="216">
        <f>IF([1]Summ!F1080="",0,[1]Summ!F1080)</f>
        <v>0</v>
      </c>
      <c r="D45" s="38">
        <f t="shared" si="58"/>
        <v>3600</v>
      </c>
      <c r="E45" s="26">
        <v>0.8</v>
      </c>
      <c r="F45" s="26">
        <v>1.18</v>
      </c>
      <c r="G45" s="22">
        <f t="shared" si="59"/>
        <v>1.65</v>
      </c>
      <c r="H45" s="24">
        <f t="shared" si="51"/>
        <v>0.94399999999999995</v>
      </c>
      <c r="I45" s="39">
        <f t="shared" si="52"/>
        <v>3398.3999999999996</v>
      </c>
      <c r="J45" s="38">
        <f t="shared" si="53"/>
        <v>3398.4</v>
      </c>
      <c r="K45" s="40">
        <f t="shared" si="54"/>
        <v>8.224499435775677E-2</v>
      </c>
      <c r="L45" s="22">
        <f t="shared" si="55"/>
        <v>7.7639274673722392E-2</v>
      </c>
      <c r="M45" s="24">
        <f t="shared" si="56"/>
        <v>7.7639274673722392E-2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849.6</v>
      </c>
      <c r="AB45" s="116">
        <v>0.25</v>
      </c>
      <c r="AC45" s="147">
        <f t="shared" si="65"/>
        <v>849.6</v>
      </c>
      <c r="AD45" s="116">
        <v>0.25</v>
      </c>
      <c r="AE45" s="147">
        <f t="shared" si="66"/>
        <v>849.6</v>
      </c>
      <c r="AF45" s="122">
        <f t="shared" si="57"/>
        <v>0.25</v>
      </c>
      <c r="AG45" s="147">
        <f t="shared" si="60"/>
        <v>849.6</v>
      </c>
      <c r="AH45" s="123">
        <f t="shared" si="61"/>
        <v>1</v>
      </c>
      <c r="AI45" s="112">
        <f t="shared" si="61"/>
        <v>3398.4</v>
      </c>
      <c r="AJ45" s="148">
        <f t="shared" si="62"/>
        <v>1699.2</v>
      </c>
      <c r="AK45" s="147">
        <f t="shared" si="63"/>
        <v>1699.2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Social Cash Transfers -- see Data2</v>
      </c>
      <c r="B46" s="216">
        <f>IF([1]Summ!E1081="",0,[1]Summ!E1081)</f>
        <v>18586.660854402788</v>
      </c>
      <c r="C46" s="216">
        <f>IF([1]Summ!F1081="",0,[1]Summ!F1081)</f>
        <v>0</v>
      </c>
      <c r="D46" s="38">
        <f t="shared" si="58"/>
        <v>18586.660854402788</v>
      </c>
      <c r="E46" s="26">
        <v>1</v>
      </c>
      <c r="F46" s="26">
        <v>1.18</v>
      </c>
      <c r="G46" s="22">
        <f t="shared" si="59"/>
        <v>1.65</v>
      </c>
      <c r="H46" s="24">
        <f t="shared" si="51"/>
        <v>1.18</v>
      </c>
      <c r="I46" s="39">
        <f t="shared" si="52"/>
        <v>21932.259808195289</v>
      </c>
      <c r="J46" s="38">
        <f t="shared" si="53"/>
        <v>21932.259808195293</v>
      </c>
      <c r="K46" s="40">
        <f t="shared" si="54"/>
        <v>0.42462772697219331</v>
      </c>
      <c r="L46" s="22">
        <f t="shared" si="55"/>
        <v>0.50106071782718808</v>
      </c>
      <c r="M46" s="24">
        <f t="shared" si="56"/>
        <v>0.5010607178271882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5483.0649520488232</v>
      </c>
      <c r="AB46" s="116">
        <v>0.25</v>
      </c>
      <c r="AC46" s="147">
        <f t="shared" si="65"/>
        <v>5483.0649520488232</v>
      </c>
      <c r="AD46" s="116">
        <v>0.25</v>
      </c>
      <c r="AE46" s="147">
        <f t="shared" si="66"/>
        <v>5483.0649520488232</v>
      </c>
      <c r="AF46" s="122">
        <f t="shared" si="57"/>
        <v>0.25</v>
      </c>
      <c r="AG46" s="147">
        <f t="shared" si="60"/>
        <v>5483.0649520488232</v>
      </c>
      <c r="AH46" s="123">
        <f t="shared" si="61"/>
        <v>1</v>
      </c>
      <c r="AI46" s="112">
        <f t="shared" si="61"/>
        <v>21932.259808195293</v>
      </c>
      <c r="AJ46" s="148">
        <f t="shared" si="62"/>
        <v>10966.129904097646</v>
      </c>
      <c r="AK46" s="147">
        <f t="shared" si="63"/>
        <v>10966.129904097646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43771.660854402784</v>
      </c>
      <c r="C65" s="41">
        <f>SUM(C37:C64)</f>
        <v>1008</v>
      </c>
      <c r="D65" s="42">
        <f>SUM(D37:D64)</f>
        <v>44779.660854402784</v>
      </c>
      <c r="E65" s="32"/>
      <c r="F65" s="32"/>
      <c r="G65" s="32"/>
      <c r="H65" s="31"/>
      <c r="I65" s="39">
        <f>SUM(I37:I64)</f>
        <v>39478.584808195294</v>
      </c>
      <c r="J65" s="39">
        <f>SUM(J37:J64)</f>
        <v>39478.584808195301</v>
      </c>
      <c r="K65" s="40">
        <f>SUM(K37:K64)</f>
        <v>1</v>
      </c>
      <c r="L65" s="22">
        <f>SUM(L37:L64)</f>
        <v>0.88349822815337464</v>
      </c>
      <c r="M65" s="24">
        <f>SUM(M37:M64)</f>
        <v>0.90192110688951233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12362.439952048826</v>
      </c>
      <c r="AB65" s="137"/>
      <c r="AC65" s="153">
        <f>SUM(AC37:AC64)</f>
        <v>7681.6260351222909</v>
      </c>
      <c r="AD65" s="137"/>
      <c r="AE65" s="153">
        <f>SUM(AE37:AE64)</f>
        <v>9107.3649520488234</v>
      </c>
      <c r="AF65" s="137"/>
      <c r="AG65" s="153">
        <f>SUM(AG37:AG64)</f>
        <v>10327.153868975358</v>
      </c>
      <c r="AH65" s="137"/>
      <c r="AI65" s="153">
        <f>SUM(AI37:AI64)</f>
        <v>39478.584808195301</v>
      </c>
      <c r="AJ65" s="153">
        <f>SUM(AJ37:AJ64)</f>
        <v>20044.065987171118</v>
      </c>
      <c r="AK65" s="153">
        <f>SUM(AK37:AK64)</f>
        <v>19434.518821024183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15176.184973078449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21246.658962309826</v>
      </c>
      <c r="J70" s="51">
        <f t="shared" ref="J70:J77" si="75">J124*I$83</f>
        <v>21246.658962309826</v>
      </c>
      <c r="K70" s="40">
        <f>B70/B$76</f>
        <v>0.34671256874530837</v>
      </c>
      <c r="L70" s="22">
        <f t="shared" ref="L70:L75" si="76">(L124*G$37*F$9/F$7)/B$130</f>
        <v>0.48539759624343159</v>
      </c>
      <c r="M70" s="24">
        <f>J70/B$76</f>
        <v>0.48539759624343165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5311.6647405774565</v>
      </c>
      <c r="AB70" s="116">
        <v>0.25</v>
      </c>
      <c r="AC70" s="147">
        <f>$J70*AB70</f>
        <v>5311.6647405774565</v>
      </c>
      <c r="AD70" s="116">
        <v>0.25</v>
      </c>
      <c r="AE70" s="147">
        <f>$J70*AD70</f>
        <v>5311.6647405774565</v>
      </c>
      <c r="AF70" s="122">
        <f>1-SUM(Z70,AB70,AD70)</f>
        <v>0.25</v>
      </c>
      <c r="AG70" s="147">
        <f>$J70*AF70</f>
        <v>5311.6647405774565</v>
      </c>
      <c r="AH70" s="155">
        <f>SUM(Z70,AB70,AD70,AF70)</f>
        <v>1</v>
      </c>
      <c r="AI70" s="147">
        <f>SUM(AA70,AC70,AE70,AG70)</f>
        <v>21246.658962309826</v>
      </c>
      <c r="AJ70" s="148">
        <f>(AA70+AC70)</f>
        <v>10623.329481154913</v>
      </c>
      <c r="AK70" s="147">
        <f>(AE70+AG70)</f>
        <v>10623.329481154913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13787.120000000003</v>
      </c>
      <c r="J71" s="51">
        <f t="shared" si="75"/>
        <v>13787.120000000003</v>
      </c>
      <c r="K71" s="40">
        <f t="shared" ref="K71:K72" si="78">B71/B$76</f>
        <v>0.26693069835445282</v>
      </c>
      <c r="L71" s="22">
        <f t="shared" si="76"/>
        <v>0.31497822405825432</v>
      </c>
      <c r="M71" s="24">
        <f t="shared" ref="M71:M72" si="79">J71/B$76</f>
        <v>0.31497822405825437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0.47537606738783417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2720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6.2140662403638448E-2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288.86399999999998</v>
      </c>
      <c r="AB73" s="116">
        <v>0.09</v>
      </c>
      <c r="AC73" s="147">
        <f>$H$73*$B$73*AB73</f>
        <v>288.86399999999998</v>
      </c>
      <c r="AD73" s="116">
        <v>0.23</v>
      </c>
      <c r="AE73" s="147">
        <f>$H$73*$B$73*AD73</f>
        <v>738.20799999999997</v>
      </c>
      <c r="AF73" s="122">
        <f>1-SUM(Z73,AB73,AD73)</f>
        <v>0.59</v>
      </c>
      <c r="AG73" s="147">
        <f>$H$73*$B$73*AF73</f>
        <v>1893.6639999999998</v>
      </c>
      <c r="AH73" s="155">
        <f>SUM(Z73,AB73,AD73,AF73)</f>
        <v>1</v>
      </c>
      <c r="AI73" s="147">
        <f>SUM(AA73,AC73,AE73,AG73)</f>
        <v>3209.5999999999995</v>
      </c>
      <c r="AJ73" s="148">
        <f>(AA73+AC73)</f>
        <v>577.72799999999995</v>
      </c>
      <c r="AK73" s="147">
        <f>(AE73+AG73)</f>
        <v>2631.8719999999998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6009.9999999999991</v>
      </c>
      <c r="C74" s="46"/>
      <c r="D74" s="38"/>
      <c r="E74" s="32"/>
      <c r="F74" s="32"/>
      <c r="G74" s="32"/>
      <c r="H74" s="31"/>
      <c r="I74" s="39">
        <f>I128*I$83</f>
        <v>18231.925845885467</v>
      </c>
      <c r="J74" s="51">
        <f t="shared" si="75"/>
        <v>8224.6282033488769</v>
      </c>
      <c r="K74" s="40">
        <f>B74/B$76</f>
        <v>0.13730344891392171</v>
      </c>
      <c r="L74" s="22">
        <f t="shared" si="76"/>
        <v>8.3670046538422888E-2</v>
      </c>
      <c r="M74" s="24">
        <f>J74/B$76</f>
        <v>0.18789847227196546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1282.6187030091767</v>
      </c>
      <c r="AB74" s="156"/>
      <c r="AC74" s="147">
        <f>AC30*$I$83/4</f>
        <v>2387.7864529211138</v>
      </c>
      <c r="AD74" s="156"/>
      <c r="AE74" s="147">
        <f>AE30*$I$83/4</f>
        <v>2242.6086773905804</v>
      </c>
      <c r="AF74" s="156"/>
      <c r="AG74" s="147">
        <f>AG30*$I$83/4</f>
        <v>2311.6143700280059</v>
      </c>
      <c r="AH74" s="155"/>
      <c r="AI74" s="147">
        <f>SUM(AA74,AC74,AE74,AG74)</f>
        <v>8224.6282033488769</v>
      </c>
      <c r="AJ74" s="148">
        <f>(AA74+AC74)</f>
        <v>3670.4051559302907</v>
      </c>
      <c r="AK74" s="147">
        <f>(AE74+AG74)</f>
        <v>4554.2230474185862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8472.0312668320876</v>
      </c>
      <c r="AB75" s="158"/>
      <c r="AC75" s="149">
        <f>AA75+AC65-SUM(AC70,AC74)</f>
        <v>8454.2061084558081</v>
      </c>
      <c r="AD75" s="158"/>
      <c r="AE75" s="149">
        <f>AC75+AE65-SUM(AE70,AE74)</f>
        <v>10007.297642536596</v>
      </c>
      <c r="AF75" s="158"/>
      <c r="AG75" s="149">
        <f>IF(SUM(AG6:AG29)+((AG65-AG70-$J$75)*4/I$83)&lt;1,0,AG65-AG70-$J$75-(1-SUM(AG6:AG29))*I$83/4)</f>
        <v>2703.8747583698955</v>
      </c>
      <c r="AH75" s="134"/>
      <c r="AI75" s="149">
        <f>AI76-SUM(AI70,AI74)</f>
        <v>10007.2976425366</v>
      </c>
      <c r="AJ75" s="151">
        <f>AJ76-SUM(AJ70,AJ74)</f>
        <v>5750.3313500859149</v>
      </c>
      <c r="AK75" s="149">
        <f>AJ75+AK76-SUM(AK70,AK74)</f>
        <v>10007.2976425366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43771.660854402784</v>
      </c>
      <c r="C76" s="46"/>
      <c r="D76" s="38"/>
      <c r="E76" s="32"/>
      <c r="F76" s="32"/>
      <c r="G76" s="32"/>
      <c r="H76" s="31"/>
      <c r="I76" s="39">
        <f>I130*I$83</f>
        <v>39478.584808195294</v>
      </c>
      <c r="J76" s="51">
        <f t="shared" si="75"/>
        <v>39478.584808195294</v>
      </c>
      <c r="K76" s="40">
        <f>SUM(K70:K75)</f>
        <v>1.2884634458051556</v>
      </c>
      <c r="L76" s="22">
        <f>SUM(L70:L75)</f>
        <v>0.88404586684010888</v>
      </c>
      <c r="M76" s="24">
        <f>SUM(M70:M75)</f>
        <v>0.9882742925736514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12362.439952048826</v>
      </c>
      <c r="AB76" s="137"/>
      <c r="AC76" s="153">
        <f>AC65</f>
        <v>7681.6260351222909</v>
      </c>
      <c r="AD76" s="137"/>
      <c r="AE76" s="153">
        <f>AE65</f>
        <v>9107.3649520488234</v>
      </c>
      <c r="AF76" s="137"/>
      <c r="AG76" s="153">
        <f>AG65</f>
        <v>10327.153868975358</v>
      </c>
      <c r="AH76" s="137"/>
      <c r="AI76" s="153">
        <f>SUM(AA76,AC76,AE76,AG76)</f>
        <v>39478.584808195301</v>
      </c>
      <c r="AJ76" s="154">
        <f>SUM(AA76,AC76)</f>
        <v>20044.065987171118</v>
      </c>
      <c r="AK76" s="154">
        <f>SUM(AE76,AG76)</f>
        <v>19434.518821024183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13787.120000000003</v>
      </c>
      <c r="J77" s="100">
        <f t="shared" si="75"/>
        <v>3779.8223574634112</v>
      </c>
      <c r="K77" s="40"/>
      <c r="L77" s="22">
        <f>-(L131*G$37*F$9/F$7)/B$130</f>
        <v>-0.31497822405825432</v>
      </c>
      <c r="M77" s="24">
        <f>-J77/B$76</f>
        <v>-8.6353185684139216E-2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2703.8747583698955</v>
      </c>
      <c r="AB78" s="112"/>
      <c r="AC78" s="112">
        <f>IF(AA75&lt;0,0,AA75)</f>
        <v>8472.0312668320876</v>
      </c>
      <c r="AD78" s="112"/>
      <c r="AE78" s="112">
        <f>AC75</f>
        <v>8454.2061084558081</v>
      </c>
      <c r="AF78" s="112"/>
      <c r="AG78" s="112">
        <f>AE75</f>
        <v>10007.297642536596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9754.6499698412645</v>
      </c>
      <c r="AB79" s="112"/>
      <c r="AC79" s="112">
        <f>AA79-AA74+AC65-AC70</f>
        <v>10841.992561376923</v>
      </c>
      <c r="AD79" s="112"/>
      <c r="AE79" s="112">
        <f>AC79-AC74+AE65-AE70</f>
        <v>12249.906319927177</v>
      </c>
      <c r="AF79" s="112"/>
      <c r="AG79" s="112">
        <f>AE79-AE74+AG65-AG70</f>
        <v>15022.786770934497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0.64082540804334331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5.9504950495049505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8350.9702357679998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13779.1008890172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3444.7752222542999</v>
      </c>
      <c r="AB83" s="112"/>
      <c r="AC83" s="165">
        <f>$I$83*AB82/4</f>
        <v>3444.7752222542999</v>
      </c>
      <c r="AD83" s="112"/>
      <c r="AE83" s="165">
        <f>$I$83*AD82/4</f>
        <v>3444.7752222542999</v>
      </c>
      <c r="AF83" s="112"/>
      <c r="AG83" s="165">
        <f>$I$83*AF82/4</f>
        <v>3444.7752222542999</v>
      </c>
      <c r="AH83" s="165">
        <f>SUM(AA83,AC83,AE83,AG83)</f>
        <v>13779.1008890172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21651.220195797887</v>
      </c>
      <c r="C84" s="46"/>
      <c r="D84" s="236"/>
      <c r="E84" s="64"/>
      <c r="F84" s="64"/>
      <c r="G84" s="64"/>
      <c r="H84" s="237">
        <f>IF(B84=0,0,I84/B84)</f>
        <v>1.4747652460711673</v>
      </c>
      <c r="I84" s="235">
        <f>(B70*H70)+((1-(D29*H29))*I83)</f>
        <v>31930.467079796897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0.35923969494594948</v>
      </c>
      <c r="C91" s="60">
        <f t="shared" si="81"/>
        <v>0</v>
      </c>
      <c r="D91" s="24">
        <f>SUM(B91,C91)</f>
        <v>0.35923969494594948</v>
      </c>
      <c r="H91" s="24">
        <f>(E37*F37/G37*F$7/F$9)</f>
        <v>0.3575757575757576</v>
      </c>
      <c r="I91" s="22">
        <f t="shared" ref="I91" si="82">(D91*H91)</f>
        <v>0.12845540607158196</v>
      </c>
      <c r="J91" s="24">
        <f>IF(I$32&lt;=1+I$131,I91,L91+J$33*(I91-L91))</f>
        <v>0.12845540607158196</v>
      </c>
      <c r="K91" s="22">
        <f t="shared" ref="K91" si="83">IF(B91="",0,B91)</f>
        <v>0.35923969494594948</v>
      </c>
      <c r="L91" s="22">
        <f t="shared" ref="L91" si="84">(K91*H91)</f>
        <v>0.12845540607158196</v>
      </c>
      <c r="M91" s="228">
        <f t="shared" si="80"/>
        <v>0.12845540607158196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7.5440335938649392E-2</v>
      </c>
      <c r="C92" s="60">
        <f t="shared" si="81"/>
        <v>0</v>
      </c>
      <c r="D92" s="24">
        <f t="shared" ref="D92:D118" si="86">SUM(B92,C92)</f>
        <v>7.5440335938649392E-2</v>
      </c>
      <c r="H92" s="24">
        <f t="shared" ref="H92:H118" si="87">(E38*F38/G38*F$7/F$9)</f>
        <v>0.3575757575757576</v>
      </c>
      <c r="I92" s="22">
        <f t="shared" ref="I92:I118" si="88">(D92*H92)</f>
        <v>2.697563527503221E-2</v>
      </c>
      <c r="J92" s="24">
        <f t="shared" ref="J92:J118" si="89">IF(I$32&lt;=1+I$131,I92,L92+J$33*(I92-L92))</f>
        <v>2.697563527503221E-2</v>
      </c>
      <c r="K92" s="22">
        <f t="shared" ref="K92:K118" si="90">IF(B92="",0,B92)</f>
        <v>7.5440335938649392E-2</v>
      </c>
      <c r="L92" s="22">
        <f t="shared" ref="L92:L118" si="91">(K92*H92)</f>
        <v>2.697563527503221E-2</v>
      </c>
      <c r="M92" s="228">
        <f t="shared" ref="M92:M118" si="92">(J92)</f>
        <v>2.697563527503221E-2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0.3575757575757576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8">
        <f t="shared" si="92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8">
        <f t="shared" si="9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Agricultural cash income -- see Data2</v>
      </c>
      <c r="B95" s="60">
        <f t="shared" si="81"/>
        <v>0.87115626024392745</v>
      </c>
      <c r="C95" s="60">
        <f t="shared" si="81"/>
        <v>0</v>
      </c>
      <c r="D95" s="24">
        <f t="shared" si="86"/>
        <v>0.87115626024392745</v>
      </c>
      <c r="H95" s="24">
        <f t="shared" si="87"/>
        <v>0.33636363636363642</v>
      </c>
      <c r="I95" s="22">
        <f t="shared" si="88"/>
        <v>0.29302528753659385</v>
      </c>
      <c r="J95" s="24">
        <f t="shared" si="89"/>
        <v>0.29302528753659385</v>
      </c>
      <c r="K95" s="22">
        <f t="shared" si="90"/>
        <v>0.87115626024392745</v>
      </c>
      <c r="L95" s="22">
        <f t="shared" si="91"/>
        <v>0.29302528753659385</v>
      </c>
      <c r="M95" s="228">
        <f t="shared" si="92"/>
        <v>0.29302528753659385</v>
      </c>
      <c r="N95" s="230">
        <v>6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Domestic work cash income -- see Data2</v>
      </c>
      <c r="B96" s="60">
        <f t="shared" si="81"/>
        <v>0.67537062649838497</v>
      </c>
      <c r="C96" s="60">
        <f t="shared" si="81"/>
        <v>0</v>
      </c>
      <c r="D96" s="24">
        <f t="shared" si="86"/>
        <v>0.67537062649838497</v>
      </c>
      <c r="H96" s="24">
        <f t="shared" si="87"/>
        <v>0.33636363636363642</v>
      </c>
      <c r="I96" s="22">
        <f t="shared" si="88"/>
        <v>0.22717011982218407</v>
      </c>
      <c r="J96" s="24">
        <f t="shared" si="89"/>
        <v>0.22717011982218407</v>
      </c>
      <c r="K96" s="22">
        <f t="shared" si="90"/>
        <v>0.67537062649838497</v>
      </c>
      <c r="L96" s="22">
        <f t="shared" si="91"/>
        <v>0.22717011982218407</v>
      </c>
      <c r="M96" s="228">
        <f t="shared" si="92"/>
        <v>0.22717011982218407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Formal Employment (conservancies, etc.)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0.28606060606060607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8">
        <f t="shared" si="92"/>
        <v>0</v>
      </c>
      <c r="N97" s="230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Self-employment -- see Data2</v>
      </c>
      <c r="B98" s="60">
        <f t="shared" si="81"/>
        <v>0.60352268750919513</v>
      </c>
      <c r="C98" s="60">
        <f t="shared" si="81"/>
        <v>0.12070453750183903</v>
      </c>
      <c r="D98" s="24">
        <f t="shared" si="86"/>
        <v>0.7242272250110342</v>
      </c>
      <c r="H98" s="24">
        <f t="shared" si="87"/>
        <v>0.48484848484848486</v>
      </c>
      <c r="I98" s="22">
        <f t="shared" si="88"/>
        <v>0.35114047273262267</v>
      </c>
      <c r="J98" s="24">
        <f t="shared" si="89"/>
        <v>0.35114047273262267</v>
      </c>
      <c r="K98" s="22">
        <f t="shared" si="90"/>
        <v>0.60352268750919513</v>
      </c>
      <c r="L98" s="22">
        <f t="shared" si="91"/>
        <v>0.29261706061051884</v>
      </c>
      <c r="M98" s="228">
        <f t="shared" si="92"/>
        <v>0.35114047273262267</v>
      </c>
      <c r="N98" s="230">
        <v>8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Small business -- see Data2</v>
      </c>
      <c r="B99" s="60">
        <f t="shared" si="81"/>
        <v>0.43108763393513938</v>
      </c>
      <c r="C99" s="60">
        <f t="shared" si="81"/>
        <v>0</v>
      </c>
      <c r="D99" s="24">
        <f t="shared" si="86"/>
        <v>0.43108763393513938</v>
      </c>
      <c r="H99" s="24">
        <f t="shared" si="87"/>
        <v>0.57212121212121214</v>
      </c>
      <c r="I99" s="22">
        <f t="shared" si="88"/>
        <v>0.24663437965743731</v>
      </c>
      <c r="J99" s="24">
        <f t="shared" si="89"/>
        <v>0.24663437965743731</v>
      </c>
      <c r="K99" s="22">
        <f t="shared" si="90"/>
        <v>0.43108763393513938</v>
      </c>
      <c r="L99" s="22">
        <f t="shared" si="91"/>
        <v>0.24663437965743731</v>
      </c>
      <c r="M99" s="228">
        <f t="shared" si="92"/>
        <v>0.24663437965743731</v>
      </c>
      <c r="N99" s="230">
        <v>10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Social Cash Transfers -- see Data2</v>
      </c>
      <c r="B100" s="60">
        <f t="shared" si="81"/>
        <v>2.225688791799826</v>
      </c>
      <c r="C100" s="60">
        <f t="shared" si="81"/>
        <v>0</v>
      </c>
      <c r="D100" s="24">
        <f t="shared" si="86"/>
        <v>2.225688791799826</v>
      </c>
      <c r="H100" s="24">
        <f t="shared" si="87"/>
        <v>0.7151515151515152</v>
      </c>
      <c r="I100" s="22">
        <f t="shared" si="88"/>
        <v>1.5917047117113909</v>
      </c>
      <c r="J100" s="24">
        <f t="shared" si="89"/>
        <v>1.5917047117113909</v>
      </c>
      <c r="K100" s="22">
        <f t="shared" si="90"/>
        <v>2.225688791799826</v>
      </c>
      <c r="L100" s="22">
        <f t="shared" si="91"/>
        <v>1.5917047117113909</v>
      </c>
      <c r="M100" s="228">
        <f t="shared" si="92"/>
        <v>1.5917047117113909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8">
        <f t="shared" si="92"/>
        <v>0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8">
        <f t="shared" si="92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8">
        <f t="shared" si="92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8">
        <f t="shared" si="92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8">
        <f t="shared" si="9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8">
        <f t="shared" si="9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8">
        <f t="shared" si="9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8">
        <f t="shared" si="9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8">
        <f t="shared" si="9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8">
        <f t="shared" si="9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8">
        <f t="shared" si="9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8">
        <f t="shared" si="9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8">
        <f t="shared" si="9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8">
        <f t="shared" si="9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8">
        <f t="shared" si="9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8">
        <f t="shared" si="9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8">
        <f t="shared" si="9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8">
        <f t="shared" si="9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5.2415060308710721</v>
      </c>
      <c r="C119" s="29">
        <f>SUM(C91:C118)</f>
        <v>0.12070453750183903</v>
      </c>
      <c r="D119" s="24">
        <f>SUM(D91:D118)</f>
        <v>5.3622105683729107</v>
      </c>
      <c r="E119" s="22"/>
      <c r="F119" s="2"/>
      <c r="G119" s="2"/>
      <c r="H119" s="31"/>
      <c r="I119" s="22">
        <f>SUM(I91:I118)</f>
        <v>2.8651060128068431</v>
      </c>
      <c r="J119" s="24">
        <f>SUM(J91:J118)</f>
        <v>2.8651060128068431</v>
      </c>
      <c r="K119" s="22">
        <f>SUM(K91:K118)</f>
        <v>5.2415060308710721</v>
      </c>
      <c r="L119" s="22">
        <f>SUM(L91:L118)</f>
        <v>2.806582600684739</v>
      </c>
      <c r="M119" s="57">
        <f t="shared" si="80"/>
        <v>2.8651060128068431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1.8172960200573347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1.5419481382304658</v>
      </c>
      <c r="J124" s="238">
        <f>IF(SUMPRODUCT($B$124:$B124,$H$124:$H124)&lt;J$119,($B124*$H124),J$119)</f>
        <v>1.5419481382304658</v>
      </c>
      <c r="K124" s="29">
        <f>(B124)</f>
        <v>1.8172960200573347</v>
      </c>
      <c r="L124" s="29">
        <f>IF(SUMPRODUCT($B$124:$B124,$H$124:$H124)&lt;L$119,($B124*$H124),L$119)</f>
        <v>1.5419481382304658</v>
      </c>
      <c r="M124" s="241">
        <f t="shared" si="93"/>
        <v>1.5419481382304658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1.3991188652494913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1.0005819763602424</v>
      </c>
      <c r="J125" s="238">
        <f>IF(SUMPRODUCT($B$124:$B125,$H$124:$H125)&lt;J$119,($B125*$H125),IF(SUMPRODUCT($B$124:$B124,$H$124:$H124)&lt;J$119,J$119-SUMPRODUCT($B$124:$B124,$H$124:$H124),0))</f>
        <v>1.0005819763602424</v>
      </c>
      <c r="K125" s="29">
        <f>(B125)</f>
        <v>1.3991188652494913</v>
      </c>
      <c r="L125" s="29">
        <f>IF(SUMPRODUCT($B$124:$B125,$H$124:$H125)&lt;L$119,($B125*$H125),IF(SUMPRODUCT($B$124:$B124,$H$124:$H124)&lt;L$119,L$119-SUMPRODUCT($B$124:$B124,$H$124:$H124),0))</f>
        <v>1.0005819763602424</v>
      </c>
      <c r="M125" s="241">
        <f t="shared" si="93"/>
        <v>1.0005819763602424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2.4916865241451056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2.4916865241451056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0.3257106567509942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0.3257106567509942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0.71967685554171867</v>
      </c>
      <c r="C128" s="56"/>
      <c r="D128" s="31"/>
      <c r="E128" s="2"/>
      <c r="F128" s="2"/>
      <c r="G128" s="2"/>
      <c r="H128" s="24"/>
      <c r="I128" s="29">
        <f>(I30)</f>
        <v>1.3231578745763772</v>
      </c>
      <c r="J128" s="229">
        <f>(J30)</f>
        <v>0.59689150036664707</v>
      </c>
      <c r="K128" s="29">
        <f>(B128)</f>
        <v>0.71967685554171867</v>
      </c>
      <c r="L128" s="29">
        <f>IF(L124=L119,0,(L119-L124)/(B119-B124)*K128)</f>
        <v>0.26579215365721626</v>
      </c>
      <c r="M128" s="241">
        <f t="shared" si="93"/>
        <v>0.59689150036664707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5.2415060308710721</v>
      </c>
      <c r="C130" s="56"/>
      <c r="D130" s="31"/>
      <c r="E130" s="2"/>
      <c r="F130" s="2"/>
      <c r="G130" s="2"/>
      <c r="H130" s="24"/>
      <c r="I130" s="29">
        <f>(I119)</f>
        <v>2.8651060128068431</v>
      </c>
      <c r="J130" s="229">
        <f>(J119)</f>
        <v>2.8651060128068431</v>
      </c>
      <c r="K130" s="29">
        <f>(B130)</f>
        <v>5.2415060308710721</v>
      </c>
      <c r="L130" s="29">
        <f>(L119)</f>
        <v>2.806582600684739</v>
      </c>
      <c r="M130" s="241">
        <f t="shared" si="93"/>
        <v>2.8651060128068431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1.0005819763602424</v>
      </c>
      <c r="J131" s="238">
        <f>IF(SUMPRODUCT($B124:$B125,$H124:$H125)&gt;(J119-J128),SUMPRODUCT($B124:$B125,$H124:$H125)+J128-J119,0)</f>
        <v>0.27431560215051221</v>
      </c>
      <c r="K131" s="29"/>
      <c r="L131" s="29">
        <f>IF(I131&lt;SUM(L126:L127),0,I131-(SUM(L126:L127)))</f>
        <v>1.0005819763602424</v>
      </c>
      <c r="M131" s="238">
        <f>IF(I131&lt;SUM(M126:M127),0,I131-(SUM(M126:M127)))</f>
        <v>1.0005819763602424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340" operator="equal">
      <formula>16</formula>
    </cfRule>
    <cfRule type="cellIs" dxfId="407" priority="341" operator="equal">
      <formula>15</formula>
    </cfRule>
    <cfRule type="cellIs" dxfId="406" priority="342" operator="equal">
      <formula>14</formula>
    </cfRule>
    <cfRule type="cellIs" dxfId="405" priority="343" operator="equal">
      <formula>13</formula>
    </cfRule>
    <cfRule type="cellIs" dxfId="404" priority="344" operator="equal">
      <formula>12</formula>
    </cfRule>
    <cfRule type="cellIs" dxfId="403" priority="345" operator="equal">
      <formula>11</formula>
    </cfRule>
    <cfRule type="cellIs" dxfId="402" priority="346" operator="equal">
      <formula>10</formula>
    </cfRule>
    <cfRule type="cellIs" dxfId="401" priority="347" operator="equal">
      <formula>9</formula>
    </cfRule>
    <cfRule type="cellIs" dxfId="400" priority="348" operator="equal">
      <formula>8</formula>
    </cfRule>
    <cfRule type="cellIs" dxfId="399" priority="349" operator="equal">
      <formula>7</formula>
    </cfRule>
    <cfRule type="cellIs" dxfId="398" priority="350" operator="equal">
      <formula>6</formula>
    </cfRule>
    <cfRule type="cellIs" dxfId="397" priority="351" operator="equal">
      <formula>5</formula>
    </cfRule>
    <cfRule type="cellIs" dxfId="396" priority="352" operator="equal">
      <formula>4</formula>
    </cfRule>
    <cfRule type="cellIs" dxfId="395" priority="353" operator="equal">
      <formula>3</formula>
    </cfRule>
    <cfRule type="cellIs" dxfId="394" priority="354" operator="equal">
      <formula>2</formula>
    </cfRule>
    <cfRule type="cellIs" dxfId="393" priority="355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6" activePane="bottomRight" state="frozen"/>
      <selection pane="topRight" activeCell="B1" sqref="B1"/>
      <selection pane="bottomLeft" activeCell="A3" sqref="A3"/>
      <selection pane="bottomRight" activeCell="N102" sqref="N102:N107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ZANOC: 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3.7540423412204225E-2</v>
      </c>
      <c r="C6" s="102">
        <f>IF([1]Summ!$I1044="",0,[1]Summ!$I1044)</f>
        <v>0</v>
      </c>
      <c r="D6" s="24">
        <f t="shared" ref="D6:D29" si="0">(B6+C6)</f>
        <v>3.7540423412204225E-2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7.5080846824408451E-3</v>
      </c>
      <c r="J6" s="24">
        <f t="shared" ref="J6:J13" si="3">IF(I$32&lt;=1+I$131,I6,B6*H6+J$33*(I6-B6*H6))</f>
        <v>7.5080846824408451E-3</v>
      </c>
      <c r="K6" s="22">
        <f t="shared" ref="K6:K31" si="4">B6</f>
        <v>3.7540423412204225E-2</v>
      </c>
      <c r="L6" s="22">
        <f t="shared" ref="L6:L29" si="5">IF(K6="","",K6*H6)</f>
        <v>7.5080846824408451E-3</v>
      </c>
      <c r="M6" s="225">
        <f t="shared" ref="M6:M31" si="6">J6</f>
        <v>7.5080846824408451E-3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3.003233872976338E-2</v>
      </c>
      <c r="Z6" s="156">
        <f>Poor!Z6</f>
        <v>0.17</v>
      </c>
      <c r="AA6" s="121">
        <f>$M6*Z6*4</f>
        <v>5.105497584059775E-3</v>
      </c>
      <c r="AB6" s="156">
        <f>Poor!AB6</f>
        <v>0.17</v>
      </c>
      <c r="AC6" s="121">
        <f t="shared" ref="AC6:AC29" si="7">$M6*AB6*4</f>
        <v>5.105497584059775E-3</v>
      </c>
      <c r="AD6" s="156">
        <f>Poor!AD6</f>
        <v>0.33</v>
      </c>
      <c r="AE6" s="121">
        <f t="shared" ref="AE6:AE29" si="8">$M6*AD6*4</f>
        <v>9.9106717808219152E-3</v>
      </c>
      <c r="AF6" s="122">
        <f>1-SUM(Z6,AB6,AD6)</f>
        <v>0.32999999999999996</v>
      </c>
      <c r="AG6" s="121">
        <f>$M6*AF6*4</f>
        <v>9.9106717808219152E-3</v>
      </c>
      <c r="AH6" s="123">
        <f>SUM(Z6,AB6,AD6,AF6)</f>
        <v>1</v>
      </c>
      <c r="AI6" s="183">
        <f>SUM(AA6,AC6,AE6,AG6)/4</f>
        <v>7.5080846824408451E-3</v>
      </c>
      <c r="AJ6" s="120">
        <f>(AA6+AC6)/2</f>
        <v>5.105497584059775E-3</v>
      </c>
      <c r="AK6" s="119">
        <f>(AE6+AG6)/2</f>
        <v>9.9106717808219152E-3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1.8770211706102113E-2</v>
      </c>
      <c r="C7" s="102">
        <f>IF([1]Summ!$I1045="",0,[1]Summ!$I1045)</f>
        <v>0</v>
      </c>
      <c r="D7" s="24">
        <f t="shared" si="0"/>
        <v>1.8770211706102113E-2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3.7540423412204225E-3</v>
      </c>
      <c r="J7" s="24">
        <f t="shared" si="3"/>
        <v>3.7540423412204225E-3</v>
      </c>
      <c r="K7" s="22">
        <f t="shared" si="4"/>
        <v>1.8770211706102113E-2</v>
      </c>
      <c r="L7" s="22">
        <f t="shared" si="5"/>
        <v>3.7540423412204225E-3</v>
      </c>
      <c r="M7" s="225">
        <f t="shared" si="6"/>
        <v>3.7540423412204225E-3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6601.3136726195407</v>
      </c>
      <c r="S7" s="223">
        <f>IF($B$81=0,0,(SUMIF($N$6:$N$28,$U7,L$6:L$28)+SUMIF($N$91:$N$118,$U7,L$91:L$118))*$I$83*Poor!$B$81/$B$81)</f>
        <v>1900.1062760486548</v>
      </c>
      <c r="T7" s="223">
        <f>IF($B$81=0,0,(SUMIF($N$6:$N$28,$U7,M$6:M$28)+SUMIF($N$91:$N$118,$U7,M$91:M$118))*$I$83*Poor!$B$81/$B$81)</f>
        <v>1900.1062760486548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1.501616936488169E-2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1.501616936488169E-2</v>
      </c>
      <c r="AH7" s="123">
        <f t="shared" ref="AH7:AH30" si="12">SUM(Z7,AB7,AD7,AF7)</f>
        <v>1</v>
      </c>
      <c r="AI7" s="183">
        <f t="shared" ref="AI7:AI30" si="13">SUM(AA7,AC7,AE7,AG7)/4</f>
        <v>3.7540423412204225E-3</v>
      </c>
      <c r="AJ7" s="120">
        <f t="shared" ref="AJ7:AJ31" si="14">(AA7+AC7)/2</f>
        <v>0</v>
      </c>
      <c r="AK7" s="119">
        <f t="shared" ref="AK7:AK31" si="15">(AE7+AG7)/2</f>
        <v>7.5080846824408451E-3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7.8752334993773352E-3</v>
      </c>
      <c r="C8" s="102">
        <f>IF([1]Summ!$I1046="",0,[1]Summ!$I1046)</f>
        <v>0</v>
      </c>
      <c r="D8" s="24">
        <f t="shared" si="0"/>
        <v>7.8752334993773352E-3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1.5750466998754671E-3</v>
      </c>
      <c r="J8" s="24">
        <f t="shared" si="3"/>
        <v>1.5750466998754671E-3</v>
      </c>
      <c r="K8" s="22">
        <f t="shared" si="4"/>
        <v>7.8752334993773352E-3</v>
      </c>
      <c r="L8" s="22">
        <f t="shared" si="5"/>
        <v>1.5750466998754671E-3</v>
      </c>
      <c r="M8" s="225">
        <f t="shared" si="6"/>
        <v>1.5750466998754671E-3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6.3001867995018685E-3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6.3001867995018685E-3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1.5750466998754671E-3</v>
      </c>
      <c r="AJ8" s="120">
        <f t="shared" si="14"/>
        <v>3.1500933997509343E-3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0.27601335616438355</v>
      </c>
      <c r="C9" s="102">
        <f>IF([1]Summ!$I1047="",0,[1]Summ!$I1047)</f>
        <v>0</v>
      </c>
      <c r="D9" s="24">
        <f t="shared" si="0"/>
        <v>0.27601335616438355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8.2804006849315062E-2</v>
      </c>
      <c r="J9" s="24">
        <f t="shared" si="3"/>
        <v>8.2804006849315062E-2</v>
      </c>
      <c r="K9" s="22">
        <f t="shared" si="4"/>
        <v>0.27601335616438355</v>
      </c>
      <c r="L9" s="22">
        <f t="shared" si="5"/>
        <v>8.2804006849315062E-2</v>
      </c>
      <c r="M9" s="225">
        <f t="shared" si="6"/>
        <v>8.2804006849315062E-2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790.42132784795979</v>
      </c>
      <c r="S9" s="223">
        <f>IF($B$81=0,0,(SUMIF($N$6:$N$28,$U9,L$6:L$28)+SUMIF($N$91:$N$118,$U9,L$91:L$118))*$I$83*Poor!$B$81/$B$81)</f>
        <v>176.88471186645324</v>
      </c>
      <c r="T9" s="223">
        <f>IF($B$81=0,0,(SUMIF($N$6:$N$28,$U9,M$6:M$28)+SUMIF($N$91:$N$118,$U9,M$91:M$118))*$I$83*Poor!$B$81/$B$81)</f>
        <v>176.88471186645324</v>
      </c>
      <c r="U9" s="224">
        <v>3</v>
      </c>
      <c r="V9" s="56"/>
      <c r="W9" s="115"/>
      <c r="X9" s="118">
        <f>Poor!X9</f>
        <v>1</v>
      </c>
      <c r="Y9" s="183">
        <f t="shared" si="9"/>
        <v>0.33121602739726025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0.33121602739726025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8.2804006849315062E-2</v>
      </c>
      <c r="AJ9" s="120">
        <f t="shared" si="14"/>
        <v>0.16560801369863012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101">
        <f>IF([1]Summ!$H1048="",0,[1]Summ!$H1048)</f>
        <v>3.0849190535491903E-2</v>
      </c>
      <c r="C10" s="102">
        <f>IF([1]Summ!$I1048="",0,[1]Summ!$I1048)</f>
        <v>0</v>
      </c>
      <c r="D10" s="24">
        <f t="shared" si="0"/>
        <v>3.0849190535491903E-2</v>
      </c>
      <c r="E10" s="75">
        <f>Poor!E10</f>
        <v>0.3</v>
      </c>
      <c r="H10" s="24">
        <f t="shared" si="1"/>
        <v>0.3</v>
      </c>
      <c r="I10" s="22">
        <f t="shared" si="2"/>
        <v>9.2547571606475705E-3</v>
      </c>
      <c r="J10" s="24">
        <f t="shared" si="3"/>
        <v>9.2547571606475705E-3</v>
      </c>
      <c r="K10" s="22">
        <f t="shared" si="4"/>
        <v>3.0849190535491903E-2</v>
      </c>
      <c r="L10" s="22">
        <f t="shared" si="5"/>
        <v>9.2547571606475705E-3</v>
      </c>
      <c r="M10" s="225">
        <f t="shared" si="6"/>
        <v>9.2547571606475705E-3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3.7019028642590282E-2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3.7019028642590282E-2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9.2547571606475705E-3</v>
      </c>
      <c r="AJ10" s="120">
        <f t="shared" si="14"/>
        <v>1.8509514321295141E-2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Cowpeas: kg produced</v>
      </c>
      <c r="B11" s="101">
        <f>IF([1]Summ!$H1049="",0,[1]Summ!$H1049)</f>
        <v>0.10340996264009962</v>
      </c>
      <c r="C11" s="102">
        <f>IF([1]Summ!$I1049="",0,[1]Summ!$I1049)</f>
        <v>0</v>
      </c>
      <c r="D11" s="24">
        <f t="shared" si="0"/>
        <v>0.10340996264009962</v>
      </c>
      <c r="E11" s="75">
        <f>Poor!E11</f>
        <v>0.2</v>
      </c>
      <c r="H11" s="24">
        <f t="shared" si="1"/>
        <v>0.2</v>
      </c>
      <c r="I11" s="22">
        <f t="shared" si="2"/>
        <v>2.0681992528019926E-2</v>
      </c>
      <c r="J11" s="24">
        <f t="shared" si="3"/>
        <v>2.0681992528019926E-2</v>
      </c>
      <c r="K11" s="22">
        <f t="shared" si="4"/>
        <v>0.10340996264009962</v>
      </c>
      <c r="L11" s="22">
        <f t="shared" si="5"/>
        <v>2.0681992528019926E-2</v>
      </c>
      <c r="M11" s="225">
        <f t="shared" si="6"/>
        <v>2.0681992528019926E-2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15631.050166164952</v>
      </c>
      <c r="S11" s="223">
        <f>IF($B$81=0,0,(SUMIF($N$6:$N$28,$U11,L$6:L$28)+SUMIF($N$91:$N$118,$U11,L$91:L$118))*$I$83*Poor!$B$81/$B$81)</f>
        <v>6254</v>
      </c>
      <c r="T11" s="223">
        <f>IF($B$81=0,0,(SUMIF($N$6:$N$28,$U11,M$6:M$28)+SUMIF($N$91:$N$118,$U11,M$91:M$118))*$I$83*Poor!$B$81/$B$81)</f>
        <v>6310.692738247074</v>
      </c>
      <c r="U11" s="224">
        <v>5</v>
      </c>
      <c r="V11" s="56"/>
      <c r="W11" s="115"/>
      <c r="X11" s="118">
        <f>Poor!X11</f>
        <v>1</v>
      </c>
      <c r="Y11" s="183">
        <f t="shared" si="9"/>
        <v>8.2727970112079705E-2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8.2727970112079705E-2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2.0681992528019926E-2</v>
      </c>
      <c r="AJ11" s="120">
        <f t="shared" si="14"/>
        <v>4.1363985056039852E-2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f>IF([1]Summ!$H1050="",0,[1]Summ!$H1050)</f>
        <v>9.5741114570361163E-2</v>
      </c>
      <c r="C12" s="102">
        <f>IF([1]Summ!$I1050="",0,[1]Summ!$I1050)</f>
        <v>0</v>
      </c>
      <c r="D12" s="24">
        <f t="shared" si="0"/>
        <v>9.5741114570361163E-2</v>
      </c>
      <c r="E12" s="75">
        <f>Poor!E12</f>
        <v>0.2</v>
      </c>
      <c r="H12" s="24">
        <f t="shared" si="1"/>
        <v>0.2</v>
      </c>
      <c r="I12" s="22">
        <f t="shared" si="2"/>
        <v>1.9148222914072234E-2</v>
      </c>
      <c r="J12" s="24">
        <f t="shared" si="3"/>
        <v>1.9148222914072234E-2</v>
      </c>
      <c r="K12" s="22">
        <f t="shared" si="4"/>
        <v>9.5741114570361163E-2</v>
      </c>
      <c r="L12" s="22">
        <f t="shared" si="5"/>
        <v>1.9148222914072234E-2</v>
      </c>
      <c r="M12" s="225">
        <f t="shared" si="6"/>
        <v>1.9148222914072234E-2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1105.9705306248786</v>
      </c>
      <c r="S12" s="223">
        <f>IF($B$81=0,0,(SUMIF($N$6:$N$28,$U12,L$6:L$28)+SUMIF($N$91:$N$118,$U12,L$91:L$118))*$I$83*Poor!$B$81/$B$81)</f>
        <v>416.25000000000006</v>
      </c>
      <c r="T12" s="223">
        <f>IF($B$81=0,0,(SUMIF($N$6:$N$28,$U12,M$6:M$28)+SUMIF($N$91:$N$118,$U12,M$91:M$118))*$I$83*Poor!$B$81/$B$81)</f>
        <v>416.25000000000006</v>
      </c>
      <c r="U12" s="224">
        <v>6</v>
      </c>
      <c r="V12" s="56"/>
      <c r="W12" s="117"/>
      <c r="X12" s="118"/>
      <c r="Y12" s="183">
        <f t="shared" si="9"/>
        <v>7.6592891656288936E-2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5.1317237409713591E-2</v>
      </c>
      <c r="AF12" s="122">
        <f>1-SUM(Z12,AB12,AD12)</f>
        <v>0.32999999999999996</v>
      </c>
      <c r="AG12" s="121">
        <f>$M12*AF12*4</f>
        <v>2.5275654246575345E-2</v>
      </c>
      <c r="AH12" s="123">
        <f t="shared" si="12"/>
        <v>1</v>
      </c>
      <c r="AI12" s="183">
        <f t="shared" si="13"/>
        <v>1.9148222914072234E-2</v>
      </c>
      <c r="AJ12" s="120">
        <f t="shared" si="14"/>
        <v>0</v>
      </c>
      <c r="AK12" s="119">
        <f t="shared" si="15"/>
        <v>3.8296445828144468E-2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Groundnuts (dry): no. local meas</v>
      </c>
      <c r="B13" s="101">
        <f>IF([1]Summ!$H1051="",0,[1]Summ!$H1051)</f>
        <v>3.0043586550435864E-2</v>
      </c>
      <c r="C13" s="102">
        <f>IF([1]Summ!$I1051="",0,[1]Summ!$I1051)</f>
        <v>0</v>
      </c>
      <c r="D13" s="24">
        <f t="shared" si="0"/>
        <v>3.0043586550435864E-2</v>
      </c>
      <c r="E13" s="75">
        <f>Poor!E13</f>
        <v>0.2</v>
      </c>
      <c r="H13" s="24">
        <f t="shared" si="1"/>
        <v>0.2</v>
      </c>
      <c r="I13" s="22">
        <f t="shared" si="2"/>
        <v>6.0087173100871732E-3</v>
      </c>
      <c r="J13" s="24">
        <f t="shared" si="3"/>
        <v>6.0087173100871732E-3</v>
      </c>
      <c r="K13" s="22">
        <f t="shared" si="4"/>
        <v>3.0043586550435864E-2</v>
      </c>
      <c r="L13" s="22">
        <f t="shared" si="5"/>
        <v>6.0087173100871732E-3</v>
      </c>
      <c r="M13" s="226">
        <f t="shared" si="6"/>
        <v>6.0087173100871732E-3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117675.26445848709</v>
      </c>
      <c r="S13" s="223">
        <f>IF($B$81=0,0,(SUMIF($N$6:$N$28,$U13,L$6:L$28)+SUMIF($N$91:$N$118,$U13,L$91:L$118))*$I$83*Poor!$B$81/$B$81)</f>
        <v>37665.599999999999</v>
      </c>
      <c r="T13" s="223">
        <f>IF($B$81=0,0,(SUMIF($N$6:$N$28,$U13,M$6:M$28)+SUMIF($N$91:$N$118,$U13,M$91:M$118))*$I$83*Poor!$B$81/$B$81)</f>
        <v>37665.599999999999</v>
      </c>
      <c r="U13" s="224">
        <v>7</v>
      </c>
      <c r="V13" s="56"/>
      <c r="W13" s="110"/>
      <c r="X13" s="118"/>
      <c r="Y13" s="183">
        <f t="shared" si="9"/>
        <v>2.4034869240348693E-2</v>
      </c>
      <c r="Z13" s="156">
        <f>Poor!Z13</f>
        <v>1</v>
      </c>
      <c r="AA13" s="121">
        <f>$M13*Z13*4</f>
        <v>2.4034869240348693E-2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6.0087173100871732E-3</v>
      </c>
      <c r="AJ13" s="120">
        <f t="shared" si="14"/>
        <v>1.2017434620174346E-2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>
        <v>6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45005.627459561721</v>
      </c>
      <c r="S14" s="223">
        <f>IF($B$81=0,0,(SUMIF($N$6:$N$28,$U14,L$6:L$28)+SUMIF($N$91:$N$118,$U14,L$91:L$118))*$I$83*Poor!$B$81/$B$81)</f>
        <v>24416</v>
      </c>
      <c r="T14" s="223">
        <f>IF($B$81=0,0,(SUMIF($N$6:$N$28,$U14,M$6:M$28)+SUMIF($N$91:$N$118,$U14,M$91:M$118))*$I$83*Poor!$B$81/$B$81)</f>
        <v>25589.059234780125</v>
      </c>
      <c r="U14" s="224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126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9024.71952989901</v>
      </c>
      <c r="S16" s="223">
        <f>IF($B$81=0,0,(SUMIF($N$6:$N$28,$U16,L$6:L$28)+SUMIF($N$91:$N$118,$U16,L$91:L$118))*$I$83*Poor!$B$81/$B$81)</f>
        <v>5777.28</v>
      </c>
      <c r="T16" s="223">
        <f>IF($B$81=0,0,(SUMIF($N$6:$N$28,$U16,M$6:M$28)+SUMIF($N$91:$N$118,$U16,M$91:M$118))*$I$83*Poor!$B$81/$B$81)</f>
        <v>5777.28</v>
      </c>
      <c r="U16" s="224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6">
        <f t="shared" si="6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12258.434655571235</v>
      </c>
      <c r="S17" s="223">
        <f>IF($B$81=0,0,(SUMIF($N$6:$N$28,$U17,L$6:L$28)+SUMIF($N$91:$N$118,$U17,L$91:L$118))*$I$83*Poor!$B$81/$B$81)</f>
        <v>9809.2258064516154</v>
      </c>
      <c r="T17" s="223">
        <f>IF($B$81=0,0,(SUMIF($N$6:$N$28,$U17,M$6:M$28)+SUMIF($N$91:$N$118,$U17,M$91:M$118))*$I$83*Poor!$B$81/$B$81)</f>
        <v>9809.2258064516154</v>
      </c>
      <c r="U17" s="224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6">
        <f t="shared" ref="M18:M25" si="23">J18</f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977.34677067565133</v>
      </c>
      <c r="S18" s="223">
        <f>IF($B$81=0,0,(SUMIF($N$6:$N$28,$U18,L$6:L$28)+SUMIF($N$91:$N$118,$U18,L$91:L$118))*$I$83*Poor!$B$81/$B$81)</f>
        <v>1093.5794356362858</v>
      </c>
      <c r="T18" s="223">
        <f>IF($B$81=0,0,(SUMIF($N$6:$N$28,$U18,M$6:M$28)+SUMIF($N$91:$N$118,$U18,M$91:M$118))*$I$83*Poor!$B$81/$B$81)</f>
        <v>1093.5794356362858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209070.14857145204</v>
      </c>
      <c r="S23" s="179">
        <f>SUM(S7:S22)</f>
        <v>87508.926230003024</v>
      </c>
      <c r="T23" s="179">
        <f>SUM(T7:T22)</f>
        <v>88738.678203030213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31986.467079796897</v>
      </c>
      <c r="S24" s="41">
        <f>IF($B$81=0,0,(SUM(($B$70*$H$70))+((1-$D$29)*$I$83))*Poor!$B$81/$B$81)</f>
        <v>31986.467079796897</v>
      </c>
      <c r="T24" s="41">
        <f>IF($B$81=0,0,(SUM(($B$70*$H$70))+((1-$D$29)*$I$83))*Poor!$B$81/$B$81)</f>
        <v>31986.467079796897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45773.587079796904</v>
      </c>
      <c r="S25" s="41">
        <f>IF($B$81=0,0,(SUM(($B$70*$H$70),($B$71*$H$71))+((1-$D$29)*$I$83))*Poor!$B$81/$B$81)</f>
        <v>45773.587079796904</v>
      </c>
      <c r="T25" s="41">
        <f>IF($B$81=0,0,(SUM(($B$70*$H$70),($B$71*$H$71))+((1-$D$29)*$I$83))*Poor!$B$81/$B$81)</f>
        <v>45773.587079796904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7.9365079365079375E-2</v>
      </c>
      <c r="C26" s="102">
        <f>IF([1]Summ!$I1064="",0,[1]Summ!$I1064)</f>
        <v>0</v>
      </c>
      <c r="D26" s="24">
        <f t="shared" si="0"/>
        <v>7.9365079365079375E-2</v>
      </c>
      <c r="E26" s="75">
        <f>Poor!E26</f>
        <v>1</v>
      </c>
      <c r="F26" s="22"/>
      <c r="H26" s="24">
        <f t="shared" si="1"/>
        <v>1</v>
      </c>
      <c r="I26" s="22">
        <f t="shared" si="2"/>
        <v>7.9365079365079375E-2</v>
      </c>
      <c r="J26" s="24">
        <f>IF(I$32&lt;=1+I131,I26,B26*H26+J$33*(I26-B26*H26))</f>
        <v>7.9365079365079375E-2</v>
      </c>
      <c r="K26" s="22">
        <f t="shared" si="4"/>
        <v>7.9365079365079375E-2</v>
      </c>
      <c r="L26" s="22">
        <f t="shared" si="5"/>
        <v>7.9365079365079375E-2</v>
      </c>
      <c r="M26" s="225">
        <f t="shared" si="6"/>
        <v>7.9365079365079375E-2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70327.027079796899</v>
      </c>
      <c r="S26" s="41">
        <f>IF($B$81=0,0,(SUM(($B$70*$H$70),($B$71*$H$71),($B$72*$H$72))+((1-$D$29)*$I$83))*Poor!$B$81/$B$81)</f>
        <v>70327.027079796899</v>
      </c>
      <c r="T26" s="41">
        <f>IF($B$81=0,0,(SUM(($B$70*$H$70),($B$71*$H$71),($B$72*$H$72))+((1-$D$29)*$I$83))*Poor!$B$81/$B$81)</f>
        <v>70327.027079796899</v>
      </c>
      <c r="U26" s="56"/>
      <c r="V26" s="56"/>
      <c r="W26" s="110"/>
      <c r="X26" s="118"/>
      <c r="Y26" s="183">
        <f t="shared" si="9"/>
        <v>0.3174603174603175</v>
      </c>
      <c r="Z26" s="156">
        <f>Poor!Z26</f>
        <v>0.25</v>
      </c>
      <c r="AA26" s="121">
        <f t="shared" si="16"/>
        <v>7.9365079365079375E-2</v>
      </c>
      <c r="AB26" s="156">
        <f>Poor!AB26</f>
        <v>0.25</v>
      </c>
      <c r="AC26" s="121">
        <f t="shared" si="7"/>
        <v>7.9365079365079375E-2</v>
      </c>
      <c r="AD26" s="156">
        <f>Poor!AD26</f>
        <v>0.25</v>
      </c>
      <c r="AE26" s="121">
        <f t="shared" si="8"/>
        <v>7.9365079365079375E-2</v>
      </c>
      <c r="AF26" s="122">
        <f t="shared" si="10"/>
        <v>0.25</v>
      </c>
      <c r="AG26" s="121">
        <f t="shared" si="11"/>
        <v>7.9365079365079375E-2</v>
      </c>
      <c r="AH26" s="123">
        <f t="shared" si="12"/>
        <v>1</v>
      </c>
      <c r="AI26" s="183">
        <f t="shared" si="13"/>
        <v>7.9365079365079375E-2</v>
      </c>
      <c r="AJ26" s="120">
        <f t="shared" si="14"/>
        <v>7.9365079365079375E-2</v>
      </c>
      <c r="AK26" s="119">
        <f t="shared" si="15"/>
        <v>7.9365079365079375E-2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9.0201295143212956E-3</v>
      </c>
      <c r="C27" s="102">
        <f>IF([1]Summ!$I1065="",0,[1]Summ!$I1065)</f>
        <v>-9.0201295143212956E-3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6.853282728261469E-3</v>
      </c>
      <c r="K27" s="22">
        <f t="shared" si="4"/>
        <v>9.0201295143212956E-3</v>
      </c>
      <c r="L27" s="22">
        <f t="shared" si="5"/>
        <v>9.0201295143212956E-3</v>
      </c>
      <c r="M27" s="227">
        <f t="shared" si="6"/>
        <v>6.853282728261469E-3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2.7413130913045876E-2</v>
      </c>
      <c r="Z27" s="156">
        <f>Poor!Z27</f>
        <v>0.25</v>
      </c>
      <c r="AA27" s="121">
        <f t="shared" si="16"/>
        <v>6.853282728261469E-3</v>
      </c>
      <c r="AB27" s="156">
        <f>Poor!AB27</f>
        <v>0.25</v>
      </c>
      <c r="AC27" s="121">
        <f t="shared" si="7"/>
        <v>6.853282728261469E-3</v>
      </c>
      <c r="AD27" s="156">
        <f>Poor!AD27</f>
        <v>0.25</v>
      </c>
      <c r="AE27" s="121">
        <f t="shared" si="8"/>
        <v>6.853282728261469E-3</v>
      </c>
      <c r="AF27" s="122">
        <f t="shared" si="10"/>
        <v>0.25</v>
      </c>
      <c r="AG27" s="121">
        <f t="shared" si="11"/>
        <v>6.853282728261469E-3</v>
      </c>
      <c r="AH27" s="123">
        <f t="shared" si="12"/>
        <v>1</v>
      </c>
      <c r="AI27" s="183">
        <f t="shared" si="13"/>
        <v>6.853282728261469E-3</v>
      </c>
      <c r="AJ27" s="120">
        <f t="shared" si="14"/>
        <v>6.853282728261469E-3</v>
      </c>
      <c r="AK27" s="119">
        <f t="shared" si="15"/>
        <v>6.853282728261469E-3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2.5809041095890412E-3</v>
      </c>
      <c r="C28" s="102">
        <f>IF([1]Summ!$I1066="",0,[1]Summ!$I1066)</f>
        <v>-2.5809041095890412E-3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1.9609103760054492E-3</v>
      </c>
      <c r="K28" s="22">
        <f t="shared" si="4"/>
        <v>2.5809041095890412E-3</v>
      </c>
      <c r="L28" s="22">
        <f t="shared" si="5"/>
        <v>2.5809041095890412E-3</v>
      </c>
      <c r="M28" s="225">
        <f t="shared" si="6"/>
        <v>1.9609103760054492E-3</v>
      </c>
      <c r="N28" s="230"/>
      <c r="O28" s="2"/>
      <c r="P28" s="22"/>
      <c r="U28" s="56"/>
      <c r="V28" s="56"/>
      <c r="W28" s="110"/>
      <c r="X28" s="118"/>
      <c r="Y28" s="183">
        <f t="shared" si="9"/>
        <v>7.8436415040217967E-3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3.9218207520108983E-3</v>
      </c>
      <c r="AF28" s="122">
        <f t="shared" si="10"/>
        <v>0.5</v>
      </c>
      <c r="AG28" s="121">
        <f t="shared" si="11"/>
        <v>3.9218207520108983E-3</v>
      </c>
      <c r="AH28" s="123">
        <f t="shared" si="12"/>
        <v>1</v>
      </c>
      <c r="AI28" s="183">
        <f t="shared" si="13"/>
        <v>1.9609103760054492E-3</v>
      </c>
      <c r="AJ28" s="120">
        <f t="shared" si="14"/>
        <v>0</v>
      </c>
      <c r="AK28" s="119">
        <f t="shared" si="15"/>
        <v>3.9218207520108983E-3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0.19630513075965131</v>
      </c>
      <c r="C29" s="102">
        <f>IF([1]Summ!$I1067="",0,[1]Summ!$I1067)</f>
        <v>2.8331643182345781E-2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0.20311105631493187</v>
      </c>
      <c r="K29" s="22">
        <f t="shared" si="4"/>
        <v>0.19630513075965131</v>
      </c>
      <c r="L29" s="22">
        <f t="shared" si="5"/>
        <v>0.19630513075965131</v>
      </c>
      <c r="M29" s="225">
        <f t="shared" si="6"/>
        <v>0.20311105631493187</v>
      </c>
      <c r="N29" s="230"/>
      <c r="P29" s="22"/>
      <c r="V29" s="56"/>
      <c r="W29" s="110"/>
      <c r="X29" s="118"/>
      <c r="Y29" s="183">
        <f t="shared" si="9"/>
        <v>0.81244422525972748</v>
      </c>
      <c r="Z29" s="156">
        <f>Poor!Z29</f>
        <v>0.25</v>
      </c>
      <c r="AA29" s="121">
        <f t="shared" si="16"/>
        <v>0.20311105631493187</v>
      </c>
      <c r="AB29" s="156">
        <f>Poor!AB29</f>
        <v>0.25</v>
      </c>
      <c r="AC29" s="121">
        <f t="shared" si="7"/>
        <v>0.20311105631493187</v>
      </c>
      <c r="AD29" s="156">
        <f>Poor!AD29</f>
        <v>0.25</v>
      </c>
      <c r="AE29" s="121">
        <f t="shared" si="8"/>
        <v>0.20311105631493187</v>
      </c>
      <c r="AF29" s="122">
        <f t="shared" si="10"/>
        <v>0.25</v>
      </c>
      <c r="AG29" s="121">
        <f t="shared" si="11"/>
        <v>0.20311105631493187</v>
      </c>
      <c r="AH29" s="123">
        <f t="shared" si="12"/>
        <v>1</v>
      </c>
      <c r="AI29" s="183">
        <f t="shared" si="13"/>
        <v>0.20311105631493187</v>
      </c>
      <c r="AJ29" s="120">
        <f t="shared" si="14"/>
        <v>0.20311105631493187</v>
      </c>
      <c r="AK29" s="119">
        <f t="shared" si="15"/>
        <v>0.20311105631493187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0.66149354420921547</v>
      </c>
      <c r="C30" s="103"/>
      <c r="D30" s="24">
        <f>(D119-B124)</f>
        <v>15.254600921351804</v>
      </c>
      <c r="E30" s="75">
        <f>Poor!E30</f>
        <v>1</v>
      </c>
      <c r="H30" s="96">
        <f>(E30*F$7/F$9)</f>
        <v>1</v>
      </c>
      <c r="I30" s="29">
        <f>IF(E30&gt;=1,I119-I124,MIN(I119-I124,B30*H30))</f>
        <v>4.9462513841135651</v>
      </c>
      <c r="J30" s="232">
        <f>IF(I$32&lt;=1,I30,1-SUM(J6:J29))</f>
        <v>0.55797480073004313</v>
      </c>
      <c r="K30" s="22">
        <f t="shared" si="4"/>
        <v>0.66149354420921547</v>
      </c>
      <c r="L30" s="22">
        <f>IF(L124=L119,0,IF(K30="",0,(L119-L124)/(B119-B124)*K30))</f>
        <v>0.20904974217494895</v>
      </c>
      <c r="M30" s="175">
        <f t="shared" si="6"/>
        <v>0.55797480073004313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2.2318992029201725</v>
      </c>
      <c r="Z30" s="122">
        <f>IF($Y30=0,0,AA30/($Y$30))</f>
        <v>0.10048258520029049</v>
      </c>
      <c r="AA30" s="187">
        <f>IF(AA79*4/$I$84+SUM(AA6:AA29)&lt;1,AA79*4/$I$84,1-SUM(AA6:AA29))</f>
        <v>0.22426700181588666</v>
      </c>
      <c r="AB30" s="122">
        <f>IF($Y30=0,0,AC30/($Y$30))</f>
        <v>0.31612766521199531</v>
      </c>
      <c r="AC30" s="187">
        <f>IF(AC79*4/$I$84+SUM(AC6:AC29)&lt;1,AC79*4/$I$84,1-SUM(AC6:AC29))</f>
        <v>0.70556508400766749</v>
      </c>
      <c r="AD30" s="122">
        <f>IF($Y30=0,0,AE30/($Y$30))</f>
        <v>0.28922491248914567</v>
      </c>
      <c r="AE30" s="187">
        <f>IF(AE79*4/$I$84+SUM(AE6:AE29)&lt;1,AE79*4/$I$84,1-SUM(AE6:AE29))</f>
        <v>0.64552085164918083</v>
      </c>
      <c r="AF30" s="122">
        <f>IF($Y30=0,0,AG30/($Y$30))</f>
        <v>0.2941648370985685</v>
      </c>
      <c r="AG30" s="187">
        <f>IF(AG79*4/$I$84+SUM(AG6:AG29)&lt;1,AG79*4/$I$84,1-SUM(AG6:AG29))</f>
        <v>0.65654626544743744</v>
      </c>
      <c r="AH30" s="123">
        <f t="shared" si="12"/>
        <v>1</v>
      </c>
      <c r="AI30" s="183">
        <f t="shared" si="13"/>
        <v>0.55797480073004313</v>
      </c>
      <c r="AJ30" s="120">
        <f t="shared" si="14"/>
        <v>0.46491604291177707</v>
      </c>
      <c r="AK30" s="119">
        <f t="shared" si="15"/>
        <v>0.65103355854830913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0.35294414359073134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1.5490078670363121</v>
      </c>
      <c r="C32" s="77">
        <f>SUM(C6:C31)</f>
        <v>1.6730609558435444E-2</v>
      </c>
      <c r="D32" s="24">
        <f>SUM(D6:D30)</f>
        <v>16.158845853737336</v>
      </c>
      <c r="E32" s="2"/>
      <c r="F32" s="2"/>
      <c r="H32" s="17"/>
      <c r="I32" s="22">
        <f>SUM(I6:I30)</f>
        <v>5.4009881079063202</v>
      </c>
      <c r="J32" s="17"/>
      <c r="L32" s="22">
        <f>SUM(L6:L30)</f>
        <v>0.64705585640926866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0.24022346714861637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5310</v>
      </c>
      <c r="J37" s="38">
        <f>J91*I$83</f>
        <v>5310</v>
      </c>
      <c r="K37" s="40">
        <f>(B37/B$65)</f>
        <v>6.6126436590909624E-2</v>
      </c>
      <c r="L37" s="22">
        <f t="shared" ref="L37" si="28">(K37*H37)</f>
        <v>3.9014597588636679E-2</v>
      </c>
      <c r="M37" s="24">
        <f>J37/B$65</f>
        <v>3.9014597588636679E-2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5310</v>
      </c>
      <c r="AH37" s="123">
        <f>SUM(Z37,AB37,AD37,AF37)</f>
        <v>1</v>
      </c>
      <c r="AI37" s="112">
        <f>SUM(AA37,AC37,AE37,AG37)</f>
        <v>5310</v>
      </c>
      <c r="AJ37" s="148">
        <f>(AA37+AC37)</f>
        <v>0</v>
      </c>
      <c r="AK37" s="147">
        <f>(AE37+AG37)</f>
        <v>5310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1600</v>
      </c>
      <c r="C38" s="104">
        <f>IF([1]Summ!$I1073="",0,[1]Summ!$I1073)</f>
        <v>400</v>
      </c>
      <c r="D38" s="38">
        <f t="shared" si="25"/>
        <v>2000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1180</v>
      </c>
      <c r="J38" s="38">
        <f t="shared" ref="J38:J64" si="32">J92*I$83</f>
        <v>1000.6927382470736</v>
      </c>
      <c r="K38" s="40">
        <f t="shared" ref="K38:K64" si="33">(B38/B$65)</f>
        <v>1.1755810949495045E-2</v>
      </c>
      <c r="L38" s="22">
        <f t="shared" ref="L38:L64" si="34">(K38*H38)</f>
        <v>6.9359284602020762E-3</v>
      </c>
      <c r="M38" s="24">
        <f t="shared" ref="M38:M64" si="35">J38/B$65</f>
        <v>7.3524716558532044E-3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1000.6927382470736</v>
      </c>
      <c r="AH38" s="123">
        <f t="shared" ref="AH38:AI58" si="37">SUM(Z38,AB38,AD38,AF38)</f>
        <v>1</v>
      </c>
      <c r="AI38" s="112">
        <f t="shared" si="37"/>
        <v>1000.6927382470736</v>
      </c>
      <c r="AJ38" s="148">
        <f t="shared" ref="AJ38:AJ64" si="38">(AA38+AC38)</f>
        <v>0</v>
      </c>
      <c r="AK38" s="147">
        <f t="shared" ref="AK38:AK64" si="39">(AE38+AG38)</f>
        <v>1000.6927382470736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0</v>
      </c>
      <c r="C40" s="104">
        <f>IF([1]Summ!$I1075="",0,[1]Summ!$I1075)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Agricultural cash income -- see Data2</v>
      </c>
      <c r="B41" s="104">
        <f>IF([1]Summ!$H1076="",0,[1]Summ!$H1076)</f>
        <v>750</v>
      </c>
      <c r="C41" s="104">
        <f>IF([1]Summ!$I1076="",0,[1]Summ!$I1076)</f>
        <v>0</v>
      </c>
      <c r="D41" s="38">
        <f t="shared" si="25"/>
        <v>750</v>
      </c>
      <c r="E41" s="75">
        <f>Poor!E41</f>
        <v>0.5</v>
      </c>
      <c r="F41" s="75">
        <f>Poor!F41</f>
        <v>1.1100000000000001</v>
      </c>
      <c r="G41" s="75">
        <f>Poor!G41</f>
        <v>1.65</v>
      </c>
      <c r="H41" s="24">
        <f t="shared" si="30"/>
        <v>0.55500000000000005</v>
      </c>
      <c r="I41" s="39">
        <f t="shared" si="31"/>
        <v>416.25000000000006</v>
      </c>
      <c r="J41" s="38">
        <f t="shared" si="32"/>
        <v>416.25000000000006</v>
      </c>
      <c r="K41" s="40">
        <f t="shared" si="33"/>
        <v>5.5105363825758025E-3</v>
      </c>
      <c r="L41" s="22">
        <f t="shared" si="34"/>
        <v>3.0583476923295707E-3</v>
      </c>
      <c r="M41" s="24">
        <f t="shared" si="35"/>
        <v>3.0583476923295707E-3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416.25000000000006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416.25000000000006</v>
      </c>
      <c r="AJ41" s="148">
        <f t="shared" si="38"/>
        <v>416.25000000000006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Domestic work cash income -- see Data2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0.5</v>
      </c>
      <c r="F42" s="75">
        <f>Poor!F42</f>
        <v>1.1100000000000001</v>
      </c>
      <c r="G42" s="75">
        <f>Poor!G42</f>
        <v>1.65</v>
      </c>
      <c r="H42" s="24">
        <f t="shared" si="30"/>
        <v>0.55500000000000005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Formal Employment (conservancies, etc.)</v>
      </c>
      <c r="B43" s="104">
        <f>IF([1]Summ!$H1078="",0,[1]Summ!$H1078)</f>
        <v>79800</v>
      </c>
      <c r="C43" s="104">
        <f>IF([1]Summ!$I1078="",0,[1]Summ!$I1078)</f>
        <v>0</v>
      </c>
      <c r="D43" s="38">
        <f t="shared" si="25"/>
        <v>79800</v>
      </c>
      <c r="E43" s="75">
        <f>Poor!E43</f>
        <v>0.4</v>
      </c>
      <c r="F43" s="75">
        <f>Poor!F43</f>
        <v>1.18</v>
      </c>
      <c r="G43" s="75">
        <f>Poor!G43</f>
        <v>1.65</v>
      </c>
      <c r="H43" s="24">
        <f t="shared" si="30"/>
        <v>0.47199999999999998</v>
      </c>
      <c r="I43" s="39">
        <f t="shared" si="31"/>
        <v>37665.599999999999</v>
      </c>
      <c r="J43" s="38">
        <f t="shared" si="32"/>
        <v>37665.599999999999</v>
      </c>
      <c r="K43" s="40">
        <f t="shared" si="33"/>
        <v>0.58632107110606535</v>
      </c>
      <c r="L43" s="22">
        <f t="shared" si="34"/>
        <v>0.27674354556206282</v>
      </c>
      <c r="M43" s="24">
        <f t="shared" si="35"/>
        <v>0.27674354556206282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9416.4</v>
      </c>
      <c r="AB43" s="156">
        <f>Poor!AB43</f>
        <v>0.25</v>
      </c>
      <c r="AC43" s="147">
        <f t="shared" si="41"/>
        <v>9416.4</v>
      </c>
      <c r="AD43" s="156">
        <f>Poor!AD43</f>
        <v>0.25</v>
      </c>
      <c r="AE43" s="147">
        <f t="shared" si="42"/>
        <v>9416.4</v>
      </c>
      <c r="AF43" s="122">
        <f t="shared" si="29"/>
        <v>0.25</v>
      </c>
      <c r="AG43" s="147">
        <f t="shared" si="36"/>
        <v>9416.4</v>
      </c>
      <c r="AH43" s="123">
        <f t="shared" si="37"/>
        <v>1</v>
      </c>
      <c r="AI43" s="112">
        <f t="shared" si="37"/>
        <v>37665.599999999999</v>
      </c>
      <c r="AJ43" s="148">
        <f t="shared" si="38"/>
        <v>18832.8</v>
      </c>
      <c r="AK43" s="147">
        <f t="shared" si="39"/>
        <v>18832.8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Self-employment -- see Data2</v>
      </c>
      <c r="B44" s="104">
        <f>IF([1]Summ!$H1079="",0,[1]Summ!$H1079)</f>
        <v>30520</v>
      </c>
      <c r="C44" s="104">
        <f>IF([1]Summ!$I1079="",0,[1]Summ!$I1079)</f>
        <v>6104</v>
      </c>
      <c r="D44" s="38">
        <f t="shared" si="25"/>
        <v>36624</v>
      </c>
      <c r="E44" s="75">
        <f>Poor!E44</f>
        <v>0.8</v>
      </c>
      <c r="F44" s="75">
        <f>Poor!F44</f>
        <v>1</v>
      </c>
      <c r="G44" s="75">
        <f>Poor!G44</f>
        <v>1.65</v>
      </c>
      <c r="H44" s="24">
        <f t="shared" si="30"/>
        <v>0.8</v>
      </c>
      <c r="I44" s="39">
        <f t="shared" si="31"/>
        <v>29299.200000000001</v>
      </c>
      <c r="J44" s="38">
        <f t="shared" si="32"/>
        <v>25589.059234780121</v>
      </c>
      <c r="K44" s="40">
        <f t="shared" si="33"/>
        <v>0.22424209386161797</v>
      </c>
      <c r="L44" s="22">
        <f t="shared" si="34"/>
        <v>0.17939367508929438</v>
      </c>
      <c r="M44" s="24">
        <f t="shared" si="35"/>
        <v>0.18801258921219091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6397.2648086950303</v>
      </c>
      <c r="AB44" s="156">
        <f>Poor!AB44</f>
        <v>0.25</v>
      </c>
      <c r="AC44" s="147">
        <f t="shared" si="41"/>
        <v>6397.2648086950303</v>
      </c>
      <c r="AD44" s="156">
        <f>Poor!AD44</f>
        <v>0.25</v>
      </c>
      <c r="AE44" s="147">
        <f t="shared" si="42"/>
        <v>6397.2648086950303</v>
      </c>
      <c r="AF44" s="122">
        <f t="shared" si="29"/>
        <v>0.25</v>
      </c>
      <c r="AG44" s="147">
        <f t="shared" si="36"/>
        <v>6397.2648086950303</v>
      </c>
      <c r="AH44" s="123">
        <f t="shared" si="37"/>
        <v>1</v>
      </c>
      <c r="AI44" s="112">
        <f t="shared" si="37"/>
        <v>25589.059234780121</v>
      </c>
      <c r="AJ44" s="148">
        <f t="shared" si="38"/>
        <v>12794.529617390061</v>
      </c>
      <c r="AK44" s="147">
        <f t="shared" si="39"/>
        <v>12794.529617390061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Small business -- see Data2</v>
      </c>
      <c r="B45" s="104">
        <f>IF([1]Summ!$H1080="",0,[1]Summ!$H1080)</f>
        <v>6120</v>
      </c>
      <c r="C45" s="104">
        <f>IF([1]Summ!$I1080="",0,[1]Summ!$I1080)</f>
        <v>0</v>
      </c>
      <c r="D45" s="38">
        <f t="shared" si="25"/>
        <v>6120</v>
      </c>
      <c r="E45" s="75">
        <f>Poor!E45</f>
        <v>0.8</v>
      </c>
      <c r="F45" s="75">
        <f>Poor!F45</f>
        <v>1.18</v>
      </c>
      <c r="G45" s="75">
        <f>Poor!G45</f>
        <v>1.65</v>
      </c>
      <c r="H45" s="24">
        <f t="shared" si="30"/>
        <v>0.94399999999999995</v>
      </c>
      <c r="I45" s="39">
        <f t="shared" si="31"/>
        <v>5777.28</v>
      </c>
      <c r="J45" s="38">
        <f t="shared" si="32"/>
        <v>5777.28</v>
      </c>
      <c r="K45" s="40">
        <f t="shared" si="33"/>
        <v>4.4965976881818547E-2</v>
      </c>
      <c r="L45" s="22">
        <f t="shared" si="34"/>
        <v>4.2447882176436705E-2</v>
      </c>
      <c r="M45" s="24">
        <f t="shared" si="35"/>
        <v>4.2447882176436705E-2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1444.32</v>
      </c>
      <c r="AB45" s="156">
        <f>Poor!AB45</f>
        <v>0.25</v>
      </c>
      <c r="AC45" s="147">
        <f t="shared" si="41"/>
        <v>1444.32</v>
      </c>
      <c r="AD45" s="156">
        <f>Poor!AD45</f>
        <v>0.25</v>
      </c>
      <c r="AE45" s="147">
        <f t="shared" si="42"/>
        <v>1444.32</v>
      </c>
      <c r="AF45" s="122">
        <f t="shared" si="29"/>
        <v>0.25</v>
      </c>
      <c r="AG45" s="147">
        <f t="shared" si="36"/>
        <v>1444.32</v>
      </c>
      <c r="AH45" s="123">
        <f t="shared" si="37"/>
        <v>1</v>
      </c>
      <c r="AI45" s="112">
        <f t="shared" si="37"/>
        <v>5777.28</v>
      </c>
      <c r="AJ45" s="148">
        <f t="shared" si="38"/>
        <v>2888.64</v>
      </c>
      <c r="AK45" s="147">
        <f t="shared" si="39"/>
        <v>2888.64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Social Cash Transfers -- see Data2</v>
      </c>
      <c r="B46" s="104">
        <f>IF([1]Summ!$H1081="",0,[1]Summ!$H1081)</f>
        <v>8312.9032258064526</v>
      </c>
      <c r="C46" s="104">
        <f>IF([1]Summ!$I1081="",0,[1]Summ!$I1081)</f>
        <v>0</v>
      </c>
      <c r="D46" s="38">
        <f t="shared" si="25"/>
        <v>8312.9032258064526</v>
      </c>
      <c r="E46" s="75">
        <f>Poor!E46</f>
        <v>1</v>
      </c>
      <c r="F46" s="75">
        <f>Poor!F46</f>
        <v>1.18</v>
      </c>
      <c r="G46" s="75">
        <f>Poor!G46</f>
        <v>1.65</v>
      </c>
      <c r="H46" s="24">
        <f t="shared" si="30"/>
        <v>1.18</v>
      </c>
      <c r="I46" s="39">
        <f t="shared" si="31"/>
        <v>9809.2258064516136</v>
      </c>
      <c r="J46" s="38">
        <f t="shared" si="32"/>
        <v>9809.2258064516154</v>
      </c>
      <c r="K46" s="40">
        <f t="shared" si="33"/>
        <v>6.1078074227517612E-2</v>
      </c>
      <c r="L46" s="22">
        <f t="shared" si="34"/>
        <v>7.2072127588470772E-2</v>
      </c>
      <c r="M46" s="24">
        <f t="shared" si="35"/>
        <v>7.2072127588470786E-2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2452.3064516129039</v>
      </c>
      <c r="AB46" s="156">
        <f>Poor!AB46</f>
        <v>0.25</v>
      </c>
      <c r="AC46" s="147">
        <f t="shared" si="41"/>
        <v>2452.3064516129039</v>
      </c>
      <c r="AD46" s="156">
        <f>Poor!AD46</f>
        <v>0.25</v>
      </c>
      <c r="AE46" s="147">
        <f t="shared" si="42"/>
        <v>2452.3064516129039</v>
      </c>
      <c r="AF46" s="122">
        <f t="shared" si="29"/>
        <v>0.25</v>
      </c>
      <c r="AG46" s="147">
        <f t="shared" si="36"/>
        <v>2452.3064516129039</v>
      </c>
      <c r="AH46" s="123">
        <f t="shared" si="37"/>
        <v>1</v>
      </c>
      <c r="AI46" s="112">
        <f t="shared" si="37"/>
        <v>9809.2258064516154</v>
      </c>
      <c r="AJ46" s="148">
        <f t="shared" si="38"/>
        <v>4904.6129032258077</v>
      </c>
      <c r="AK46" s="147">
        <f t="shared" si="39"/>
        <v>4904.6129032258077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136102.90322580645</v>
      </c>
      <c r="C65" s="39">
        <f>SUM(C37:C64)</f>
        <v>6504</v>
      </c>
      <c r="D65" s="42">
        <f>SUM(D37:D64)</f>
        <v>142606.90322580645</v>
      </c>
      <c r="E65" s="32"/>
      <c r="F65" s="32"/>
      <c r="G65" s="32"/>
      <c r="H65" s="31"/>
      <c r="I65" s="39">
        <f>SUM(I37:I64)</f>
        <v>89457.555806451623</v>
      </c>
      <c r="J65" s="39">
        <f>SUM(J37:J64)</f>
        <v>85568.107779478814</v>
      </c>
      <c r="K65" s="40">
        <f>SUM(K37:K64)</f>
        <v>1</v>
      </c>
      <c r="L65" s="22">
        <f>SUM(L37:L64)</f>
        <v>0.61966610415743306</v>
      </c>
      <c r="M65" s="24">
        <f>SUM(M37:M64)</f>
        <v>0.62870156147598066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20126.541260307935</v>
      </c>
      <c r="AB65" s="137"/>
      <c r="AC65" s="153">
        <f>SUM(AC37:AC64)</f>
        <v>19710.291260307935</v>
      </c>
      <c r="AD65" s="137"/>
      <c r="AE65" s="153">
        <f>SUM(AE37:AE64)</f>
        <v>19710.291260307935</v>
      </c>
      <c r="AF65" s="137"/>
      <c r="AG65" s="153">
        <f>SUM(AG37:AG64)</f>
        <v>26020.98399855501</v>
      </c>
      <c r="AH65" s="137"/>
      <c r="AI65" s="153">
        <f>SUM(AI37:AI64)</f>
        <v>85568.107779478814</v>
      </c>
      <c r="AJ65" s="153">
        <f>SUM(AJ37:AJ64)</f>
        <v>39836.83252061587</v>
      </c>
      <c r="AK65" s="153">
        <f>SUM(AK37:AK64)</f>
        <v>45731.275258862945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15216.184973078449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21302.65896230983</v>
      </c>
      <c r="J70" s="51">
        <f t="shared" ref="J70:J77" si="44">J124*I$83</f>
        <v>21302.65896230983</v>
      </c>
      <c r="K70" s="40">
        <f>B70/B$76</f>
        <v>0.111799121197536</v>
      </c>
      <c r="L70" s="22">
        <f t="shared" ref="L70:L75" si="45">(L124*G$37*F$9/F$7)/B$130</f>
        <v>0.15651876967655037</v>
      </c>
      <c r="M70" s="24">
        <f>J70/B$76</f>
        <v>0.1565187696765504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5325.6647405774575</v>
      </c>
      <c r="AB70" s="156">
        <f>Poor!AB70</f>
        <v>0.25</v>
      </c>
      <c r="AC70" s="147">
        <f>$J70*AB70</f>
        <v>5325.6647405774575</v>
      </c>
      <c r="AD70" s="156">
        <f>Poor!AD70</f>
        <v>0.25</v>
      </c>
      <c r="AE70" s="147">
        <f>$J70*AD70</f>
        <v>5325.6647405774575</v>
      </c>
      <c r="AF70" s="156">
        <f>Poor!AF70</f>
        <v>0.25</v>
      </c>
      <c r="AG70" s="147">
        <f>$J70*AF70</f>
        <v>5325.6647405774575</v>
      </c>
      <c r="AH70" s="155">
        <f>SUM(Z70,AB70,AD70,AF70)</f>
        <v>1</v>
      </c>
      <c r="AI70" s="147">
        <f>SUM(AA70,AC70,AE70,AG70)</f>
        <v>21302.65896230983</v>
      </c>
      <c r="AJ70" s="148">
        <f>(AA70+AC70)</f>
        <v>10651.329481154915</v>
      </c>
      <c r="AK70" s="147">
        <f>(AE70+AG70)</f>
        <v>10651.329481154915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11684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13787.120000000003</v>
      </c>
      <c r="J71" s="51">
        <f t="shared" si="44"/>
        <v>13787.120000000003</v>
      </c>
      <c r="K71" s="40">
        <f t="shared" ref="K71:K72" si="47">B71/B$76</f>
        <v>8.584680945868757E-2</v>
      </c>
      <c r="L71" s="22">
        <f t="shared" si="45"/>
        <v>0.10129923516125133</v>
      </c>
      <c r="M71" s="24">
        <f t="shared" ref="M71:M72" si="48">J71/B$76</f>
        <v>0.10129923516125135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24553.440000000002</v>
      </c>
      <c r="K72" s="40">
        <f t="shared" si="47"/>
        <v>0.15288432139818306</v>
      </c>
      <c r="L72" s="22">
        <f t="shared" si="45"/>
        <v>0.18040349924985602</v>
      </c>
      <c r="M72" s="24">
        <f t="shared" si="48"/>
        <v>0.18040349924985602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23260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18236.497744380456</v>
      </c>
      <c r="K73" s="40">
        <f>B73/B$76</f>
        <v>0.17090010167828421</v>
      </c>
      <c r="L73" s="22">
        <f t="shared" si="45"/>
        <v>0.16028033817689977</v>
      </c>
      <c r="M73" s="24">
        <f>J73/B$76</f>
        <v>0.1339905124148934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2470.212</v>
      </c>
      <c r="AB73" s="156">
        <f>Poor!AB73</f>
        <v>0.09</v>
      </c>
      <c r="AC73" s="147">
        <f>$H$73*$B$73*AB73</f>
        <v>2470.212</v>
      </c>
      <c r="AD73" s="156">
        <f>Poor!AD73</f>
        <v>0.23</v>
      </c>
      <c r="AE73" s="147">
        <f>$H$73*$B$73*AD73</f>
        <v>6312.7640000000001</v>
      </c>
      <c r="AF73" s="156">
        <f>Poor!AF73</f>
        <v>0.59</v>
      </c>
      <c r="AG73" s="147">
        <f>$H$73*$B$73*AF73</f>
        <v>16193.611999999999</v>
      </c>
      <c r="AH73" s="155">
        <f>SUM(Z73,AB73,AD73,AF73)</f>
        <v>1</v>
      </c>
      <c r="AI73" s="147">
        <f>SUM(AA73,AC73,AE73,AG73)</f>
        <v>27446.799999999999</v>
      </c>
      <c r="AJ73" s="148">
        <f>(AA73+AC73)</f>
        <v>4940.424</v>
      </c>
      <c r="AK73" s="147">
        <f>(AE73+AG73)</f>
        <v>22506.376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5524.1128988438422</v>
      </c>
      <c r="C74" s="39"/>
      <c r="D74" s="38"/>
      <c r="E74" s="32"/>
      <c r="F74" s="32"/>
      <c r="G74" s="32"/>
      <c r="H74" s="31"/>
      <c r="I74" s="39">
        <f>I128*I$83</f>
        <v>68154.896844141782</v>
      </c>
      <c r="J74" s="51">
        <f t="shared" si="44"/>
        <v>7688.3910727885323</v>
      </c>
      <c r="K74" s="40">
        <f>B74/B$76</f>
        <v>4.0587766814047035E-2</v>
      </c>
      <c r="L74" s="22">
        <f t="shared" si="45"/>
        <v>2.1164261892875482E-2</v>
      </c>
      <c r="M74" s="24">
        <f>J74/B$76</f>
        <v>5.6489544973429617E-2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1793.3772676671524</v>
      </c>
      <c r="AB74" s="156"/>
      <c r="AC74" s="147">
        <f>AC30*$I$84/4</f>
        <v>5642.1335830663475</v>
      </c>
      <c r="AD74" s="156"/>
      <c r="AE74" s="147">
        <f>AE30*$I$84/4</f>
        <v>5161.9828676497445</v>
      </c>
      <c r="AF74" s="156"/>
      <c r="AG74" s="147">
        <f>AG30*$I$84/4</f>
        <v>5250.1488765245131</v>
      </c>
      <c r="AH74" s="155"/>
      <c r="AI74" s="147">
        <f>SUM(AA74,AC74,AE74,AG74)</f>
        <v>17847.642594907757</v>
      </c>
      <c r="AJ74" s="148">
        <f>(AA74+AC74)</f>
        <v>7435.5108507334999</v>
      </c>
      <c r="AK74" s="147">
        <f>(AE74+AG74)</f>
        <v>10412.131744174258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59610.605353884173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0.43798187945326222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31441.164202563959</v>
      </c>
      <c r="AB75" s="158"/>
      <c r="AC75" s="149">
        <f>AA75+AC65-SUM(AC70,AC74)</f>
        <v>40183.657139228089</v>
      </c>
      <c r="AD75" s="158"/>
      <c r="AE75" s="149">
        <f>AC75+AE65-SUM(AE70,AE74)</f>
        <v>49406.300791308822</v>
      </c>
      <c r="AF75" s="158"/>
      <c r="AG75" s="149">
        <f>IF(SUM(AG6:AG29)+((AG65-AG70-$J$75)*4/I$83)&lt;1,0,AG65-AG70-$J$75-(1-SUM(AG6:AG29))*I$83/4)</f>
        <v>18433.664950500628</v>
      </c>
      <c r="AH75" s="134"/>
      <c r="AI75" s="149">
        <f>AI76-SUM(AI70,AI74)</f>
        <v>46417.806222261228</v>
      </c>
      <c r="AJ75" s="151">
        <f>AJ76-SUM(AJ70,AJ74)</f>
        <v>21749.992188727454</v>
      </c>
      <c r="AK75" s="149">
        <f>AJ75+AK76-SUM(AK70,AK74)</f>
        <v>46417.806222261221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136102.90322580645</v>
      </c>
      <c r="C76" s="39"/>
      <c r="D76" s="38"/>
      <c r="E76" s="32"/>
      <c r="F76" s="32"/>
      <c r="G76" s="32"/>
      <c r="H76" s="31"/>
      <c r="I76" s="39">
        <f>I130*I$83</f>
        <v>89457.555806451608</v>
      </c>
      <c r="J76" s="51">
        <f t="shared" si="44"/>
        <v>85568.107779478814</v>
      </c>
      <c r="K76" s="40">
        <f>SUM(K70:K75)</f>
        <v>1.0000000000000002</v>
      </c>
      <c r="L76" s="22">
        <f>SUM(L70:L75)</f>
        <v>0.61966610415743295</v>
      </c>
      <c r="M76" s="24">
        <f>SUM(M70:M75)</f>
        <v>0.62870156147598089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20126.541260307935</v>
      </c>
      <c r="AB76" s="137"/>
      <c r="AC76" s="153">
        <f>AC65</f>
        <v>19710.291260307935</v>
      </c>
      <c r="AD76" s="137"/>
      <c r="AE76" s="153">
        <f>AE65</f>
        <v>19710.291260307935</v>
      </c>
      <c r="AF76" s="137"/>
      <c r="AG76" s="153">
        <f>AG65</f>
        <v>26020.98399855501</v>
      </c>
      <c r="AH76" s="137"/>
      <c r="AI76" s="153">
        <f>SUM(AA76,AC76,AE76,AG76)</f>
        <v>85568.107779478814</v>
      </c>
      <c r="AJ76" s="154">
        <f>SUM(AA76,AC76)</f>
        <v>39836.83252061587</v>
      </c>
      <c r="AK76" s="154">
        <f>SUM(AE76,AG76)</f>
        <v>45731.275258862945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13787.119999999997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18433.664950500628</v>
      </c>
      <c r="AB78" s="112"/>
      <c r="AC78" s="112">
        <f>IF(AA75&lt;0,0,AA75)</f>
        <v>31441.164202563959</v>
      </c>
      <c r="AD78" s="112"/>
      <c r="AE78" s="112">
        <f>AC75</f>
        <v>40183.657139228089</v>
      </c>
      <c r="AF78" s="112"/>
      <c r="AG78" s="112">
        <f>AE75</f>
        <v>49406.300791308822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33234.54147023111</v>
      </c>
      <c r="AB79" s="112"/>
      <c r="AC79" s="112">
        <f>AA79-AA74+AC65-AC70</f>
        <v>45825.790722294434</v>
      </c>
      <c r="AD79" s="112"/>
      <c r="AE79" s="112">
        <f>AC79-AC74+AE65-AE70</f>
        <v>54568.283658958564</v>
      </c>
      <c r="AF79" s="112"/>
      <c r="AG79" s="112">
        <f>AE79-AE74+AG65-AG70</f>
        <v>70101.620049286372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0.64082540804334331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5.9504950495049505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8350.9702357679998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13779.1008890172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7996.6167699492244</v>
      </c>
      <c r="AB83" s="112"/>
      <c r="AC83" s="165">
        <f>$I$84*AB82/4</f>
        <v>7996.6167699492244</v>
      </c>
      <c r="AD83" s="112"/>
      <c r="AE83" s="165">
        <f>$I$84*AD82/4</f>
        <v>7996.6167699492244</v>
      </c>
      <c r="AF83" s="112"/>
      <c r="AG83" s="165">
        <f>$I$84*AF82/4</f>
        <v>7996.6167699492244</v>
      </c>
      <c r="AH83" s="165">
        <f>SUM(AA83,AC83,AE83,AG83)</f>
        <v>31986.467079796897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21691.220195797887</v>
      </c>
      <c r="C84" s="46"/>
      <c r="D84" s="236"/>
      <c r="E84" s="64"/>
      <c r="F84" s="64"/>
      <c r="G84" s="64"/>
      <c r="H84" s="237">
        <f>IF(B84=0,0,I84/B84)</f>
        <v>1.4746273741665048</v>
      </c>
      <c r="I84" s="235">
        <f>(B70*H70)+((1-(D29*H29))*I83)</f>
        <v>31986.467079796897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1.0777190848378484</v>
      </c>
      <c r="C91" s="75">
        <f t="shared" si="50"/>
        <v>0</v>
      </c>
      <c r="D91" s="24">
        <f t="shared" ref="D91" si="51">(B91+C91)</f>
        <v>1.0777190848378484</v>
      </c>
      <c r="H91" s="24">
        <f>(E37*F37/G37*F$7/F$9)</f>
        <v>0.3575757575757576</v>
      </c>
      <c r="I91" s="22">
        <f t="shared" ref="I91" si="52">(D91*H91)</f>
        <v>0.38536621821474581</v>
      </c>
      <c r="J91" s="24">
        <f>IF(I$32&lt;=1+I$131,I91,L91+J$33*(I91-L91))</f>
        <v>0.38536621821474581</v>
      </c>
      <c r="K91" s="22">
        <f t="shared" ref="K91" si="53">(B91)</f>
        <v>1.0777190848378484</v>
      </c>
      <c r="L91" s="22">
        <f t="shared" ref="L91" si="54">(K91*H91)</f>
        <v>0.38536621821474581</v>
      </c>
      <c r="M91" s="228">
        <f t="shared" si="49"/>
        <v>0.38536621821474581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0.19159450397117306</v>
      </c>
      <c r="C92" s="75">
        <f t="shared" si="50"/>
        <v>4.7898625992793264E-2</v>
      </c>
      <c r="D92" s="24">
        <f t="shared" ref="D92:D118" si="56">(B92+C92)</f>
        <v>0.23949312996396632</v>
      </c>
      <c r="H92" s="24">
        <f t="shared" ref="H92:H118" si="57">(E38*F38/G38*F$7/F$9)</f>
        <v>0.3575757575757576</v>
      </c>
      <c r="I92" s="22">
        <f t="shared" ref="I92:I118" si="58">(D92*H92)</f>
        <v>8.5636937381054629E-2</v>
      </c>
      <c r="J92" s="24">
        <f t="shared" ref="J92:J118" si="59">IF(I$32&lt;=1+I$131,I92,L92+J$33*(I92-L92))</f>
        <v>7.2623950307576887E-2</v>
      </c>
      <c r="K92" s="22">
        <f t="shared" ref="K92:K118" si="60">(B92)</f>
        <v>0.19159450397117306</v>
      </c>
      <c r="L92" s="22">
        <f t="shared" ref="L92:L118" si="61">(K92*H92)</f>
        <v>6.8509549904843703E-2</v>
      </c>
      <c r="M92" s="228">
        <f t="shared" ref="M92:M118" si="62">(J92)</f>
        <v>7.2623950307576887E-2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0.3575757575757576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8">
        <f t="shared" si="62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</v>
      </c>
      <c r="C94" s="75">
        <f t="shared" si="50"/>
        <v>0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0</v>
      </c>
      <c r="K94" s="22">
        <f t="shared" si="60"/>
        <v>0</v>
      </c>
      <c r="L94" s="22">
        <f t="shared" si="61"/>
        <v>0</v>
      </c>
      <c r="M94" s="228">
        <f t="shared" si="6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Agricultural cash income -- see Data2</v>
      </c>
      <c r="B95" s="75">
        <f t="shared" si="50"/>
        <v>8.9809923736487371E-2</v>
      </c>
      <c r="C95" s="75">
        <f t="shared" si="50"/>
        <v>0</v>
      </c>
      <c r="D95" s="24">
        <f t="shared" si="56"/>
        <v>8.9809923736487371E-2</v>
      </c>
      <c r="H95" s="24">
        <f t="shared" si="57"/>
        <v>0.33636363636363642</v>
      </c>
      <c r="I95" s="22">
        <f t="shared" si="58"/>
        <v>3.0208792529545756E-2</v>
      </c>
      <c r="J95" s="24">
        <f t="shared" si="59"/>
        <v>3.0208792529545756E-2</v>
      </c>
      <c r="K95" s="22">
        <f t="shared" si="60"/>
        <v>8.9809923736487371E-2</v>
      </c>
      <c r="L95" s="22">
        <f t="shared" si="61"/>
        <v>3.0208792529545756E-2</v>
      </c>
      <c r="M95" s="228">
        <f t="shared" si="62"/>
        <v>3.0208792529545756E-2</v>
      </c>
      <c r="N95" s="230">
        <v>6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Domestic work cash income -- see Data2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0.33636363636363642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Formal Employment (conservancies, etc.)</v>
      </c>
      <c r="B97" s="75">
        <f t="shared" si="50"/>
        <v>9.5557758855622552</v>
      </c>
      <c r="C97" s="75">
        <f t="shared" si="50"/>
        <v>0</v>
      </c>
      <c r="D97" s="24">
        <f t="shared" si="56"/>
        <v>9.5557758855622552</v>
      </c>
      <c r="H97" s="24">
        <f t="shared" si="57"/>
        <v>0.28606060606060607</v>
      </c>
      <c r="I97" s="22">
        <f t="shared" si="58"/>
        <v>2.7335310412032636</v>
      </c>
      <c r="J97" s="24">
        <f t="shared" si="59"/>
        <v>2.7335310412032636</v>
      </c>
      <c r="K97" s="22">
        <f t="shared" si="60"/>
        <v>9.5557758855622552</v>
      </c>
      <c r="L97" s="22">
        <f t="shared" si="61"/>
        <v>2.7335310412032636</v>
      </c>
      <c r="M97" s="228">
        <f t="shared" si="62"/>
        <v>2.7335310412032636</v>
      </c>
      <c r="N97" s="230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Self-employment -- see Data2</v>
      </c>
      <c r="B98" s="75">
        <f t="shared" si="50"/>
        <v>3.6546651632501259</v>
      </c>
      <c r="C98" s="75">
        <f t="shared" si="50"/>
        <v>0.73093303265002518</v>
      </c>
      <c r="D98" s="24">
        <f t="shared" si="56"/>
        <v>4.3855981959001511</v>
      </c>
      <c r="H98" s="24">
        <f t="shared" si="57"/>
        <v>0.48484848484848486</v>
      </c>
      <c r="I98" s="22">
        <f t="shared" si="58"/>
        <v>2.1263506404364367</v>
      </c>
      <c r="J98" s="24">
        <f t="shared" si="59"/>
        <v>1.8570920875669177</v>
      </c>
      <c r="K98" s="22">
        <f t="shared" si="60"/>
        <v>3.6546651632501259</v>
      </c>
      <c r="L98" s="22">
        <f t="shared" si="61"/>
        <v>1.7719588670303641</v>
      </c>
      <c r="M98" s="228">
        <f t="shared" si="62"/>
        <v>1.8570920875669177</v>
      </c>
      <c r="N98" s="230">
        <v>8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Small business -- see Data2</v>
      </c>
      <c r="B99" s="75">
        <f t="shared" si="50"/>
        <v>0.73284897768973689</v>
      </c>
      <c r="C99" s="75">
        <f t="shared" si="50"/>
        <v>0</v>
      </c>
      <c r="D99" s="24">
        <f t="shared" si="56"/>
        <v>0.73284897768973689</v>
      </c>
      <c r="H99" s="24">
        <f t="shared" si="57"/>
        <v>0.57212121212121214</v>
      </c>
      <c r="I99" s="22">
        <f t="shared" si="58"/>
        <v>0.41927844541764342</v>
      </c>
      <c r="J99" s="24">
        <f t="shared" si="59"/>
        <v>0.41927844541764342</v>
      </c>
      <c r="K99" s="22">
        <f t="shared" si="60"/>
        <v>0.73284897768973689</v>
      </c>
      <c r="L99" s="22">
        <f t="shared" si="61"/>
        <v>0.41927844541764342</v>
      </c>
      <c r="M99" s="228">
        <f t="shared" si="62"/>
        <v>0.41927844541764342</v>
      </c>
      <c r="N99" s="230">
        <v>10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Social Cash Transfers -- see Data2</v>
      </c>
      <c r="B100" s="75">
        <f t="shared" si="50"/>
        <v>0.99544160631796974</v>
      </c>
      <c r="C100" s="75">
        <f t="shared" si="50"/>
        <v>0</v>
      </c>
      <c r="D100" s="24">
        <f t="shared" si="56"/>
        <v>0.99544160631796974</v>
      </c>
      <c r="H100" s="24">
        <f t="shared" si="57"/>
        <v>0.7151515151515152</v>
      </c>
      <c r="I100" s="22">
        <f t="shared" si="58"/>
        <v>0.7118915730031542</v>
      </c>
      <c r="J100" s="24">
        <f t="shared" si="59"/>
        <v>0.7118915730031542</v>
      </c>
      <c r="K100" s="22">
        <f t="shared" si="60"/>
        <v>0.99544160631796974</v>
      </c>
      <c r="L100" s="22">
        <f t="shared" si="61"/>
        <v>0.7118915730031542</v>
      </c>
      <c r="M100" s="228">
        <f t="shared" si="62"/>
        <v>0.7118915730031542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8">
        <f t="shared" si="62"/>
        <v>0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8">
        <f t="shared" si="62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8">
        <f t="shared" si="62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8">
        <f t="shared" si="62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8">
        <f t="shared" si="6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8">
        <f t="shared" si="6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16.297855145365599</v>
      </c>
      <c r="C119" s="22">
        <f>SUM(C91:C118)</f>
        <v>0.77883165864281845</v>
      </c>
      <c r="D119" s="24">
        <f>SUM(D91:D118)</f>
        <v>17.076686804008418</v>
      </c>
      <c r="E119" s="22"/>
      <c r="F119" s="2"/>
      <c r="G119" s="2"/>
      <c r="H119" s="31"/>
      <c r="I119" s="22">
        <f>SUM(I91:I118)</f>
        <v>6.492263648185844</v>
      </c>
      <c r="J119" s="24">
        <f>SUM(J91:J118)</f>
        <v>6.2099921082428473</v>
      </c>
      <c r="K119" s="22">
        <f>SUM(K91:K118)</f>
        <v>16.297855145365599</v>
      </c>
      <c r="L119" s="22">
        <f>SUM(L91:L118)</f>
        <v>6.1207444873035604</v>
      </c>
      <c r="M119" s="57">
        <f t="shared" si="49"/>
        <v>6.2099921082428473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1.8220858826566142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1.5460122640722787</v>
      </c>
      <c r="J124" s="238">
        <f>IF(SUMPRODUCT($B$124:$B124,$H$124:$H124)&lt;J$119,($B124*$H124),J$119)</f>
        <v>1.5460122640722787</v>
      </c>
      <c r="K124" s="22">
        <f>(B124)</f>
        <v>1.8220858826566142</v>
      </c>
      <c r="L124" s="29">
        <f>IF(SUMPRODUCT($B$124:$B124,$H$124:$H124)&lt;L$119,($B124*$H124),L$119)</f>
        <v>1.5460122640722787</v>
      </c>
      <c r="M124" s="57">
        <f t="shared" si="63"/>
        <v>1.5460122640722787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1.3991188652494913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1.0005819763602424</v>
      </c>
      <c r="J125" s="238">
        <f>IF(SUMPRODUCT($B$124:$B125,$H$124:$H125)&lt;J$119,($B125*$H125),IF(SUMPRODUCT($B$124:$B124,$H$124:$H124)&lt;J$119,J$119-SUMPRODUCT($B$124:$B124,$H$124:$H124),0))</f>
        <v>1.0005819763602424</v>
      </c>
      <c r="K125" s="22">
        <f t="shared" ref="K125:K126" si="64">(B125)</f>
        <v>1.3991188652494913</v>
      </c>
      <c r="L125" s="29">
        <f>IF(SUMPRODUCT($B$124:$B125,$H$124:$H125)&lt;L$119,($B125*$H125),IF(SUMPRODUCT($B$124:$B124,$H$124:$H124)&lt;L$119,L$119-SUMPRODUCT($B$124:$B124,$H$124:$H124),0))</f>
        <v>1.0005819763602424</v>
      </c>
      <c r="M125" s="57">
        <f t="shared" ref="M125:M126" si="65">(J125)</f>
        <v>1.0005819763602424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2.4916865241451056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1.7819333930249848</v>
      </c>
      <c r="K126" s="22">
        <f t="shared" si="64"/>
        <v>2.4916865241451056</v>
      </c>
      <c r="L126" s="29">
        <f>IF(SUMPRODUCT($B$124:$B126,$H$124:$H126)&lt;(L$119-L$128),($B126*$H126),IF(SUMPRODUCT($B$124:$B125,$H$124:$H125)&lt;(L$119-L$128),L$119-L$128-SUMPRODUCT($B$124:$B125,$H$124:$H125),0))</f>
        <v>1.7819333930249848</v>
      </c>
      <c r="M126" s="57">
        <f t="shared" si="65"/>
        <v>1.7819333930249848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2.7853051014809282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1.323489674055299</v>
      </c>
      <c r="K127" s="22">
        <f>(B127)</f>
        <v>2.7853051014809282</v>
      </c>
      <c r="L127" s="29">
        <f>IF(SUMPRODUCT($B$124:$B127,$H$124:$H127)&lt;(L$119-L$128),($B127*$H127),IF(SUMPRODUCT($B$124:$B126,$H$124:$H126)&lt;(L$119-L128),L$119-L$128-SUMPRODUCT($B$124:$B126,$H$124:$H126),0))</f>
        <v>1.5831671116711057</v>
      </c>
      <c r="M127" s="57">
        <f t="shared" si="63"/>
        <v>1.323489674055299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0.66149354420921547</v>
      </c>
      <c r="C128" s="2"/>
      <c r="D128" s="31"/>
      <c r="E128" s="2"/>
      <c r="F128" s="2"/>
      <c r="G128" s="2"/>
      <c r="H128" s="24"/>
      <c r="I128" s="29">
        <f>(I30)</f>
        <v>4.9462513841135651</v>
      </c>
      <c r="J128" s="229">
        <f>(J30)</f>
        <v>0.55797480073004313</v>
      </c>
      <c r="K128" s="22">
        <f>(B128)</f>
        <v>0.66149354420921547</v>
      </c>
      <c r="L128" s="22">
        <f>IF(L124=L119,0,(L119-L124)/(B119-B124)*K128)</f>
        <v>0.20904974217494895</v>
      </c>
      <c r="M128" s="57">
        <f t="shared" si="63"/>
        <v>0.55797480073004313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7.1381652276242447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7.1381652276242447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16.297855145365599</v>
      </c>
      <c r="C130" s="2"/>
      <c r="D130" s="31"/>
      <c r="E130" s="2"/>
      <c r="F130" s="2"/>
      <c r="G130" s="2"/>
      <c r="H130" s="24"/>
      <c r="I130" s="29">
        <f>(I119)</f>
        <v>6.492263648185844</v>
      </c>
      <c r="J130" s="229">
        <f>(J119)</f>
        <v>6.2099921082428473</v>
      </c>
      <c r="K130" s="22">
        <f>(B130)</f>
        <v>16.297855145365599</v>
      </c>
      <c r="L130" s="22">
        <f>(L119)</f>
        <v>6.1207444873035604</v>
      </c>
      <c r="M130" s="57">
        <f t="shared" si="63"/>
        <v>6.2099921082428473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1.0005819763602419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420" operator="equal">
      <formula>16</formula>
    </cfRule>
    <cfRule type="cellIs" dxfId="292" priority="421" operator="equal">
      <formula>15</formula>
    </cfRule>
    <cfRule type="cellIs" dxfId="291" priority="422" operator="equal">
      <formula>14</formula>
    </cfRule>
    <cfRule type="cellIs" dxfId="290" priority="423" operator="equal">
      <formula>13</formula>
    </cfRule>
    <cfRule type="cellIs" dxfId="289" priority="424" operator="equal">
      <formula>12</formula>
    </cfRule>
    <cfRule type="cellIs" dxfId="288" priority="425" operator="equal">
      <formula>11</formula>
    </cfRule>
    <cfRule type="cellIs" dxfId="287" priority="426" operator="equal">
      <formula>10</formula>
    </cfRule>
    <cfRule type="cellIs" dxfId="286" priority="427" operator="equal">
      <formula>9</formula>
    </cfRule>
    <cfRule type="cellIs" dxfId="285" priority="428" operator="equal">
      <formula>8</formula>
    </cfRule>
    <cfRule type="cellIs" dxfId="284" priority="429" operator="equal">
      <formula>7</formula>
    </cfRule>
    <cfRule type="cellIs" dxfId="283" priority="430" operator="equal">
      <formula>6</formula>
    </cfRule>
    <cfRule type="cellIs" dxfId="282" priority="431" operator="equal">
      <formula>5</formula>
    </cfRule>
    <cfRule type="cellIs" dxfId="281" priority="432" operator="equal">
      <formula>4</formula>
    </cfRule>
    <cfRule type="cellIs" dxfId="280" priority="433" operator="equal">
      <formula>3</formula>
    </cfRule>
    <cfRule type="cellIs" dxfId="279" priority="434" operator="equal">
      <formula>2</formula>
    </cfRule>
    <cfRule type="cellIs" dxfId="278" priority="435" operator="equal">
      <formula>1</formula>
    </cfRule>
  </conditionalFormatting>
  <conditionalFormatting sqref="N29">
    <cfRule type="cellIs" dxfId="277" priority="404" operator="equal">
      <formula>16</formula>
    </cfRule>
    <cfRule type="cellIs" dxfId="276" priority="405" operator="equal">
      <formula>15</formula>
    </cfRule>
    <cfRule type="cellIs" dxfId="275" priority="406" operator="equal">
      <formula>14</formula>
    </cfRule>
    <cfRule type="cellIs" dxfId="274" priority="407" operator="equal">
      <formula>13</formula>
    </cfRule>
    <cfRule type="cellIs" dxfId="273" priority="408" operator="equal">
      <formula>12</formula>
    </cfRule>
    <cfRule type="cellIs" dxfId="272" priority="409" operator="equal">
      <formula>11</formula>
    </cfRule>
    <cfRule type="cellIs" dxfId="271" priority="410" operator="equal">
      <formula>10</formula>
    </cfRule>
    <cfRule type="cellIs" dxfId="270" priority="411" operator="equal">
      <formula>9</formula>
    </cfRule>
    <cfRule type="cellIs" dxfId="269" priority="412" operator="equal">
      <formula>8</formula>
    </cfRule>
    <cfRule type="cellIs" dxfId="268" priority="413" operator="equal">
      <formula>7</formula>
    </cfRule>
    <cfRule type="cellIs" dxfId="267" priority="414" operator="equal">
      <formula>6</formula>
    </cfRule>
    <cfRule type="cellIs" dxfId="266" priority="415" operator="equal">
      <formula>5</formula>
    </cfRule>
    <cfRule type="cellIs" dxfId="265" priority="416" operator="equal">
      <formula>4</formula>
    </cfRule>
    <cfRule type="cellIs" dxfId="264" priority="417" operator="equal">
      <formula>3</formula>
    </cfRule>
    <cfRule type="cellIs" dxfId="263" priority="418" operator="equal">
      <formula>2</formula>
    </cfRule>
    <cfRule type="cellIs" dxfId="262" priority="419" operator="equal">
      <formula>1</formula>
    </cfRule>
  </conditionalFormatting>
  <conditionalFormatting sqref="N27:N28">
    <cfRule type="cellIs" dxfId="261" priority="212" operator="equal">
      <formula>16</formula>
    </cfRule>
    <cfRule type="cellIs" dxfId="260" priority="213" operator="equal">
      <formula>15</formula>
    </cfRule>
    <cfRule type="cellIs" dxfId="259" priority="214" operator="equal">
      <formula>14</formula>
    </cfRule>
    <cfRule type="cellIs" dxfId="258" priority="215" operator="equal">
      <formula>13</formula>
    </cfRule>
    <cfRule type="cellIs" dxfId="257" priority="216" operator="equal">
      <formula>12</formula>
    </cfRule>
    <cfRule type="cellIs" dxfId="256" priority="217" operator="equal">
      <formula>11</formula>
    </cfRule>
    <cfRule type="cellIs" dxfId="255" priority="218" operator="equal">
      <formula>10</formula>
    </cfRule>
    <cfRule type="cellIs" dxfId="254" priority="219" operator="equal">
      <formula>9</formula>
    </cfRule>
    <cfRule type="cellIs" dxfId="253" priority="220" operator="equal">
      <formula>8</formula>
    </cfRule>
    <cfRule type="cellIs" dxfId="252" priority="221" operator="equal">
      <formula>7</formula>
    </cfRule>
    <cfRule type="cellIs" dxfId="251" priority="222" operator="equal">
      <formula>6</formula>
    </cfRule>
    <cfRule type="cellIs" dxfId="250" priority="223" operator="equal">
      <formula>5</formula>
    </cfRule>
    <cfRule type="cellIs" dxfId="249" priority="224" operator="equal">
      <formula>4</formula>
    </cfRule>
    <cfRule type="cellIs" dxfId="248" priority="225" operator="equal">
      <formula>3</formula>
    </cfRule>
    <cfRule type="cellIs" dxfId="247" priority="226" operator="equal">
      <formula>2</formula>
    </cfRule>
    <cfRule type="cellIs" dxfId="246" priority="227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M6" sqref="M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ZANOC: 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4.7551202988792049E-2</v>
      </c>
      <c r="C6" s="102">
        <f>IF([1]Summ!$K1044="",0,[1]Summ!$K1044)</f>
        <v>0</v>
      </c>
      <c r="D6" s="24">
        <f t="shared" ref="D6:D29" si="0">(B6+C6)</f>
        <v>4.7551202988792049E-2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9.5102405977584101E-3</v>
      </c>
      <c r="J6" s="24">
        <f t="shared" ref="J6:J13" si="3">IF(I$32&lt;=1+I$131,I6,B6*H6+J$33*(I6-B6*H6))</f>
        <v>9.5102405977584101E-3</v>
      </c>
      <c r="K6" s="22">
        <f t="shared" ref="K6:K31" si="4">B6</f>
        <v>4.7551202988792049E-2</v>
      </c>
      <c r="L6" s="22">
        <f t="shared" ref="L6:L29" si="5">IF(K6="","",K6*H6)</f>
        <v>9.5102405977584101E-3</v>
      </c>
      <c r="M6" s="177">
        <f t="shared" ref="M6:M31" si="6">J6</f>
        <v>9.5102405977584101E-3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3.8040962391033641E-2</v>
      </c>
      <c r="Z6" s="156">
        <f>Poor!Z6</f>
        <v>0.17</v>
      </c>
      <c r="AA6" s="121">
        <f>$M6*Z6*4</f>
        <v>6.4669636064757195E-3</v>
      </c>
      <c r="AB6" s="156">
        <f>Poor!AB6</f>
        <v>0.17</v>
      </c>
      <c r="AC6" s="121">
        <f t="shared" ref="AC6:AC29" si="7">$M6*AB6*4</f>
        <v>6.4669636064757195E-3</v>
      </c>
      <c r="AD6" s="156">
        <f>Poor!AD6</f>
        <v>0.33</v>
      </c>
      <c r="AE6" s="121">
        <f t="shared" ref="AE6:AE29" si="8">$M6*AD6*4</f>
        <v>1.2553517589041103E-2</v>
      </c>
      <c r="AF6" s="122">
        <f>1-SUM(Z6,AB6,AD6)</f>
        <v>0.32999999999999996</v>
      </c>
      <c r="AG6" s="121">
        <f>$M6*AF6*4</f>
        <v>1.2553517589041099E-2</v>
      </c>
      <c r="AH6" s="123">
        <f>SUM(Z6,AB6,AD6,AF6)</f>
        <v>1</v>
      </c>
      <c r="AI6" s="183">
        <f>SUM(AA6,AC6,AE6,AG6)/4</f>
        <v>9.5102405977584101E-3</v>
      </c>
      <c r="AJ6" s="120">
        <f>(AA6+AC6)/2</f>
        <v>6.4669636064757195E-3</v>
      </c>
      <c r="AK6" s="119">
        <f>(AE6+AG6)/2</f>
        <v>1.2553517589041101E-2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3.003233872976338E-2</v>
      </c>
      <c r="C7" s="102">
        <f>IF([1]Summ!$K1045="",0,[1]Summ!$K1045)</f>
        <v>0</v>
      </c>
      <c r="D7" s="24">
        <f t="shared" si="0"/>
        <v>3.003233872976338E-2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6.0064677459526761E-3</v>
      </c>
      <c r="J7" s="24">
        <f t="shared" si="3"/>
        <v>6.0064677459526761E-3</v>
      </c>
      <c r="K7" s="22">
        <f t="shared" si="4"/>
        <v>3.003233872976338E-2</v>
      </c>
      <c r="L7" s="22">
        <f t="shared" si="5"/>
        <v>6.0064677459526761E-3</v>
      </c>
      <c r="M7" s="177">
        <f t="shared" si="6"/>
        <v>6.0064677459526761E-3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6338.2587579460442</v>
      </c>
      <c r="S7" s="223">
        <f>IF($B$81=0,0,(SUMIF($N$6:$N$28,$U7,L$6:L$28)+SUMIF($N$91:$N$118,$U7,L$91:L$118))*$I$83*Poor!$B$81/$B$81)</f>
        <v>1626.9893050982998</v>
      </c>
      <c r="T7" s="223">
        <f>IF($B$81=0,0,(SUMIF($N$6:$N$28,$U7,M$6:M$28)+SUMIF($N$91:$N$118,$U7,M$91:M$118))*$I$83*Poor!$B$81/$B$81)</f>
        <v>1748.0643210377184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2.4025870983810704E-2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2.4025870983810704E-2</v>
      </c>
      <c r="AH7" s="123">
        <f t="shared" ref="AH7:AH30" si="12">SUM(Z7,AB7,AD7,AF7)</f>
        <v>1</v>
      </c>
      <c r="AI7" s="183">
        <f t="shared" ref="AI7:AI30" si="13">SUM(AA7,AC7,AE7,AG7)/4</f>
        <v>6.0064677459526761E-3</v>
      </c>
      <c r="AJ7" s="120">
        <f t="shared" ref="AJ7:AJ31" si="14">(AA7+AC7)/2</f>
        <v>0</v>
      </c>
      <c r="AK7" s="119">
        <f t="shared" ref="AK7:AK31" si="15">(AE7+AG7)/2</f>
        <v>1.2012935491905352E-2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0.12024666874221671</v>
      </c>
      <c r="C8" s="102">
        <f>IF([1]Summ!$K1046="",0,[1]Summ!$K1046)</f>
        <v>0</v>
      </c>
      <c r="D8" s="24">
        <f t="shared" si="0"/>
        <v>0.12024666874221671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2.4049333748443341E-2</v>
      </c>
      <c r="J8" s="24">
        <f t="shared" si="3"/>
        <v>2.4049333748443341E-2</v>
      </c>
      <c r="K8" s="22">
        <f t="shared" si="4"/>
        <v>0.12024666874221671</v>
      </c>
      <c r="L8" s="22">
        <f t="shared" si="5"/>
        <v>2.4049333748443341E-2</v>
      </c>
      <c r="M8" s="225">
        <f t="shared" si="6"/>
        <v>2.4049333748443341E-2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6365.4725625102274</v>
      </c>
      <c r="S8" s="223">
        <f>IF($B$81=0,0,(SUMIF($N$6:$N$28,$U8,L$6:L$28)+SUMIF($N$91:$N$118,$U8,L$91:L$118))*$I$83*Poor!$B$81/$B$81)</f>
        <v>1814.4000000000003</v>
      </c>
      <c r="T8" s="223">
        <f>IF($B$81=0,0,(SUMIF($N$6:$N$28,$U8,M$6:M$28)+SUMIF($N$91:$N$118,$U8,M$91:M$118))*$I$83*Poor!$B$81/$B$81)</f>
        <v>1755.9033622250427</v>
      </c>
      <c r="U8" s="224">
        <v>2</v>
      </c>
      <c r="V8" s="56"/>
      <c r="W8" s="115"/>
      <c r="X8" s="118">
        <f>Poor!X8</f>
        <v>1</v>
      </c>
      <c r="Y8" s="183">
        <f t="shared" si="9"/>
        <v>9.6197334993773365E-2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9.6197334993773365E-2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2.4049333748443341E-2</v>
      </c>
      <c r="AJ8" s="120">
        <f t="shared" si="14"/>
        <v>4.8098667496886682E-2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0.11355978082191778</v>
      </c>
      <c r="C9" s="102">
        <f>IF([1]Summ!$K1047="",0,[1]Summ!$K1047)</f>
        <v>0.90847824657534249</v>
      </c>
      <c r="D9" s="24">
        <f t="shared" si="0"/>
        <v>1.0220380273972602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0.30661140821917804</v>
      </c>
      <c r="J9" s="24">
        <f t="shared" si="3"/>
        <v>4.2854793194383942E-2</v>
      </c>
      <c r="K9" s="22">
        <f t="shared" si="4"/>
        <v>0.11355978082191778</v>
      </c>
      <c r="L9" s="22">
        <f t="shared" si="5"/>
        <v>3.4067934246575331E-2</v>
      </c>
      <c r="M9" s="225">
        <f t="shared" si="6"/>
        <v>4.2854793194383942E-2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2434.3131913969073</v>
      </c>
      <c r="S9" s="223">
        <f>IF($B$81=0,0,(SUMIF($N$6:$N$28,$U9,L$6:L$28)+SUMIF($N$91:$N$118,$U9,L$91:L$118))*$I$83*Poor!$B$81/$B$81)</f>
        <v>545.18448576689696</v>
      </c>
      <c r="T9" s="223">
        <f>IF($B$81=0,0,(SUMIF($N$6:$N$28,$U9,M$6:M$28)+SUMIF($N$91:$N$118,$U9,M$91:M$118))*$I$83*Poor!$B$81/$B$81)</f>
        <v>545.18448576689696</v>
      </c>
      <c r="U9" s="224">
        <v>3</v>
      </c>
      <c r="V9" s="56"/>
      <c r="W9" s="115"/>
      <c r="X9" s="118">
        <f>Poor!X9</f>
        <v>1</v>
      </c>
      <c r="Y9" s="183">
        <f t="shared" si="9"/>
        <v>0.17141917277753577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0.17141917277753577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4.2854793194383942E-2</v>
      </c>
      <c r="AJ9" s="120">
        <f t="shared" si="14"/>
        <v>8.5709586388767883E-2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Sorghum: kg produced</v>
      </c>
      <c r="B10" s="101">
        <f>IF([1]Summ!$J1048="",0,[1]Summ!$J1048)</f>
        <v>3.7019028642590282E-2</v>
      </c>
      <c r="C10" s="102">
        <f>IF([1]Summ!$K1048="",0,[1]Summ!$K1048)</f>
        <v>0</v>
      </c>
      <c r="D10" s="24">
        <f t="shared" si="0"/>
        <v>3.7019028642590282E-2</v>
      </c>
      <c r="E10" s="75">
        <f>Middle!E10</f>
        <v>0.3</v>
      </c>
      <c r="H10" s="24">
        <f t="shared" si="1"/>
        <v>0.3</v>
      </c>
      <c r="I10" s="22">
        <f t="shared" si="2"/>
        <v>1.1105708592777085E-2</v>
      </c>
      <c r="J10" s="24">
        <f t="shared" si="3"/>
        <v>1.1105708592777085E-2</v>
      </c>
      <c r="K10" s="22">
        <f t="shared" si="4"/>
        <v>3.7019028642590282E-2</v>
      </c>
      <c r="L10" s="22">
        <f t="shared" si="5"/>
        <v>1.1105708592777085E-2</v>
      </c>
      <c r="M10" s="225">
        <f t="shared" si="6"/>
        <v>1.1105708592777085E-2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4.442283437110834E-2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4.442283437110834E-2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1.1105708592777085E-2</v>
      </c>
      <c r="AJ10" s="120">
        <f t="shared" si="14"/>
        <v>2.221141718555417E-2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Cowpeas: kg produced</v>
      </c>
      <c r="B11" s="101">
        <f>IF([1]Summ!$J1049="",0,[1]Summ!$J1049)</f>
        <v>0.14181937733499375</v>
      </c>
      <c r="C11" s="102">
        <f>IF([1]Summ!$K1049="",0,[1]Summ!$K1049)</f>
        <v>0</v>
      </c>
      <c r="D11" s="24">
        <f t="shared" si="0"/>
        <v>0.14181937733499375</v>
      </c>
      <c r="E11" s="75">
        <f>Middle!E11</f>
        <v>0.2</v>
      </c>
      <c r="H11" s="24">
        <f t="shared" si="1"/>
        <v>0.2</v>
      </c>
      <c r="I11" s="22">
        <f t="shared" si="2"/>
        <v>2.8363875466998752E-2</v>
      </c>
      <c r="J11" s="24">
        <f t="shared" si="3"/>
        <v>2.8363875466998752E-2</v>
      </c>
      <c r="K11" s="22">
        <f t="shared" si="4"/>
        <v>0.14181937733499375</v>
      </c>
      <c r="L11" s="22">
        <f t="shared" si="5"/>
        <v>2.8363875466998752E-2</v>
      </c>
      <c r="M11" s="225">
        <f t="shared" si="6"/>
        <v>2.8363875466998752E-2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31120.088083383336</v>
      </c>
      <c r="S11" s="223">
        <f>IF($B$81=0,0,(SUMIF($N$6:$N$28,$U11,L$6:L$28)+SUMIF($N$91:$N$118,$U11,L$91:L$118))*$I$83*Poor!$B$81/$B$81)</f>
        <v>12460.8</v>
      </c>
      <c r="T11" s="223">
        <f>IF($B$81=0,0,(SUMIF($N$6:$N$28,$U11,M$6:M$28)+SUMIF($N$91:$N$118,$U11,M$91:M$118))*$I$83*Poor!$B$81/$B$81)</f>
        <v>12488.191282767639</v>
      </c>
      <c r="U11" s="224">
        <v>5</v>
      </c>
      <c r="V11" s="56"/>
      <c r="W11" s="115"/>
      <c r="X11" s="118">
        <f>Poor!X11</f>
        <v>1</v>
      </c>
      <c r="Y11" s="183">
        <f t="shared" si="9"/>
        <v>0.11345550186799501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0.11345550186799501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2.8363875466998752E-2</v>
      </c>
      <c r="AJ11" s="120">
        <f t="shared" si="14"/>
        <v>5.6727750933997505E-2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f>IF([1]Summ!$J1050="",0,[1]Summ!$J1050)</f>
        <v>0.13256462017434623</v>
      </c>
      <c r="C12" s="102">
        <f>IF([1]Summ!$K1050="",0,[1]Summ!$K1050)</f>
        <v>0</v>
      </c>
      <c r="D12" s="24">
        <f t="shared" si="0"/>
        <v>0.13256462017434623</v>
      </c>
      <c r="E12" s="75">
        <f>Middle!E12</f>
        <v>0.2</v>
      </c>
      <c r="H12" s="24">
        <f t="shared" si="1"/>
        <v>0.2</v>
      </c>
      <c r="I12" s="22">
        <f t="shared" si="2"/>
        <v>2.6512924034869247E-2</v>
      </c>
      <c r="J12" s="24">
        <f t="shared" si="3"/>
        <v>2.6512924034869247E-2</v>
      </c>
      <c r="K12" s="22">
        <f t="shared" si="4"/>
        <v>0.13256462017434623</v>
      </c>
      <c r="L12" s="22">
        <f t="shared" si="5"/>
        <v>2.6512924034869247E-2</v>
      </c>
      <c r="M12" s="225">
        <f t="shared" si="6"/>
        <v>2.6512924034869247E-2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/>
      <c r="Y12" s="183">
        <f t="shared" si="9"/>
        <v>0.10605169613947699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7.1054636413449584E-2</v>
      </c>
      <c r="AF12" s="122">
        <f>1-SUM(Z12,AB12,AD12)</f>
        <v>0.32999999999999996</v>
      </c>
      <c r="AG12" s="121">
        <f>$M12*AF12*4</f>
        <v>3.4997059726027402E-2</v>
      </c>
      <c r="AH12" s="123">
        <f t="shared" si="12"/>
        <v>1</v>
      </c>
      <c r="AI12" s="183">
        <f t="shared" si="13"/>
        <v>2.6512924034869247E-2</v>
      </c>
      <c r="AJ12" s="120">
        <f t="shared" si="14"/>
        <v>0</v>
      </c>
      <c r="AK12" s="119">
        <f t="shared" si="15"/>
        <v>5.3025848069738493E-2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Groundnuts (dry): no. local meas</v>
      </c>
      <c r="B13" s="101">
        <f>IF([1]Summ!$J1051="",0,[1]Summ!$J1051)</f>
        <v>9.0130759651307596E-2</v>
      </c>
      <c r="C13" s="102">
        <f>IF([1]Summ!$K1051="",0,[1]Summ!$K1051)</f>
        <v>0</v>
      </c>
      <c r="D13" s="24">
        <f t="shared" si="0"/>
        <v>9.0130759651307596E-2</v>
      </c>
      <c r="E13" s="75">
        <f>Middle!E13</f>
        <v>0.2</v>
      </c>
      <c r="H13" s="24">
        <f t="shared" si="1"/>
        <v>0.2</v>
      </c>
      <c r="I13" s="22">
        <f t="shared" si="2"/>
        <v>1.8026151930261521E-2</v>
      </c>
      <c r="J13" s="24">
        <f t="shared" si="3"/>
        <v>1.8026151930261521E-2</v>
      </c>
      <c r="K13" s="22">
        <f t="shared" si="4"/>
        <v>9.0130759651307596E-2</v>
      </c>
      <c r="L13" s="22">
        <f t="shared" si="5"/>
        <v>1.8026151930261521E-2</v>
      </c>
      <c r="M13" s="226">
        <f t="shared" si="6"/>
        <v>1.8026151930261521E-2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466801.32125075004</v>
      </c>
      <c r="S13" s="223">
        <f>IF($B$81=0,0,(SUMIF($N$6:$N$28,$U13,L$6:L$28)+SUMIF($N$91:$N$118,$U13,L$91:L$118))*$I$83*Poor!$B$81/$B$81)</f>
        <v>149529.60000000001</v>
      </c>
      <c r="T13" s="223">
        <f>IF($B$81=0,0,(SUMIF($N$6:$N$28,$U13,M$6:M$28)+SUMIF($N$91:$N$118,$U13,M$91:M$118))*$I$83*Poor!$B$81/$B$81)</f>
        <v>149529.60000000001</v>
      </c>
      <c r="U13" s="224">
        <v>7</v>
      </c>
      <c r="V13" s="56"/>
      <c r="W13" s="110"/>
      <c r="X13" s="118"/>
      <c r="Y13" s="183">
        <f t="shared" si="9"/>
        <v>7.2104607721046085E-2</v>
      </c>
      <c r="Z13" s="156">
        <f>Poor!Z13</f>
        <v>1</v>
      </c>
      <c r="AA13" s="121">
        <f>$M13*Z13*4</f>
        <v>7.2104607721046085E-2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1.8026151930261521E-2</v>
      </c>
      <c r="AJ13" s="120">
        <f t="shared" si="14"/>
        <v>3.6052303860523043E-2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>
        <v>6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126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82751.143312632965</v>
      </c>
      <c r="S16" s="223">
        <f>IF($B$81=0,0,(SUMIF($N$6:$N$28,$U16,L$6:L$28)+SUMIF($N$91:$N$118,$U16,L$91:L$118))*$I$83*Poor!$B$81/$B$81)</f>
        <v>53015.039999999994</v>
      </c>
      <c r="T16" s="223">
        <f>IF($B$81=0,0,(SUMIF($N$6:$N$28,$U16,M$6:M$28)+SUMIF($N$91:$N$118,$U16,M$91:M$118))*$I$83*Poor!$B$81/$B$81)</f>
        <v>53015.039999999994</v>
      </c>
      <c r="U16" s="224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6">
        <f t="shared" si="6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14698.765944076038</v>
      </c>
      <c r="S17" s="223">
        <f>IF($B$81=0,0,(SUMIF($N$6:$N$28,$U17,L$6:L$28)+SUMIF($N$91:$N$118,$U17,L$91:L$118))*$I$83*Poor!$B$81/$B$81)</f>
        <v>11771.070967741936</v>
      </c>
      <c r="T17" s="223">
        <f>IF($B$81=0,0,(SUMIF($N$6:$N$28,$U17,M$6:M$28)+SUMIF($N$91:$N$118,$U17,M$91:M$118))*$I$83*Poor!$B$81/$B$81)</f>
        <v>11771.070967741936</v>
      </c>
      <c r="U17" s="224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6">
        <f t="shared" ref="M18:M25" si="23">J18</f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0</v>
      </c>
      <c r="S18" s="223">
        <f>IF($B$81=0,0,(SUMIF($N$6:$N$28,$U18,L$6:L$28)+SUMIF($N$91:$N$118,$U18,L$91:L$118))*$I$83*Poor!$B$81/$B$81)</f>
        <v>0</v>
      </c>
      <c r="T18" s="223">
        <f>IF($B$81=0,0,(SUMIF($N$6:$N$28,$U18,M$6:M$28)+SUMIF($N$91:$N$118,$U18,M$91:M$118))*$I$83*Poor!$B$81/$B$81)</f>
        <v>0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610509.36310269556</v>
      </c>
      <c r="S23" s="179">
        <f>SUM(S7:S22)</f>
        <v>230763.08475860715</v>
      </c>
      <c r="T23" s="179">
        <f>SUM(T7:T22)</f>
        <v>230853.05441953923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32456.867079796899</v>
      </c>
      <c r="S24" s="41">
        <f>IF($B$81=0,0,(SUM(($B$70*$H$70))+((1-$D$29)*$I$83))*Poor!$B$81/$B$81)</f>
        <v>32456.867079796899</v>
      </c>
      <c r="T24" s="41">
        <f>IF($B$81=0,0,(SUM(($B$70*$H$70))+((1-$D$29)*$I$83))*Poor!$B$81/$B$81)</f>
        <v>32456.867079796899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46243.987079796905</v>
      </c>
      <c r="S25" s="41">
        <f>IF($B$81=0,0,(SUM(($B$70*$H$70),($B$71*$H$71))+((1-$D$29)*$I$83))*Poor!$B$81/$B$81)</f>
        <v>46243.987079796905</v>
      </c>
      <c r="T25" s="41">
        <f>IF($B$81=0,0,(SUM(($B$70*$H$70),($B$71*$H$71))+((1-$D$29)*$I$83))*Poor!$B$81/$B$81)</f>
        <v>46243.987079796905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5">
        <f t="shared" si="6"/>
        <v>0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70797.427079796893</v>
      </c>
      <c r="S26" s="41">
        <f>IF($B$81=0,0,(SUM(($B$70*$H$70),($B$71*$H$71),($B$72*$H$72))+((1-$D$29)*$I$83))*Poor!$B$81/$B$81)</f>
        <v>70797.427079796893</v>
      </c>
      <c r="T26" s="41">
        <f>IF($B$81=0,0,(SUM(($B$70*$H$70),($B$71*$H$71),($B$72*$H$72))+((1-$D$29)*$I$83))*Poor!$B$81/$B$81)</f>
        <v>70797.427079796893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3.0970849315068495E-3</v>
      </c>
      <c r="C28" s="102">
        <f>IF([1]Summ!$K1066="",0,[1]Summ!$K1066)</f>
        <v>-3.0970849315068495E-3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2.9972342616453877E-3</v>
      </c>
      <c r="K28" s="22">
        <f t="shared" si="4"/>
        <v>3.0970849315068495E-3</v>
      </c>
      <c r="L28" s="22">
        <f t="shared" si="5"/>
        <v>3.0970849315068495E-3</v>
      </c>
      <c r="M28" s="225">
        <f t="shared" si="6"/>
        <v>2.9972342616453877E-3</v>
      </c>
      <c r="N28" s="230"/>
      <c r="O28" s="2"/>
      <c r="P28" s="22"/>
      <c r="U28" s="56"/>
      <c r="V28" s="56"/>
      <c r="W28" s="110"/>
      <c r="X28" s="118"/>
      <c r="Y28" s="183">
        <f t="shared" si="9"/>
        <v>1.1988937046581551E-2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5.9944685232907755E-3</v>
      </c>
      <c r="AF28" s="122">
        <f t="shared" si="10"/>
        <v>0.5</v>
      </c>
      <c r="AG28" s="121">
        <f t="shared" si="11"/>
        <v>5.9944685232907755E-3</v>
      </c>
      <c r="AH28" s="123">
        <f t="shared" si="12"/>
        <v>1</v>
      </c>
      <c r="AI28" s="183">
        <f t="shared" si="13"/>
        <v>2.9972342616453877E-3</v>
      </c>
      <c r="AJ28" s="120">
        <f t="shared" si="14"/>
        <v>0</v>
      </c>
      <c r="AK28" s="119">
        <f t="shared" si="15"/>
        <v>5.9944685232907755E-3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0.33473544209215439</v>
      </c>
      <c r="C29" s="102">
        <f>IF([1]Summ!$K1067="",0,[1]Summ!$K1067)</f>
        <v>-0.1100986681501573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0.33118583786470451</v>
      </c>
      <c r="K29" s="22">
        <f t="shared" si="4"/>
        <v>0.33473544209215439</v>
      </c>
      <c r="L29" s="22">
        <f t="shared" si="5"/>
        <v>0.33473544209215439</v>
      </c>
      <c r="M29" s="175">
        <f t="shared" si="6"/>
        <v>0.33118583786470451</v>
      </c>
      <c r="N29" s="230"/>
      <c r="P29" s="22"/>
      <c r="V29" s="56"/>
      <c r="W29" s="110"/>
      <c r="X29" s="118"/>
      <c r="Y29" s="183">
        <f t="shared" si="9"/>
        <v>1.3247433514588181</v>
      </c>
      <c r="Z29" s="156">
        <f>Poor!Z29</f>
        <v>0.25</v>
      </c>
      <c r="AA29" s="121">
        <f t="shared" si="16"/>
        <v>0.33118583786470451</v>
      </c>
      <c r="AB29" s="156">
        <f>Poor!AB29</f>
        <v>0.25</v>
      </c>
      <c r="AC29" s="121">
        <f t="shared" si="7"/>
        <v>0.33118583786470451</v>
      </c>
      <c r="AD29" s="156">
        <f>Poor!AD29</f>
        <v>0.25</v>
      </c>
      <c r="AE29" s="121">
        <f t="shared" si="8"/>
        <v>0.33118583786470451</v>
      </c>
      <c r="AF29" s="122">
        <f t="shared" si="10"/>
        <v>0.25</v>
      </c>
      <c r="AG29" s="121">
        <f t="shared" si="11"/>
        <v>0.33118583786470451</v>
      </c>
      <c r="AH29" s="123">
        <f t="shared" si="12"/>
        <v>1</v>
      </c>
      <c r="AI29" s="183">
        <f t="shared" si="13"/>
        <v>0.33118583786470451</v>
      </c>
      <c r="AJ29" s="120">
        <f t="shared" si="14"/>
        <v>0.33118583786470451</v>
      </c>
      <c r="AK29" s="119">
        <f t="shared" si="15"/>
        <v>0.33118583786470451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0.59689273225404738</v>
      </c>
      <c r="C30" s="65"/>
      <c r="D30" s="24">
        <f>(D119-B124)</f>
        <v>46.694370580764975</v>
      </c>
      <c r="E30" s="75">
        <f>Middle!E30</f>
        <v>1</v>
      </c>
      <c r="H30" s="96">
        <f>(E30*F$7/F$9)</f>
        <v>1</v>
      </c>
      <c r="I30" s="29">
        <f>IF(E30&gt;=1,I119-I124,MIN(I119-I124,B30*H30))</f>
        <v>14.939512647701836</v>
      </c>
      <c r="J30" s="232">
        <f>IF(I$32&lt;=1,I30,1-SUM(J6:J29))</f>
        <v>0.49938743256220508</v>
      </c>
      <c r="K30" s="22">
        <f t="shared" si="4"/>
        <v>0.59689273225404738</v>
      </c>
      <c r="L30" s="22">
        <f>IF(L124=L119,0,IF(K30="",0,(L119-L124)/(B119-B124)*K30))</f>
        <v>0.19045971561596065</v>
      </c>
      <c r="M30" s="175">
        <f t="shared" si="6"/>
        <v>0.49938743256220508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1.9975497302488203</v>
      </c>
      <c r="Z30" s="122">
        <f>IF($Y30=0,0,AA30/($Y$30))</f>
        <v>8.2474916294994982E-2</v>
      </c>
      <c r="AA30" s="187">
        <f>IF(AA79*4/$I$83+SUM(AA6:AA29)&lt;1,AA79*4/$I$83,1-SUM(AA6:AA29))</f>
        <v>0.16474774679736126</v>
      </c>
      <c r="AB30" s="122">
        <f>IF($Y30=0,0,AC30/($Y$30))</f>
        <v>0.33157982927729968</v>
      </c>
      <c r="AC30" s="187">
        <f>IF(AC79*4/$I$83+SUM(AC6:AC29)&lt;1,AC79*4/$I$83,1-SUM(AC6:AC29))</f>
        <v>0.66234719852881985</v>
      </c>
      <c r="AD30" s="122">
        <f>IF($Y30=0,0,AE30/($Y$30))</f>
        <v>0.28996101115208073</v>
      </c>
      <c r="AE30" s="187">
        <f>IF(AE79*4/$I$83+SUM(AE6:AE29)&lt;1,AE79*4/$I$83,1-SUM(AE6:AE29))</f>
        <v>0.57921153960951399</v>
      </c>
      <c r="AF30" s="122">
        <f>IF($Y30=0,0,AG30/($Y$30))</f>
        <v>0.29598424327562484</v>
      </c>
      <c r="AG30" s="187">
        <f>IF(AG79*4/$I$83+SUM(AG6:AG29)&lt;1,AG79*4/$I$83,1-SUM(AG6:AG29))</f>
        <v>0.59124324531312555</v>
      </c>
      <c r="AH30" s="123">
        <f t="shared" si="12"/>
        <v>1.0000000000000002</v>
      </c>
      <c r="AI30" s="183">
        <f t="shared" si="13"/>
        <v>0.49938743256220514</v>
      </c>
      <c r="AJ30" s="120">
        <f t="shared" si="14"/>
        <v>0.41354747266309055</v>
      </c>
      <c r="AK30" s="119">
        <f t="shared" si="15"/>
        <v>0.58522739246131983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0.31406512099674178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1.6476490363636365</v>
      </c>
      <c r="C32" s="29">
        <f>SUM(C6:C31)</f>
        <v>0.7952824934936783</v>
      </c>
      <c r="D32" s="24">
        <f>SUM(D6:D30)</f>
        <v>48.540409378368246</v>
      </c>
      <c r="E32" s="2"/>
      <c r="F32" s="2"/>
      <c r="H32" s="17"/>
      <c r="I32" s="22">
        <f>SUM(I6:I30)</f>
        <v>15.594335531980072</v>
      </c>
      <c r="J32" s="17"/>
      <c r="L32" s="22">
        <f>SUM(L6:L30)</f>
        <v>0.68593487900325822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3.224021041388761E-2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12000</v>
      </c>
      <c r="C37" s="104">
        <f>IF([1]Summ!$K1072="",0,[1]Summ!$K1072)</f>
        <v>0</v>
      </c>
      <c r="D37" s="38">
        <f t="shared" ref="D37:D64" si="25">B37+C37</f>
        <v>12000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7080</v>
      </c>
      <c r="J37" s="38">
        <f>J91*I$83</f>
        <v>7080</v>
      </c>
      <c r="K37" s="40">
        <f t="shared" ref="K37:K52" si="28">(B37/B$65)</f>
        <v>3.5261666208517783E-2</v>
      </c>
      <c r="L37" s="22">
        <f t="shared" ref="L37:L52" si="29">(K37*H37)</f>
        <v>2.080438306302549E-2</v>
      </c>
      <c r="M37" s="24">
        <f t="shared" ref="M37:M52" si="30">J37/B$65</f>
        <v>2.080438306302549E-2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7080</v>
      </c>
      <c r="AH37" s="123">
        <f>SUM(Z37,AB37,AD37,AF37)</f>
        <v>1</v>
      </c>
      <c r="AI37" s="112">
        <f>SUM(AA37,AC37,AE37,AG37)</f>
        <v>7080</v>
      </c>
      <c r="AJ37" s="148">
        <f>(AA37+AC37)</f>
        <v>0</v>
      </c>
      <c r="AK37" s="147">
        <f>(AE37+AG37)</f>
        <v>7080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3200</v>
      </c>
      <c r="C38" s="104">
        <f>IF([1]Summ!$K1073="",0,[1]Summ!$K1073)</f>
        <v>1200</v>
      </c>
      <c r="D38" s="38">
        <f t="shared" si="25"/>
        <v>4400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2596</v>
      </c>
      <c r="J38" s="38">
        <f t="shared" ref="J38:J64" si="33">J92*I$83</f>
        <v>1910.8260689730323</v>
      </c>
      <c r="K38" s="40">
        <f t="shared" si="28"/>
        <v>9.4031109889380748E-3</v>
      </c>
      <c r="L38" s="22">
        <f t="shared" si="29"/>
        <v>5.5478354834734636E-3</v>
      </c>
      <c r="M38" s="24">
        <f t="shared" si="30"/>
        <v>5.6149092522217699E-3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1910.8260689730323</v>
      </c>
      <c r="AH38" s="123">
        <f t="shared" ref="AH38:AI58" si="35">SUM(Z38,AB38,AD38,AF38)</f>
        <v>1</v>
      </c>
      <c r="AI38" s="112">
        <f t="shared" si="35"/>
        <v>1910.8260689730323</v>
      </c>
      <c r="AJ38" s="148">
        <f t="shared" ref="AJ38:AJ64" si="36">(AA38+AC38)</f>
        <v>0</v>
      </c>
      <c r="AK38" s="147">
        <f t="shared" ref="AK38:AK64" si="37">(AE38+AG38)</f>
        <v>1910.8260689730323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1416</v>
      </c>
      <c r="J39" s="38">
        <f t="shared" si="33"/>
        <v>1416</v>
      </c>
      <c r="K39" s="40">
        <f t="shared" si="28"/>
        <v>7.0523332417035565E-3</v>
      </c>
      <c r="L39" s="22">
        <f t="shared" si="29"/>
        <v>4.1608766126050977E-3</v>
      </c>
      <c r="M39" s="24">
        <f t="shared" si="30"/>
        <v>4.1608766126050977E-3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1416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1416</v>
      </c>
      <c r="AJ39" s="148">
        <f t="shared" si="36"/>
        <v>1416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3600</v>
      </c>
      <c r="C40" s="104">
        <f>IF([1]Summ!$K1075="",0,[1]Summ!$K1075)</f>
        <v>-3600</v>
      </c>
      <c r="D40" s="38">
        <f t="shared" si="25"/>
        <v>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0</v>
      </c>
      <c r="J40" s="38">
        <f t="shared" si="33"/>
        <v>1463.2528018542021</v>
      </c>
      <c r="K40" s="40">
        <f t="shared" si="28"/>
        <v>1.0578499862555334E-2</v>
      </c>
      <c r="L40" s="22">
        <f t="shared" si="29"/>
        <v>4.4429699422732401E-3</v>
      </c>
      <c r="M40" s="24">
        <f t="shared" si="30"/>
        <v>4.2997276564717734E-3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1463.2528018542021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1463.2528018542021</v>
      </c>
      <c r="AJ40" s="148">
        <f t="shared" si="36"/>
        <v>1463.2528018542021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Agricultural cash income -- see Data2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0.5</v>
      </c>
      <c r="F41" s="75">
        <f>Middle!F41</f>
        <v>1.1100000000000001</v>
      </c>
      <c r="G41" s="22">
        <f t="shared" si="32"/>
        <v>1.65</v>
      </c>
      <c r="H41" s="24">
        <f t="shared" si="26"/>
        <v>0.55500000000000005</v>
      </c>
      <c r="I41" s="39">
        <f t="shared" si="27"/>
        <v>0</v>
      </c>
      <c r="J41" s="38">
        <f t="shared" si="33"/>
        <v>0</v>
      </c>
      <c r="K41" s="40">
        <f t="shared" si="28"/>
        <v>0</v>
      </c>
      <c r="L41" s="22">
        <f t="shared" si="29"/>
        <v>0</v>
      </c>
      <c r="M41" s="24">
        <f t="shared" si="30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Domestic work cash income -- see Data2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0.5</v>
      </c>
      <c r="F42" s="75">
        <f>Middle!F42</f>
        <v>1.1100000000000001</v>
      </c>
      <c r="G42" s="22">
        <f t="shared" si="32"/>
        <v>1.65</v>
      </c>
      <c r="H42" s="24">
        <f t="shared" si="26"/>
        <v>0.55500000000000005</v>
      </c>
      <c r="I42" s="39">
        <f t="shared" si="27"/>
        <v>0</v>
      </c>
      <c r="J42" s="38">
        <f t="shared" si="33"/>
        <v>0</v>
      </c>
      <c r="K42" s="40">
        <f t="shared" si="28"/>
        <v>0</v>
      </c>
      <c r="L42" s="22">
        <f t="shared" si="29"/>
        <v>0</v>
      </c>
      <c r="M42" s="24">
        <f t="shared" si="30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Formal Employment (conservancies, etc.)</v>
      </c>
      <c r="B43" s="104">
        <f>IF([1]Summ!$J1078="",0,[1]Summ!$J1078)</f>
        <v>264000</v>
      </c>
      <c r="C43" s="104">
        <f>IF([1]Summ!$K1078="",0,[1]Summ!$K1078)</f>
        <v>0</v>
      </c>
      <c r="D43" s="38">
        <f t="shared" si="25"/>
        <v>264000</v>
      </c>
      <c r="E43" s="75">
        <f>Middle!E43</f>
        <v>0.4</v>
      </c>
      <c r="F43" s="75">
        <f>Middle!F43</f>
        <v>1.18</v>
      </c>
      <c r="G43" s="22">
        <f t="shared" si="32"/>
        <v>1.65</v>
      </c>
      <c r="H43" s="24">
        <f t="shared" si="26"/>
        <v>0.47199999999999998</v>
      </c>
      <c r="I43" s="39">
        <f t="shared" si="27"/>
        <v>124608</v>
      </c>
      <c r="J43" s="38">
        <f t="shared" si="33"/>
        <v>124608</v>
      </c>
      <c r="K43" s="40">
        <f t="shared" si="28"/>
        <v>0.77575665658739112</v>
      </c>
      <c r="L43" s="22">
        <f t="shared" si="29"/>
        <v>0.36615714190924858</v>
      </c>
      <c r="M43" s="24">
        <f t="shared" si="30"/>
        <v>0.36615714190924864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31152</v>
      </c>
      <c r="AB43" s="156">
        <f>Poor!AB43</f>
        <v>0.25</v>
      </c>
      <c r="AC43" s="147">
        <f t="shared" si="39"/>
        <v>31152</v>
      </c>
      <c r="AD43" s="156">
        <f>Poor!AD43</f>
        <v>0.25</v>
      </c>
      <c r="AE43" s="147">
        <f t="shared" si="40"/>
        <v>31152</v>
      </c>
      <c r="AF43" s="122">
        <f t="shared" si="31"/>
        <v>0.25</v>
      </c>
      <c r="AG43" s="147">
        <f t="shared" si="34"/>
        <v>31152</v>
      </c>
      <c r="AH43" s="123">
        <f t="shared" si="35"/>
        <v>1</v>
      </c>
      <c r="AI43" s="112">
        <f t="shared" si="35"/>
        <v>124608</v>
      </c>
      <c r="AJ43" s="148">
        <f t="shared" si="36"/>
        <v>62304</v>
      </c>
      <c r="AK43" s="147">
        <f t="shared" si="37"/>
        <v>62304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Self-employment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0.8</v>
      </c>
      <c r="F44" s="75">
        <f>Middle!F44</f>
        <v>1</v>
      </c>
      <c r="G44" s="22">
        <f t="shared" si="32"/>
        <v>1.65</v>
      </c>
      <c r="H44" s="24">
        <f t="shared" si="26"/>
        <v>0.8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Small business -- see Data2</v>
      </c>
      <c r="B45" s="104">
        <f>IF([1]Summ!$J1080="",0,[1]Summ!$J1080)</f>
        <v>46800</v>
      </c>
      <c r="C45" s="104">
        <f>IF([1]Summ!$K1080="",0,[1]Summ!$K1080)</f>
        <v>0</v>
      </c>
      <c r="D45" s="38">
        <f t="shared" si="25"/>
        <v>46800</v>
      </c>
      <c r="E45" s="75">
        <f>Middle!E45</f>
        <v>0.8</v>
      </c>
      <c r="F45" s="75">
        <f>Middle!F45</f>
        <v>1.18</v>
      </c>
      <c r="G45" s="22">
        <f t="shared" si="32"/>
        <v>1.65</v>
      </c>
      <c r="H45" s="24">
        <f t="shared" si="26"/>
        <v>0.94399999999999995</v>
      </c>
      <c r="I45" s="39">
        <f t="shared" si="27"/>
        <v>44179.199999999997</v>
      </c>
      <c r="J45" s="38">
        <f t="shared" si="33"/>
        <v>44179.199999999997</v>
      </c>
      <c r="K45" s="40">
        <f t="shared" si="28"/>
        <v>0.13752049821321935</v>
      </c>
      <c r="L45" s="22">
        <f t="shared" si="29"/>
        <v>0.12981935031327907</v>
      </c>
      <c r="M45" s="24">
        <f t="shared" si="30"/>
        <v>0.12981935031327904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11044.8</v>
      </c>
      <c r="AB45" s="156">
        <f>Poor!AB45</f>
        <v>0.25</v>
      </c>
      <c r="AC45" s="147">
        <f t="shared" si="39"/>
        <v>11044.8</v>
      </c>
      <c r="AD45" s="156">
        <f>Poor!AD45</f>
        <v>0.25</v>
      </c>
      <c r="AE45" s="147">
        <f t="shared" si="40"/>
        <v>11044.8</v>
      </c>
      <c r="AF45" s="122">
        <f t="shared" si="31"/>
        <v>0.25</v>
      </c>
      <c r="AG45" s="147">
        <f t="shared" si="34"/>
        <v>11044.8</v>
      </c>
      <c r="AH45" s="123">
        <f t="shared" si="35"/>
        <v>1</v>
      </c>
      <c r="AI45" s="112">
        <f t="shared" si="35"/>
        <v>44179.199999999997</v>
      </c>
      <c r="AJ45" s="148">
        <f t="shared" si="36"/>
        <v>22089.599999999999</v>
      </c>
      <c r="AK45" s="147">
        <f t="shared" si="37"/>
        <v>22089.599999999999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Social Cash Transfers -- see Data2</v>
      </c>
      <c r="B46" s="104">
        <f>IF([1]Summ!$J1081="",0,[1]Summ!$J1081)</f>
        <v>8312.9032258064526</v>
      </c>
      <c r="C46" s="104">
        <f>IF([1]Summ!$K1081="",0,[1]Summ!$K1081)</f>
        <v>0</v>
      </c>
      <c r="D46" s="38">
        <f t="shared" si="25"/>
        <v>8312.9032258064526</v>
      </c>
      <c r="E46" s="75">
        <f>Middle!E46</f>
        <v>1</v>
      </c>
      <c r="F46" s="75">
        <f>Middle!F46</f>
        <v>1.18</v>
      </c>
      <c r="G46" s="22">
        <f t="shared" si="32"/>
        <v>1.65</v>
      </c>
      <c r="H46" s="24">
        <f t="shared" si="26"/>
        <v>1.18</v>
      </c>
      <c r="I46" s="39">
        <f t="shared" si="27"/>
        <v>9809.2258064516136</v>
      </c>
      <c r="J46" s="38">
        <f t="shared" si="33"/>
        <v>9809.2258064516136</v>
      </c>
      <c r="K46" s="40">
        <f t="shared" si="28"/>
        <v>2.4427234897674819E-2</v>
      </c>
      <c r="L46" s="22">
        <f t="shared" si="29"/>
        <v>2.8824137179256287E-2</v>
      </c>
      <c r="M46" s="24">
        <f t="shared" si="30"/>
        <v>2.8824137179256287E-2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2452.3064516129034</v>
      </c>
      <c r="AB46" s="156">
        <f>Poor!AB46</f>
        <v>0.25</v>
      </c>
      <c r="AC46" s="147">
        <f t="shared" si="39"/>
        <v>2452.3064516129034</v>
      </c>
      <c r="AD46" s="156">
        <f>Poor!AD46</f>
        <v>0.25</v>
      </c>
      <c r="AE46" s="147">
        <f t="shared" si="40"/>
        <v>2452.3064516129034</v>
      </c>
      <c r="AF46" s="122">
        <f t="shared" si="31"/>
        <v>0.25</v>
      </c>
      <c r="AG46" s="147">
        <f t="shared" si="34"/>
        <v>2452.3064516129034</v>
      </c>
      <c r="AH46" s="123">
        <f t="shared" si="35"/>
        <v>1</v>
      </c>
      <c r="AI46" s="112">
        <f t="shared" si="35"/>
        <v>9809.2258064516136</v>
      </c>
      <c r="AJ46" s="148">
        <f t="shared" si="36"/>
        <v>4904.6129032258068</v>
      </c>
      <c r="AK46" s="147">
        <f t="shared" si="37"/>
        <v>4904.6129032258068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340312.90322580643</v>
      </c>
      <c r="C65" s="39">
        <f>SUM(C37:C64)</f>
        <v>-2400</v>
      </c>
      <c r="D65" s="42">
        <f>SUM(D37:D64)</f>
        <v>337912.90322580643</v>
      </c>
      <c r="E65" s="32"/>
      <c r="F65" s="32"/>
      <c r="G65" s="32"/>
      <c r="H65" s="31"/>
      <c r="I65" s="39">
        <f>SUM(I37:I64)</f>
        <v>189688.42580645162</v>
      </c>
      <c r="J65" s="39">
        <f>SUM(J37:J64)</f>
        <v>190466.50467727883</v>
      </c>
      <c r="K65" s="40">
        <f>SUM(K37:K64)</f>
        <v>1</v>
      </c>
      <c r="L65" s="22">
        <f>SUM(L37:L64)</f>
        <v>0.55975669450316123</v>
      </c>
      <c r="M65" s="24">
        <f>SUM(M37:M64)</f>
        <v>0.55968052598610807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47528.359253467097</v>
      </c>
      <c r="AB65" s="137"/>
      <c r="AC65" s="153">
        <f>SUM(AC37:AC64)</f>
        <v>44649.106451612904</v>
      </c>
      <c r="AD65" s="137"/>
      <c r="AE65" s="153">
        <f>SUM(AE37:AE64)</f>
        <v>44649.106451612904</v>
      </c>
      <c r="AF65" s="137"/>
      <c r="AG65" s="153">
        <f>SUM(AG37:AG64)</f>
        <v>53639.932520585928</v>
      </c>
      <c r="AH65" s="137"/>
      <c r="AI65" s="153">
        <f>SUM(AI37:AI64)</f>
        <v>190466.50467727883</v>
      </c>
      <c r="AJ65" s="153">
        <f>SUM(AJ37:AJ64)</f>
        <v>92177.465705080001</v>
      </c>
      <c r="AK65" s="153">
        <f>SUM(AK37:AK64)</f>
        <v>98289.038972198832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12960.154144232039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18144.215801924853</v>
      </c>
      <c r="J70" s="51">
        <f>J124*I$83</f>
        <v>18144.215801924853</v>
      </c>
      <c r="K70" s="40">
        <f>B70/B$76</f>
        <v>3.808305245373738E-2</v>
      </c>
      <c r="L70" s="22">
        <f>(L124*G$37*F$9/F$7)/B$130</f>
        <v>5.3316273435232327E-2</v>
      </c>
      <c r="M70" s="24">
        <f>J70/B$76</f>
        <v>5.3316273435232327E-2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4536.0539504812132</v>
      </c>
      <c r="AB70" s="156">
        <f>Poor!AB70</f>
        <v>0.25</v>
      </c>
      <c r="AC70" s="147">
        <f>$J70*AB70</f>
        <v>4536.0539504812132</v>
      </c>
      <c r="AD70" s="156">
        <f>Poor!AD70</f>
        <v>0.25</v>
      </c>
      <c r="AE70" s="147">
        <f>$J70*AD70</f>
        <v>4536.0539504812132</v>
      </c>
      <c r="AF70" s="156">
        <f>Poor!AF70</f>
        <v>0.25</v>
      </c>
      <c r="AG70" s="147">
        <f>$J70*AF70</f>
        <v>4536.0539504812132</v>
      </c>
      <c r="AH70" s="155">
        <f>SUM(Z70,AB70,AD70,AF70)</f>
        <v>1</v>
      </c>
      <c r="AI70" s="147">
        <f>SUM(AA70,AC70,AE70,AG70)</f>
        <v>18144.215801924853</v>
      </c>
      <c r="AJ70" s="148">
        <f>(AA70+AC70)</f>
        <v>9072.1079009624264</v>
      </c>
      <c r="AK70" s="147">
        <f>(AE70+AG70)</f>
        <v>9072.1079009624264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9736.6666666666679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11489.26666666667</v>
      </c>
      <c r="J71" s="51">
        <f t="shared" ref="J71:J72" si="49">J125*I$83</f>
        <v>11489.26666666667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20461.199999999997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50280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59330.399999999994</v>
      </c>
      <c r="K73" s="40">
        <f>B73/B$76</f>
        <v>0.14774638141368951</v>
      </c>
      <c r="L73" s="22">
        <f>(L127*G$37*F$9/F$7)/B$130</f>
        <v>0.17434073006815362</v>
      </c>
      <c r="M73" s="24">
        <f>J73/B$76</f>
        <v>0.17434073006815359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5339.735999999999</v>
      </c>
      <c r="AB73" s="156">
        <f>Poor!AB73</f>
        <v>0.09</v>
      </c>
      <c r="AC73" s="147">
        <f>$H$73*$B$73*AB73</f>
        <v>5339.735999999999</v>
      </c>
      <c r="AD73" s="156">
        <f>Poor!AD73</f>
        <v>0.23</v>
      </c>
      <c r="AE73" s="147">
        <f>$H$73*$B$73*AD73</f>
        <v>13645.991999999998</v>
      </c>
      <c r="AF73" s="156">
        <f>Poor!AF73</f>
        <v>0.59</v>
      </c>
      <c r="AG73" s="147">
        <f>$H$73*$B$73*AF73</f>
        <v>35004.935999999994</v>
      </c>
      <c r="AH73" s="155">
        <f>SUM(Z73,AB73,AD73,AF73)</f>
        <v>1</v>
      </c>
      <c r="AI73" s="147">
        <f>SUM(AA73,AC73,AE73,AG73)</f>
        <v>59330.399999999994</v>
      </c>
      <c r="AJ73" s="148">
        <f>(AA73+AC73)</f>
        <v>10679.471999999998</v>
      </c>
      <c r="AK73" s="147">
        <f>(AE73+AG73)</f>
        <v>48650.927999999993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4153.8612008331575</v>
      </c>
      <c r="C74" s="39"/>
      <c r="D74" s="38"/>
      <c r="E74" s="32"/>
      <c r="F74" s="32"/>
      <c r="G74" s="32"/>
      <c r="H74" s="31"/>
      <c r="I74" s="39">
        <f>I128*I$83</f>
        <v>171544.21000452674</v>
      </c>
      <c r="J74" s="51">
        <f>J128*I$83</f>
        <v>5734.2581799849149</v>
      </c>
      <c r="K74" s="40">
        <f>B74/B$76</f>
        <v>1.2206005595024303E-2</v>
      </c>
      <c r="L74" s="22">
        <f>(L128*G$37*F$9/F$7)/B$130</f>
        <v>6.42634962287563E-3</v>
      </c>
      <c r="M74" s="24">
        <f>J74/B$76</f>
        <v>1.6849958158007564E-2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472.93246340814608</v>
      </c>
      <c r="AB74" s="156"/>
      <c r="AC74" s="147">
        <f>AC30*$I$83/4</f>
        <v>1901.364348351357</v>
      </c>
      <c r="AD74" s="156"/>
      <c r="AE74" s="147">
        <f>AE30*$I$83/4</f>
        <v>1662.7113000755157</v>
      </c>
      <c r="AF74" s="156"/>
      <c r="AG74" s="147">
        <f>AG30*$I$83/4</f>
        <v>1697.2500681498966</v>
      </c>
      <c r="AH74" s="155"/>
      <c r="AI74" s="147">
        <f>SUM(AA74,AC74,AE74,AG74)</f>
        <v>5734.2581799849149</v>
      </c>
      <c r="AJ74" s="148">
        <f>(AA74+AC74)</f>
        <v>2374.2968117595028</v>
      </c>
      <c r="AK74" s="147">
        <f>(AE74+AG74)</f>
        <v>3359.9613682254121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245842.22121407461</v>
      </c>
      <c r="C75" s="39"/>
      <c r="D75" s="38"/>
      <c r="E75" s="32"/>
      <c r="F75" s="32"/>
      <c r="G75" s="32"/>
      <c r="H75" s="31"/>
      <c r="I75" s="47"/>
      <c r="J75" s="51">
        <f>J129*I$83</f>
        <v>75307.164028702391</v>
      </c>
      <c r="K75" s="40">
        <f>B75/B$76</f>
        <v>0.72240052870094063</v>
      </c>
      <c r="L75" s="22">
        <f>(L129*G$37*F$9/F$7)/B$130</f>
        <v>0.23178778380970186</v>
      </c>
      <c r="M75" s="24">
        <f>J75/B$76</f>
        <v>0.22128800675751673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42519.372839577736</v>
      </c>
      <c r="AB75" s="158"/>
      <c r="AC75" s="149">
        <f>AA75+AC65-SUM(AC70,AC74)</f>
        <v>80731.060992358078</v>
      </c>
      <c r="AD75" s="158"/>
      <c r="AE75" s="149">
        <f>AC75+AE65-SUM(AE70,AE74)</f>
        <v>119181.40219341425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166588.03069536906</v>
      </c>
      <c r="AJ75" s="151">
        <f>AJ76-SUM(AJ70,AJ74)</f>
        <v>80731.060992358078</v>
      </c>
      <c r="AK75" s="149">
        <f>AJ75+AK76-SUM(AK70,AK74)</f>
        <v>166588.03069536909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340312.90322580643</v>
      </c>
      <c r="C76" s="39"/>
      <c r="D76" s="38"/>
      <c r="E76" s="32"/>
      <c r="F76" s="32"/>
      <c r="G76" s="32"/>
      <c r="H76" s="31"/>
      <c r="I76" s="39">
        <f>I130*I$83</f>
        <v>189688.42580645159</v>
      </c>
      <c r="J76" s="51">
        <f>J130*I$83</f>
        <v>190466.50467727883</v>
      </c>
      <c r="K76" s="40">
        <f>SUM(K70:K75)</f>
        <v>0.92043596816339179</v>
      </c>
      <c r="L76" s="22">
        <f>SUM(L70:L75)</f>
        <v>0.46587113693596344</v>
      </c>
      <c r="M76" s="24">
        <f>SUM(M70:M75)</f>
        <v>0.46579496841891022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47528.359253467097</v>
      </c>
      <c r="AB76" s="137"/>
      <c r="AC76" s="153">
        <f>AC65</f>
        <v>44649.106451612904</v>
      </c>
      <c r="AD76" s="137"/>
      <c r="AE76" s="153">
        <f>AE65</f>
        <v>44649.106451612904</v>
      </c>
      <c r="AF76" s="137"/>
      <c r="AG76" s="153">
        <f>AG65</f>
        <v>53639.932520585928</v>
      </c>
      <c r="AH76" s="137"/>
      <c r="AI76" s="153">
        <f>SUM(AA76,AC76,AE76,AG76)</f>
        <v>190466.50467727883</v>
      </c>
      <c r="AJ76" s="154">
        <f>SUM(AA76,AC76)</f>
        <v>92177.465705080001</v>
      </c>
      <c r="AK76" s="154">
        <f>SUM(AE76,AG76)</f>
        <v>98289.038972198832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11489.266666666654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42519.372839577736</v>
      </c>
      <c r="AD78" s="112"/>
      <c r="AE78" s="112">
        <f>AC75</f>
        <v>80731.060992358078</v>
      </c>
      <c r="AF78" s="112"/>
      <c r="AG78" s="112">
        <f>AE75</f>
        <v>119181.40219341425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42992.305302985886</v>
      </c>
      <c r="AB79" s="112"/>
      <c r="AC79" s="112">
        <f>AA79-AA74+AC65-AC70</f>
        <v>82632.425340709422</v>
      </c>
      <c r="AD79" s="112"/>
      <c r="AE79" s="112">
        <f>AC79-AC74+AE65-AE70</f>
        <v>120844.11349348976</v>
      </c>
      <c r="AF79" s="112"/>
      <c r="AG79" s="112">
        <f>AE79-AE74+AG65-AG70</f>
        <v>168285.28076351897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0.64082540804334331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5.9504950495049505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6959.1418631400011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11482.584074181001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2870.6460185452502</v>
      </c>
      <c r="AB83" s="112"/>
      <c r="AC83" s="165">
        <f>$I$83*AB82/4</f>
        <v>2870.6460185452502</v>
      </c>
      <c r="AD83" s="112"/>
      <c r="AE83" s="165">
        <f>$I$83*AD82/4</f>
        <v>2870.6460185452502</v>
      </c>
      <c r="AF83" s="112"/>
      <c r="AG83" s="165">
        <f>$I$83*AF82/4</f>
        <v>2870.6460185452502</v>
      </c>
      <c r="AH83" s="165">
        <f>SUM(AA83,AC83,AE83,AG83)</f>
        <v>11482.584074181001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18356.016829831569</v>
      </c>
      <c r="C84" s="46"/>
      <c r="D84" s="236"/>
      <c r="E84" s="64"/>
      <c r="F84" s="64"/>
      <c r="G84" s="64"/>
      <c r="H84" s="237">
        <f>IF(B84=0,0,I84/B84)</f>
        <v>1.4734890190995897</v>
      </c>
      <c r="I84" s="235">
        <f>(B70*H70)+((1-(D29*H29))*I83)</f>
        <v>27047.389233164082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1.7243505357405571</v>
      </c>
      <c r="C91" s="75">
        <f>(C37/$B$83)</f>
        <v>0</v>
      </c>
      <c r="D91" s="24">
        <f t="shared" ref="D91" si="51">(B91+C91)</f>
        <v>1.7243505357405571</v>
      </c>
      <c r="H91" s="24">
        <f>(E37*F37/G37*F$7/F$9)</f>
        <v>0.3575757575757576</v>
      </c>
      <c r="I91" s="22">
        <f t="shared" ref="I91" si="52">(D91*H91)</f>
        <v>0.61658594914359321</v>
      </c>
      <c r="J91" s="24">
        <f>IF(I$32&lt;=1+I$131,I91,L91+J$33*(I91-L91))</f>
        <v>0.61658594914359321</v>
      </c>
      <c r="K91" s="22">
        <f t="shared" ref="K91" si="53">(B91)</f>
        <v>1.7243505357405571</v>
      </c>
      <c r="L91" s="22">
        <f t="shared" ref="L91" si="54">(K91*H91)</f>
        <v>0.61658594914359321</v>
      </c>
      <c r="M91" s="228">
        <f t="shared" si="50"/>
        <v>0.61658594914359321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0.45982680953081523</v>
      </c>
      <c r="C92" s="75">
        <f t="shared" si="56"/>
        <v>0.17243505357405572</v>
      </c>
      <c r="D92" s="24">
        <f t="shared" ref="D92:D118" si="57">(B92+C92)</f>
        <v>0.63226186310487098</v>
      </c>
      <c r="H92" s="24">
        <f t="shared" ref="H92:H118" si="58">(E38*F38/G38*F$7/F$9)</f>
        <v>0.3575757575757576</v>
      </c>
      <c r="I92" s="22">
        <f t="shared" ref="I92:I118" si="59">(D92*H92)</f>
        <v>0.2260815146859842</v>
      </c>
      <c r="J92" s="24">
        <f t="shared" ref="J92:J118" si="60">IF(I$32&lt;=1+I$131,I92,L92+J$33*(I92-L92))</f>
        <v>0.16641080584548845</v>
      </c>
      <c r="K92" s="22">
        <f t="shared" ref="K92:K118" si="61">(B92)</f>
        <v>0.45982680953081523</v>
      </c>
      <c r="L92" s="22">
        <f t="shared" ref="L92:L118" si="62">(K92*H92)</f>
        <v>0.16442291977162485</v>
      </c>
      <c r="M92" s="228">
        <f t="shared" ref="M92:M118" si="63">(J92)</f>
        <v>0.16641080584548845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0.34487010714811145</v>
      </c>
      <c r="C93" s="75">
        <f t="shared" si="64"/>
        <v>0</v>
      </c>
      <c r="D93" s="24">
        <f t="shared" si="57"/>
        <v>0.34487010714811145</v>
      </c>
      <c r="H93" s="24">
        <f t="shared" si="58"/>
        <v>0.3575757575757576</v>
      </c>
      <c r="I93" s="22">
        <f t="shared" si="59"/>
        <v>0.12331718982871864</v>
      </c>
      <c r="J93" s="24">
        <f t="shared" si="60"/>
        <v>0.12331718982871864</v>
      </c>
      <c r="K93" s="22">
        <f t="shared" si="61"/>
        <v>0.34487010714811145</v>
      </c>
      <c r="L93" s="22">
        <f t="shared" si="62"/>
        <v>0.12331718982871864</v>
      </c>
      <c r="M93" s="228">
        <f t="shared" si="63"/>
        <v>0.12331718982871864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0.51730516072216715</v>
      </c>
      <c r="C94" s="75">
        <f t="shared" si="65"/>
        <v>-0.51730516072216715</v>
      </c>
      <c r="D94" s="24">
        <f t="shared" si="57"/>
        <v>0</v>
      </c>
      <c r="H94" s="24">
        <f t="shared" si="58"/>
        <v>0.25454545454545457</v>
      </c>
      <c r="I94" s="22">
        <f t="shared" si="59"/>
        <v>0</v>
      </c>
      <c r="J94" s="24">
        <f t="shared" si="60"/>
        <v>0.12743236125258409</v>
      </c>
      <c r="K94" s="22">
        <f t="shared" si="61"/>
        <v>0.51730516072216715</v>
      </c>
      <c r="L94" s="22">
        <f t="shared" si="62"/>
        <v>0.13167767727473348</v>
      </c>
      <c r="M94" s="228">
        <f t="shared" si="63"/>
        <v>0.12743236125258409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Agricultural cash income -- see Data2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0.33636363636363642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8">
        <f t="shared" si="63"/>
        <v>0</v>
      </c>
      <c r="N95" s="230">
        <v>6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Domestic work cash income -- see Data2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0.33636363636363642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8">
        <f t="shared" si="63"/>
        <v>0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Formal Employment (conservancies, etc.)</v>
      </c>
      <c r="B97" s="75">
        <f t="shared" ref="B97:C97" si="68">(B43/$B$83)</f>
        <v>37.935711786292259</v>
      </c>
      <c r="C97" s="75">
        <f t="shared" si="68"/>
        <v>0</v>
      </c>
      <c r="D97" s="24">
        <f t="shared" si="57"/>
        <v>37.935711786292259</v>
      </c>
      <c r="H97" s="24">
        <f t="shared" si="58"/>
        <v>0.28606060606060607</v>
      </c>
      <c r="I97" s="22">
        <f t="shared" si="59"/>
        <v>10.851912704927241</v>
      </c>
      <c r="J97" s="24">
        <f t="shared" si="60"/>
        <v>10.851912704927241</v>
      </c>
      <c r="K97" s="22">
        <f t="shared" si="61"/>
        <v>37.935711786292259</v>
      </c>
      <c r="L97" s="22">
        <f t="shared" si="62"/>
        <v>10.851912704927241</v>
      </c>
      <c r="M97" s="228">
        <f t="shared" si="63"/>
        <v>10.851912704927241</v>
      </c>
      <c r="N97" s="230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Self-employment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0.48484848484848486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8">
        <f t="shared" si="63"/>
        <v>0</v>
      </c>
      <c r="N98" s="230">
        <v>8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Small business -- see Data2</v>
      </c>
      <c r="B99" s="75">
        <f t="shared" ref="B99:C99" si="70">(B45/$B$83)</f>
        <v>6.7249670893881728</v>
      </c>
      <c r="C99" s="75">
        <f t="shared" si="70"/>
        <v>0</v>
      </c>
      <c r="D99" s="24">
        <f t="shared" si="57"/>
        <v>6.7249670893881728</v>
      </c>
      <c r="H99" s="24">
        <f t="shared" si="58"/>
        <v>0.57212121212121214</v>
      </c>
      <c r="I99" s="22">
        <f t="shared" si="59"/>
        <v>3.8474963226560215</v>
      </c>
      <c r="J99" s="24">
        <f t="shared" si="60"/>
        <v>3.8474963226560215</v>
      </c>
      <c r="K99" s="22">
        <f t="shared" si="61"/>
        <v>6.7249670893881728</v>
      </c>
      <c r="L99" s="22">
        <f t="shared" si="62"/>
        <v>3.8474963226560215</v>
      </c>
      <c r="M99" s="228">
        <f t="shared" si="63"/>
        <v>3.8474963226560215</v>
      </c>
      <c r="N99" s="230">
        <v>10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Social Cash Transfers -- see Data2</v>
      </c>
      <c r="B100" s="75">
        <f t="shared" ref="B100:C100" si="71">(B46/$B$83)</f>
        <v>1.1945299275815635</v>
      </c>
      <c r="C100" s="75">
        <f t="shared" si="71"/>
        <v>0</v>
      </c>
      <c r="D100" s="24">
        <f t="shared" si="57"/>
        <v>1.1945299275815635</v>
      </c>
      <c r="H100" s="24">
        <f t="shared" si="58"/>
        <v>0.7151515151515152</v>
      </c>
      <c r="I100" s="22">
        <f t="shared" si="59"/>
        <v>0.85426988760378486</v>
      </c>
      <c r="J100" s="24">
        <f t="shared" si="60"/>
        <v>0.85426988760378486</v>
      </c>
      <c r="K100" s="22">
        <f t="shared" si="61"/>
        <v>1.1945299275815635</v>
      </c>
      <c r="L100" s="22">
        <f t="shared" si="62"/>
        <v>0.85426988760378486</v>
      </c>
      <c r="M100" s="228">
        <f t="shared" si="63"/>
        <v>0.85426988760378486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8">
        <f t="shared" si="63"/>
        <v>0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8">
        <f t="shared" si="63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8">
        <f t="shared" si="63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8">
        <f t="shared" si="63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8">
        <f t="shared" si="63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8">
        <f t="shared" si="63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48.901561416403645</v>
      </c>
      <c r="C119" s="22">
        <f>SUM(C91:C118)</f>
        <v>-0.34487010714811139</v>
      </c>
      <c r="D119" s="24">
        <f>SUM(D91:D118)</f>
        <v>48.556691309255534</v>
      </c>
      <c r="E119" s="22"/>
      <c r="F119" s="2"/>
      <c r="G119" s="2"/>
      <c r="H119" s="31"/>
      <c r="I119" s="22">
        <f>SUM(I91:I118)</f>
        <v>16.519663568845342</v>
      </c>
      <c r="J119" s="24">
        <f>SUM(J91:J118)</f>
        <v>16.58742522125743</v>
      </c>
      <c r="K119" s="22">
        <f>SUM(K91:K118)</f>
        <v>48.901561416403645</v>
      </c>
      <c r="L119" s="22">
        <f>SUM(L91:L118)</f>
        <v>16.589682651205717</v>
      </c>
      <c r="M119" s="57">
        <f t="shared" si="50"/>
        <v>16.58742522125743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1.8623207284905599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1.5801509211435054</v>
      </c>
      <c r="J124" s="238">
        <f>IF(SUMPRODUCT($B$124:$B124,$H$124:$H124)&lt;J$119,($B124*$H124),J$119)</f>
        <v>1.5801509211435054</v>
      </c>
      <c r="K124" s="22">
        <f>(B124)</f>
        <v>1.8623207284905599</v>
      </c>
      <c r="L124" s="29">
        <f>IF(SUMPRODUCT($B$124:$B124,$H$124:$H124)&lt;L$119,($B124*$H124),L$119)</f>
        <v>1.5801509211435054</v>
      </c>
      <c r="M124" s="57">
        <f t="shared" si="90"/>
        <v>1.5801509211435054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1.3991188652494913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1.0005819763602424</v>
      </c>
      <c r="J125" s="238">
        <f>IF(SUMPRODUCT($B$124:$B125,$H$124:$H125)&lt;J$119,($B125*$H125),IF(SUMPRODUCT($B$124:$B124,$H$124:$H124)&lt;J$119,J$119-SUMPRODUCT($B$124:$B124,$H$124:$H124),0))</f>
        <v>1.0005819763602424</v>
      </c>
      <c r="K125" s="22">
        <f t="shared" ref="K125:K126" si="91">(B125)</f>
        <v>1.3991188652494913</v>
      </c>
      <c r="L125" s="29">
        <f>IF(SUMPRODUCT($B$124:$B125,$H$124:$H125)&lt;L$119,($B125*$H125),IF(SUMPRODUCT($B$124:$B124,$H$124:$H124)&lt;L$119,L$119-SUMPRODUCT($B$124:$B124,$H$124:$H124),0))</f>
        <v>1.0005819763602424</v>
      </c>
      <c r="M125" s="57">
        <f t="shared" ref="M125:M126" si="92">(J125)</f>
        <v>1.0005819763602424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2.4916865241451052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1.7819333930249843</v>
      </c>
      <c r="K126" s="22">
        <f t="shared" si="91"/>
        <v>2.4916865241451052</v>
      </c>
      <c r="L126" s="29">
        <f>IF(SUMPRODUCT($B$124:$B126,$H$124:$H126)&lt;(L$119-L$128),($B126*$H126),IF(SUMPRODUCT($B$124:$B125,$H$124:$H125)&lt;(L$119-L$128),L$119-L$128-SUMPRODUCT($B$124:$B125,$H$124:$H125),0))</f>
        <v>1.7819333930249843</v>
      </c>
      <c r="M126" s="57">
        <f t="shared" si="92"/>
        <v>1.7819333930249843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7.2250287447529349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5.166990253823311</v>
      </c>
      <c r="K127" s="22">
        <f>(B127)</f>
        <v>7.2250287447529349</v>
      </c>
      <c r="L127" s="29">
        <f>IF(SUMPRODUCT($B$124:$B127,$H$124:$H127)&lt;(L$119-L$128),($B127*$H127),IF(SUMPRODUCT($B$124:$B126,$H$124:$H126)&lt;(L$119-L128),L$119-L$128-SUMPRODUCT($B$124:$B126,$H$124:$H126),0))</f>
        <v>5.166990253823311</v>
      </c>
      <c r="M127" s="57">
        <f t="shared" si="90"/>
        <v>5.166990253823311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0.59689273225404738</v>
      </c>
      <c r="C128" s="2"/>
      <c r="D128" s="31"/>
      <c r="E128" s="2"/>
      <c r="F128" s="2"/>
      <c r="G128" s="2"/>
      <c r="H128" s="24"/>
      <c r="I128" s="29">
        <f>(I30)</f>
        <v>14.939512647701836</v>
      </c>
      <c r="J128" s="229">
        <f>(J30)</f>
        <v>0.49938743256220508</v>
      </c>
      <c r="K128" s="22">
        <f>(B128)</f>
        <v>0.59689273225404738</v>
      </c>
      <c r="L128" s="22">
        <f>IF(L124=L119,0,(L119-L124)/(B119-B124)*K128)</f>
        <v>0.19045971561596065</v>
      </c>
      <c r="M128" s="57">
        <f t="shared" si="90"/>
        <v>0.49938743256220508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35.326513821511512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6.558381244343181</v>
      </c>
      <c r="K129" s="29">
        <f>(B129)</f>
        <v>35.326513821511512</v>
      </c>
      <c r="L129" s="60">
        <f>IF(SUM(L124:L128)&gt;L130,0,L130-SUM(L124:L128))</f>
        <v>6.8695663912377132</v>
      </c>
      <c r="M129" s="57">
        <f t="shared" si="90"/>
        <v>6.558381244343181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48.901561416403645</v>
      </c>
      <c r="C130" s="2"/>
      <c r="D130" s="31"/>
      <c r="E130" s="2"/>
      <c r="F130" s="2"/>
      <c r="G130" s="2"/>
      <c r="H130" s="24"/>
      <c r="I130" s="29">
        <f>(I119)</f>
        <v>16.519663568845342</v>
      </c>
      <c r="J130" s="229">
        <f>(J119)</f>
        <v>16.58742522125743</v>
      </c>
      <c r="K130" s="22">
        <f>(B130)</f>
        <v>48.901561416403645</v>
      </c>
      <c r="L130" s="22">
        <f>(L119)</f>
        <v>16.589682651205717</v>
      </c>
      <c r="M130" s="57">
        <f t="shared" si="90"/>
        <v>16.58742522125743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1.000581976360241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28" operator="equal">
      <formula>16</formula>
    </cfRule>
    <cfRule type="cellIs" dxfId="145" priority="229" operator="equal">
      <formula>15</formula>
    </cfRule>
    <cfRule type="cellIs" dxfId="144" priority="230" operator="equal">
      <formula>14</formula>
    </cfRule>
    <cfRule type="cellIs" dxfId="143" priority="231" operator="equal">
      <formula>13</formula>
    </cfRule>
    <cfRule type="cellIs" dxfId="142" priority="232" operator="equal">
      <formula>12</formula>
    </cfRule>
    <cfRule type="cellIs" dxfId="141" priority="233" operator="equal">
      <formula>11</formula>
    </cfRule>
    <cfRule type="cellIs" dxfId="140" priority="234" operator="equal">
      <formula>10</formula>
    </cfRule>
    <cfRule type="cellIs" dxfId="139" priority="235" operator="equal">
      <formula>9</formula>
    </cfRule>
    <cfRule type="cellIs" dxfId="138" priority="236" operator="equal">
      <formula>8</formula>
    </cfRule>
    <cfRule type="cellIs" dxfId="137" priority="237" operator="equal">
      <formula>7</formula>
    </cfRule>
    <cfRule type="cellIs" dxfId="136" priority="238" operator="equal">
      <formula>6</formula>
    </cfRule>
    <cfRule type="cellIs" dxfId="135" priority="239" operator="equal">
      <formula>5</formula>
    </cfRule>
    <cfRule type="cellIs" dxfId="134" priority="240" operator="equal">
      <formula>4</formula>
    </cfRule>
    <cfRule type="cellIs" dxfId="133" priority="241" operator="equal">
      <formula>3</formula>
    </cfRule>
    <cfRule type="cellIs" dxfId="132" priority="242" operator="equal">
      <formula>2</formula>
    </cfRule>
    <cfRule type="cellIs" dxfId="131" priority="243" operator="equal">
      <formula>1</formula>
    </cfRule>
  </conditionalFormatting>
  <conditionalFormatting sqref="N29">
    <cfRule type="cellIs" dxfId="130" priority="212" operator="equal">
      <formula>16</formula>
    </cfRule>
    <cfRule type="cellIs" dxfId="129" priority="213" operator="equal">
      <formula>15</formula>
    </cfRule>
    <cfRule type="cellIs" dxfId="128" priority="214" operator="equal">
      <formula>14</formula>
    </cfRule>
    <cfRule type="cellIs" dxfId="127" priority="215" operator="equal">
      <formula>13</formula>
    </cfRule>
    <cfRule type="cellIs" dxfId="126" priority="216" operator="equal">
      <formula>12</formula>
    </cfRule>
    <cfRule type="cellIs" dxfId="125" priority="217" operator="equal">
      <formula>11</formula>
    </cfRule>
    <cfRule type="cellIs" dxfId="124" priority="218" operator="equal">
      <formula>10</formula>
    </cfRule>
    <cfRule type="cellIs" dxfId="123" priority="219" operator="equal">
      <formula>9</formula>
    </cfRule>
    <cfRule type="cellIs" dxfId="122" priority="220" operator="equal">
      <formula>8</formula>
    </cfRule>
    <cfRule type="cellIs" dxfId="121" priority="221" operator="equal">
      <formula>7</formula>
    </cfRule>
    <cfRule type="cellIs" dxfId="120" priority="222" operator="equal">
      <formula>6</formula>
    </cfRule>
    <cfRule type="cellIs" dxfId="119" priority="223" operator="equal">
      <formula>5</formula>
    </cfRule>
    <cfRule type="cellIs" dxfId="118" priority="224" operator="equal">
      <formula>4</formula>
    </cfRule>
    <cfRule type="cellIs" dxfId="117" priority="225" operator="equal">
      <formula>3</formula>
    </cfRule>
    <cfRule type="cellIs" dxfId="116" priority="226" operator="equal">
      <formula>2</formula>
    </cfRule>
    <cfRule type="cellIs" dxfId="115" priority="227" operator="equal">
      <formula>1</formula>
    </cfRule>
  </conditionalFormatting>
  <conditionalFormatting sqref="N113:N118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111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91:N104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05:N110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27:N28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 xml:space="preserve">ZANOC: 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6" workbookViewId="0">
      <selection activeCell="I67" sqref="I67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 xml:space="preserve">ZANOC: 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554.15499819765557</v>
      </c>
      <c r="C72" s="109">
        <f>Poor!R7</f>
        <v>4267.8136553795075</v>
      </c>
      <c r="D72" s="109">
        <f>Middle!R7</f>
        <v>6601.3136726195407</v>
      </c>
      <c r="E72" s="109">
        <f>Rich!R7</f>
        <v>6338.2587579460442</v>
      </c>
      <c r="F72" s="109">
        <f>V.Poor!T7</f>
        <v>176.34590097501464</v>
      </c>
      <c r="G72" s="109">
        <f>Poor!T7</f>
        <v>1297.2743057425287</v>
      </c>
      <c r="H72" s="109">
        <f>Middle!T7</f>
        <v>1900.1062760486548</v>
      </c>
      <c r="I72" s="109">
        <f>Rich!T7</f>
        <v>1748.0643210377184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0</v>
      </c>
      <c r="E73" s="109">
        <f>Rich!R8</f>
        <v>6365.4725625102274</v>
      </c>
      <c r="F73" s="109">
        <f>V.Poor!T8</f>
        <v>0</v>
      </c>
      <c r="G73" s="109">
        <f>Poor!T8</f>
        <v>0</v>
      </c>
      <c r="H73" s="109">
        <f>Middle!T8</f>
        <v>0</v>
      </c>
      <c r="I73" s="109">
        <f>Rich!T8</f>
        <v>1755.9033622250427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305.34868176542096</v>
      </c>
      <c r="D74" s="109">
        <f>Middle!R9</f>
        <v>790.42132784795979</v>
      </c>
      <c r="E74" s="109">
        <f>Rich!R9</f>
        <v>2434.3131913969073</v>
      </c>
      <c r="F74" s="109">
        <f>V.Poor!T9</f>
        <v>0</v>
      </c>
      <c r="G74" s="109">
        <f>Poor!T9</f>
        <v>68.32617275938054</v>
      </c>
      <c r="H74" s="109">
        <f>Middle!T9</f>
        <v>176.88471186645324</v>
      </c>
      <c r="I74" s="109">
        <f>Rich!T9</f>
        <v>545.18448576689696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5353.3978432383383</v>
      </c>
      <c r="D76" s="109">
        <f>Middle!R11</f>
        <v>15631.050166164952</v>
      </c>
      <c r="E76" s="109">
        <f>Rich!R11</f>
        <v>31120.088083383336</v>
      </c>
      <c r="F76" s="109">
        <f>V.Poor!T11</f>
        <v>0</v>
      </c>
      <c r="G76" s="109">
        <f>Poor!T11</f>
        <v>2141.7000000000003</v>
      </c>
      <c r="H76" s="109">
        <f>Middle!T11</f>
        <v>6310.692738247074</v>
      </c>
      <c r="I76" s="109">
        <f>Rich!T11</f>
        <v>12488.191282767639</v>
      </c>
    </row>
    <row r="77" spans="1:9">
      <c r="A77" t="str">
        <f>V.Poor!Q12</f>
        <v>Wild foods consumed and sold</v>
      </c>
      <c r="B77" s="109">
        <f>V.Poor!R12</f>
        <v>5963.7893108595872</v>
      </c>
      <c r="C77" s="109">
        <f>Poor!R12</f>
        <v>10728.917165167742</v>
      </c>
      <c r="D77" s="109">
        <f>Middle!R12</f>
        <v>1105.9705306248786</v>
      </c>
      <c r="E77" s="109">
        <f>Rich!R12</f>
        <v>0</v>
      </c>
      <c r="F77" s="109">
        <f>V.Poor!T12</f>
        <v>2247.75</v>
      </c>
      <c r="G77" s="109">
        <f>Poor!T12</f>
        <v>4037.6250000000014</v>
      </c>
      <c r="H77" s="109">
        <f>Middle!T12</f>
        <v>416.25000000000006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6997.5127914085824</v>
      </c>
      <c r="C78" s="109">
        <f>Poor!R13</f>
        <v>8317.6759878413832</v>
      </c>
      <c r="D78" s="109">
        <f>Middle!R13</f>
        <v>117675.26445848709</v>
      </c>
      <c r="E78" s="109">
        <f>Rich!R13</f>
        <v>466801.32125075004</v>
      </c>
      <c r="F78" s="109">
        <f>V.Poor!T13</f>
        <v>2637.36</v>
      </c>
      <c r="G78" s="109">
        <f>Poor!T13</f>
        <v>3130.2000000000003</v>
      </c>
      <c r="H78" s="109">
        <f>Middle!T13</f>
        <v>37665.599999999999</v>
      </c>
      <c r="I78" s="109">
        <f>Rich!T13</f>
        <v>149529.60000000001</v>
      </c>
    </row>
    <row r="79" spans="1:9">
      <c r="A79" t="str">
        <f>V.Poor!Q14</f>
        <v>Labour - formal emp</v>
      </c>
      <c r="B79" s="109">
        <f>V.Poor!R14</f>
        <v>8905.9253708836513</v>
      </c>
      <c r="C79" s="109">
        <f>Poor!R14</f>
        <v>7432.8168401986832</v>
      </c>
      <c r="D79" s="109">
        <f>Middle!R14</f>
        <v>45005.627459561721</v>
      </c>
      <c r="E79" s="109">
        <f>Rich!R14</f>
        <v>0</v>
      </c>
      <c r="F79" s="109">
        <f>V.Poor!T14</f>
        <v>5806.079999999999</v>
      </c>
      <c r="G79" s="109">
        <f>Poor!T14</f>
        <v>4838.4000000000005</v>
      </c>
      <c r="H79" s="109">
        <f>Middle!T14</f>
        <v>25589.059234780125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5309.1548858562028</v>
      </c>
      <c r="D81" s="109">
        <f>Middle!R16</f>
        <v>9024.71952989901</v>
      </c>
      <c r="E81" s="109">
        <f>Rich!R16</f>
        <v>82751.143312632965</v>
      </c>
      <c r="F81" s="109">
        <f>V.Poor!T16</f>
        <v>0</v>
      </c>
      <c r="G81" s="109">
        <f>Poor!T16</f>
        <v>3398.4</v>
      </c>
      <c r="H81" s="109">
        <f>Middle!T16</f>
        <v>5777.28</v>
      </c>
      <c r="I81" s="109">
        <f>Rich!T16</f>
        <v>53015.039999999994</v>
      </c>
    </row>
    <row r="82" spans="1:9">
      <c r="A82" t="str">
        <f>V.Poor!Q17</f>
        <v>Small business/petty trading</v>
      </c>
      <c r="B82" s="109">
        <f>V.Poor!R17</f>
        <v>30209.13771002346</v>
      </c>
      <c r="C82" s="109">
        <f>Poor!R17</f>
        <v>27410.961468584661</v>
      </c>
      <c r="D82" s="109">
        <f>Middle!R17</f>
        <v>12258.434655571235</v>
      </c>
      <c r="E82" s="109">
        <f>Rich!R17</f>
        <v>14698.765944076038</v>
      </c>
      <c r="F82" s="109">
        <f>V.Poor!T17</f>
        <v>24207.674280732346</v>
      </c>
      <c r="G82" s="109">
        <f>Poor!T17</f>
        <v>21932.259808195293</v>
      </c>
      <c r="H82" s="109">
        <f>Middle!T17</f>
        <v>9809.2258064516154</v>
      </c>
      <c r="I82" s="109">
        <f>Rich!T17</f>
        <v>11771.070967741936</v>
      </c>
    </row>
    <row r="83" spans="1:9">
      <c r="A83" t="str">
        <f>V.Poor!Q18</f>
        <v>Food transfer - official</v>
      </c>
      <c r="B83" s="109">
        <f>V.Poor!R18</f>
        <v>1171.1564262758325</v>
      </c>
      <c r="C83" s="109">
        <f>Poor!R18</f>
        <v>977.43814878455487</v>
      </c>
      <c r="D83" s="109">
        <f>Middle!R18</f>
        <v>977.34677067565133</v>
      </c>
      <c r="E83" s="109">
        <f>Rich!R18</f>
        <v>0</v>
      </c>
      <c r="F83" s="109">
        <f>V.Poor!T18</f>
        <v>1312.295322763543</v>
      </c>
      <c r="G83" s="109">
        <f>Poor!T18</f>
        <v>1093.5794356362858</v>
      </c>
      <c r="H83" s="109">
        <f>Middle!T18</f>
        <v>1093.5794356362858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0</v>
      </c>
      <c r="D85" s="109">
        <f>Middle!R20</f>
        <v>0</v>
      </c>
      <c r="E85" s="109">
        <f>Rich!R20</f>
        <v>0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53801.676607648769</v>
      </c>
      <c r="C88" s="109">
        <f>Poor!R23</f>
        <v>70103.524676816494</v>
      </c>
      <c r="D88" s="109">
        <f>Middle!R23</f>
        <v>209070.14857145204</v>
      </c>
      <c r="E88" s="109">
        <f>Rich!R23</f>
        <v>610509.36310269556</v>
      </c>
      <c r="F88" s="109">
        <f>V.Poor!T23</f>
        <v>36387.505504470901</v>
      </c>
      <c r="G88" s="109">
        <f>Poor!T23</f>
        <v>41937.764722333493</v>
      </c>
      <c r="H88" s="109">
        <f>Middle!T23</f>
        <v>88738.678203030213</v>
      </c>
      <c r="I88" s="109">
        <f>Rich!T23</f>
        <v>230853.05441953923</v>
      </c>
    </row>
    <row r="89" spans="1:9">
      <c r="A89" t="str">
        <f>V.Poor!Q24</f>
        <v>Food Poverty line</v>
      </c>
      <c r="B89" s="109">
        <f>V.Poor!R24</f>
        <v>32860.0670797969</v>
      </c>
      <c r="C89" s="109">
        <f>Poor!R24</f>
        <v>31930.467079796897</v>
      </c>
      <c r="D89" s="109">
        <f>Middle!R24</f>
        <v>31986.467079796897</v>
      </c>
      <c r="E89" s="109">
        <f>Rich!R24</f>
        <v>32456.867079796899</v>
      </c>
      <c r="F89" s="109">
        <f>V.Poor!T24</f>
        <v>32860.0670797969</v>
      </c>
      <c r="G89" s="109">
        <f>Poor!T24</f>
        <v>31930.467079796897</v>
      </c>
      <c r="H89" s="109">
        <f>Middle!T24</f>
        <v>31986.467079796897</v>
      </c>
      <c r="I89" s="109">
        <f>Rich!T24</f>
        <v>32456.867079796899</v>
      </c>
    </row>
    <row r="90" spans="1:9">
      <c r="A90" s="108" t="str">
        <f>V.Poor!Q25</f>
        <v>Lower Bound Poverty line</v>
      </c>
      <c r="B90" s="109">
        <f>V.Poor!R25</f>
        <v>46647.187079796902</v>
      </c>
      <c r="C90" s="109">
        <f>Poor!R25</f>
        <v>45717.587079796904</v>
      </c>
      <c r="D90" s="109">
        <f>Middle!R25</f>
        <v>45773.587079796904</v>
      </c>
      <c r="E90" s="109">
        <f>Rich!R25</f>
        <v>46243.987079796905</v>
      </c>
      <c r="F90" s="109">
        <f>V.Poor!T25</f>
        <v>46647.187079796902</v>
      </c>
      <c r="G90" s="109">
        <f>Poor!T25</f>
        <v>45717.587079796904</v>
      </c>
      <c r="H90" s="109">
        <f>Middle!T25</f>
        <v>45773.587079796904</v>
      </c>
      <c r="I90" s="109">
        <f>Rich!T25</f>
        <v>46243.987079796905</v>
      </c>
    </row>
    <row r="91" spans="1:9">
      <c r="A91" s="108" t="str">
        <f>V.Poor!Q26</f>
        <v>Upper Bound Poverty line</v>
      </c>
      <c r="B91" s="109">
        <f>V.Poor!R26</f>
        <v>71200.62707979689</v>
      </c>
      <c r="C91" s="109">
        <f>Poor!R26</f>
        <v>70271.027079796899</v>
      </c>
      <c r="D91" s="109">
        <f>Middle!R26</f>
        <v>70327.027079796899</v>
      </c>
      <c r="E91" s="109">
        <f>Rich!R26</f>
        <v>70797.427079796893</v>
      </c>
      <c r="F91" s="109">
        <f>V.Poor!T26</f>
        <v>71200.62707979689</v>
      </c>
      <c r="G91" s="109">
        <f>Poor!T26</f>
        <v>70271.027079796899</v>
      </c>
      <c r="H91" s="109">
        <f>Middle!T26</f>
        <v>70327.027079796899</v>
      </c>
      <c r="I91" s="109">
        <f>Rich!T26</f>
        <v>70797.427079796893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32860.0670797969</v>
      </c>
      <c r="G93" s="109">
        <f>Poor!T24</f>
        <v>31930.467079796897</v>
      </c>
      <c r="H93" s="109">
        <f>Middle!T24</f>
        <v>31986.467079796897</v>
      </c>
      <c r="I93" s="109">
        <f>Rich!T24</f>
        <v>32456.867079796899</v>
      </c>
    </row>
    <row r="94" spans="1:9">
      <c r="A94" t="str">
        <f>V.Poor!Q25</f>
        <v>Lower Bound Poverty line</v>
      </c>
      <c r="F94" s="109">
        <f>V.Poor!T25</f>
        <v>46647.187079796902</v>
      </c>
      <c r="G94" s="109">
        <f>Poor!T25</f>
        <v>45717.587079796904</v>
      </c>
      <c r="H94" s="109">
        <f>Middle!T25</f>
        <v>45773.587079796904</v>
      </c>
      <c r="I94" s="109">
        <f>Rich!T25</f>
        <v>46243.987079796905</v>
      </c>
    </row>
    <row r="95" spans="1:9">
      <c r="A95" t="str">
        <f>V.Poor!Q26</f>
        <v>Upper Bound Poverty line</v>
      </c>
      <c r="F95" s="109">
        <f>V.Poor!T26</f>
        <v>71200.62707979689</v>
      </c>
      <c r="G95" s="109">
        <f>Poor!T26</f>
        <v>70271.027079796899</v>
      </c>
      <c r="H95" s="109">
        <f>Middle!T26</f>
        <v>70327.027079796899</v>
      </c>
      <c r="I95" s="109">
        <f>Rich!T26</f>
        <v>70797.427079796893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0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0</v>
      </c>
      <c r="G98" s="240">
        <f t="shared" si="0"/>
        <v>0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0</v>
      </c>
      <c r="C99" s="240">
        <f t="shared" si="0"/>
        <v>0</v>
      </c>
      <c r="D99" s="240">
        <f t="shared" si="0"/>
        <v>0</v>
      </c>
      <c r="E99" s="240">
        <f t="shared" si="0"/>
        <v>0</v>
      </c>
      <c r="F99" s="240">
        <f t="shared" si="0"/>
        <v>10259.681575326002</v>
      </c>
      <c r="G99" s="240">
        <f t="shared" si="0"/>
        <v>3779.8223574634103</v>
      </c>
      <c r="H99" s="240">
        <f t="shared" si="0"/>
        <v>0</v>
      </c>
      <c r="I99" s="240">
        <f t="shared" si="0"/>
        <v>0</v>
      </c>
    </row>
    <row r="100" spans="1:9">
      <c r="A100" t="s">
        <v>143</v>
      </c>
      <c r="B100" s="240">
        <f>IF(B91&gt;B$88,B91-B$88,0)</f>
        <v>17398.950472148121</v>
      </c>
      <c r="C100" s="240">
        <f t="shared" si="0"/>
        <v>167.50240298040444</v>
      </c>
      <c r="D100" s="240">
        <f t="shared" si="0"/>
        <v>0</v>
      </c>
      <c r="E100" s="240">
        <f t="shared" si="0"/>
        <v>0</v>
      </c>
      <c r="F100" s="240">
        <f t="shared" si="0"/>
        <v>34813.121575325989</v>
      </c>
      <c r="G100" s="240">
        <f t="shared" si="0"/>
        <v>28333.262357463405</v>
      </c>
      <c r="H100" s="240">
        <f t="shared" si="0"/>
        <v>0</v>
      </c>
      <c r="I100" s="240">
        <f t="shared" si="0"/>
        <v>0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 xml:space="preserve">ZANOC: 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0.4</v>
      </c>
      <c r="C2" s="202">
        <f>[1]WB!$CK$10</f>
        <v>0.34</v>
      </c>
      <c r="D2" s="202">
        <f>[1]WB!$CK$11</f>
        <v>0.18</v>
      </c>
      <c r="E2" s="202">
        <f>[1]WB!$CK$12</f>
        <v>0.08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554.15499819765557</v>
      </c>
      <c r="C3" s="203">
        <f>Income!C72</f>
        <v>4267.8136553795075</v>
      </c>
      <c r="D3" s="203">
        <f>Income!D72</f>
        <v>6601.3136726195407</v>
      </c>
      <c r="E3" s="203">
        <f>Income!E72</f>
        <v>6338.2587579460442</v>
      </c>
      <c r="F3" s="204">
        <f>IF(F$2&lt;=($B$2+$C$2+$D$2),IF(F$2&lt;=($B$2+$C$2),IF(F$2&lt;=$B$2,$B3,$C3),$D3),$E3)</f>
        <v>554.15499819765557</v>
      </c>
      <c r="G3" s="204">
        <f t="shared" ref="G3:AW7" si="0">IF(G$2&lt;=($B$2+$C$2+$D$2),IF(G$2&lt;=($B$2+$C$2),IF(G$2&lt;=$B$2,$B3,$C3),$D3),$E3)</f>
        <v>554.15499819765557</v>
      </c>
      <c r="H3" s="204">
        <f t="shared" si="0"/>
        <v>554.15499819765557</v>
      </c>
      <c r="I3" s="204">
        <f t="shared" si="0"/>
        <v>554.15499819765557</v>
      </c>
      <c r="J3" s="204">
        <f t="shared" si="0"/>
        <v>554.15499819765557</v>
      </c>
      <c r="K3" s="204">
        <f t="shared" si="0"/>
        <v>554.15499819765557</v>
      </c>
      <c r="L3" s="204">
        <f t="shared" si="0"/>
        <v>554.15499819765557</v>
      </c>
      <c r="M3" s="204">
        <f t="shared" si="0"/>
        <v>554.15499819765557</v>
      </c>
      <c r="N3" s="204">
        <f t="shared" si="0"/>
        <v>554.15499819765557</v>
      </c>
      <c r="O3" s="204">
        <f t="shared" si="0"/>
        <v>554.15499819765557</v>
      </c>
      <c r="P3" s="204">
        <f t="shared" si="0"/>
        <v>554.15499819765557</v>
      </c>
      <c r="Q3" s="204">
        <f t="shared" si="0"/>
        <v>554.15499819765557</v>
      </c>
      <c r="R3" s="204">
        <f t="shared" si="0"/>
        <v>554.15499819765557</v>
      </c>
      <c r="S3" s="204">
        <f t="shared" si="0"/>
        <v>554.15499819765557</v>
      </c>
      <c r="T3" s="204">
        <f t="shared" si="0"/>
        <v>554.15499819765557</v>
      </c>
      <c r="U3" s="204">
        <f t="shared" si="0"/>
        <v>554.15499819765557</v>
      </c>
      <c r="V3" s="204">
        <f t="shared" si="0"/>
        <v>554.15499819765557</v>
      </c>
      <c r="W3" s="204">
        <f t="shared" si="0"/>
        <v>554.15499819765557</v>
      </c>
      <c r="X3" s="204">
        <f t="shared" si="0"/>
        <v>554.15499819765557</v>
      </c>
      <c r="Y3" s="204">
        <f t="shared" si="0"/>
        <v>554.15499819765557</v>
      </c>
      <c r="Z3" s="204">
        <f t="shared" si="0"/>
        <v>554.15499819765557</v>
      </c>
      <c r="AA3" s="204">
        <f t="shared" si="0"/>
        <v>554.15499819765557</v>
      </c>
      <c r="AB3" s="204">
        <f t="shared" si="0"/>
        <v>554.15499819765557</v>
      </c>
      <c r="AC3" s="204">
        <f t="shared" si="0"/>
        <v>554.15499819765557</v>
      </c>
      <c r="AD3" s="204">
        <f t="shared" si="0"/>
        <v>554.15499819765557</v>
      </c>
      <c r="AE3" s="204">
        <f t="shared" si="0"/>
        <v>554.15499819765557</v>
      </c>
      <c r="AF3" s="204">
        <f t="shared" si="0"/>
        <v>554.15499819765557</v>
      </c>
      <c r="AG3" s="204">
        <f t="shared" si="0"/>
        <v>554.15499819765557</v>
      </c>
      <c r="AH3" s="204">
        <f t="shared" si="0"/>
        <v>554.15499819765557</v>
      </c>
      <c r="AI3" s="204">
        <f t="shared" si="0"/>
        <v>554.15499819765557</v>
      </c>
      <c r="AJ3" s="204">
        <f t="shared" si="0"/>
        <v>554.15499819765557</v>
      </c>
      <c r="AK3" s="204">
        <f t="shared" si="0"/>
        <v>554.15499819765557</v>
      </c>
      <c r="AL3" s="204">
        <f t="shared" si="0"/>
        <v>554.15499819765557</v>
      </c>
      <c r="AM3" s="204">
        <f t="shared" si="0"/>
        <v>554.15499819765557</v>
      </c>
      <c r="AN3" s="204">
        <f t="shared" si="0"/>
        <v>554.15499819765557</v>
      </c>
      <c r="AO3" s="204">
        <f t="shared" si="0"/>
        <v>554.15499819765557</v>
      </c>
      <c r="AP3" s="204">
        <f t="shared" si="0"/>
        <v>554.15499819765557</v>
      </c>
      <c r="AQ3" s="204">
        <f t="shared" si="0"/>
        <v>554.15499819765557</v>
      </c>
      <c r="AR3" s="204">
        <f t="shared" si="0"/>
        <v>554.15499819765557</v>
      </c>
      <c r="AS3" s="204">
        <f t="shared" si="0"/>
        <v>554.15499819765557</v>
      </c>
      <c r="AT3" s="204">
        <f t="shared" si="0"/>
        <v>4267.8136553795075</v>
      </c>
      <c r="AU3" s="204">
        <f t="shared" si="0"/>
        <v>4267.8136553795075</v>
      </c>
      <c r="AV3" s="204">
        <f t="shared" si="0"/>
        <v>4267.8136553795075</v>
      </c>
      <c r="AW3" s="204">
        <f t="shared" si="0"/>
        <v>4267.8136553795075</v>
      </c>
      <c r="AX3" s="204">
        <f t="shared" ref="AX3:BZ10" si="1">IF(AX$2&lt;=($B$2+$C$2+$D$2),IF(AX$2&lt;=($B$2+$C$2),IF(AX$2&lt;=$B$2,$B3,$C3),$D3),$E3)</f>
        <v>4267.8136553795075</v>
      </c>
      <c r="AY3" s="204">
        <f t="shared" si="1"/>
        <v>4267.8136553795075</v>
      </c>
      <c r="AZ3" s="204">
        <f t="shared" si="1"/>
        <v>4267.8136553795075</v>
      </c>
      <c r="BA3" s="204">
        <f t="shared" si="1"/>
        <v>4267.8136553795075</v>
      </c>
      <c r="BB3" s="204">
        <f t="shared" si="1"/>
        <v>4267.8136553795075</v>
      </c>
      <c r="BC3" s="204">
        <f t="shared" si="1"/>
        <v>4267.8136553795075</v>
      </c>
      <c r="BD3" s="204">
        <f t="shared" si="1"/>
        <v>4267.8136553795075</v>
      </c>
      <c r="BE3" s="204">
        <f t="shared" si="1"/>
        <v>4267.8136553795075</v>
      </c>
      <c r="BF3" s="204">
        <f t="shared" si="1"/>
        <v>4267.8136553795075</v>
      </c>
      <c r="BG3" s="204">
        <f t="shared" si="1"/>
        <v>4267.8136553795075</v>
      </c>
      <c r="BH3" s="204">
        <f t="shared" si="1"/>
        <v>4267.8136553795075</v>
      </c>
      <c r="BI3" s="204">
        <f t="shared" si="1"/>
        <v>4267.8136553795075</v>
      </c>
      <c r="BJ3" s="204">
        <f t="shared" si="1"/>
        <v>4267.8136553795075</v>
      </c>
      <c r="BK3" s="204">
        <f t="shared" si="1"/>
        <v>4267.8136553795075</v>
      </c>
      <c r="BL3" s="204">
        <f t="shared" si="1"/>
        <v>4267.8136553795075</v>
      </c>
      <c r="BM3" s="204">
        <f t="shared" si="1"/>
        <v>4267.8136553795075</v>
      </c>
      <c r="BN3" s="204">
        <f t="shared" si="1"/>
        <v>4267.8136553795075</v>
      </c>
      <c r="BO3" s="204">
        <f t="shared" si="1"/>
        <v>4267.8136553795075</v>
      </c>
      <c r="BP3" s="204">
        <f t="shared" si="1"/>
        <v>4267.8136553795075</v>
      </c>
      <c r="BQ3" s="204">
        <f t="shared" si="1"/>
        <v>4267.8136553795075</v>
      </c>
      <c r="BR3" s="204">
        <f t="shared" si="1"/>
        <v>4267.8136553795075</v>
      </c>
      <c r="BS3" s="204">
        <f t="shared" si="1"/>
        <v>4267.8136553795075</v>
      </c>
      <c r="BT3" s="204">
        <f t="shared" si="1"/>
        <v>4267.8136553795075</v>
      </c>
      <c r="BU3" s="204">
        <f t="shared" si="1"/>
        <v>4267.8136553795075</v>
      </c>
      <c r="BV3" s="204">
        <f t="shared" si="1"/>
        <v>4267.8136553795075</v>
      </c>
      <c r="BW3" s="204">
        <f t="shared" si="1"/>
        <v>4267.8136553795075</v>
      </c>
      <c r="BX3" s="204">
        <f t="shared" si="1"/>
        <v>4267.8136553795075</v>
      </c>
      <c r="BY3" s="204">
        <f t="shared" si="1"/>
        <v>4267.8136553795075</v>
      </c>
      <c r="BZ3" s="204">
        <f t="shared" si="1"/>
        <v>4267.8136553795075</v>
      </c>
      <c r="CA3" s="204">
        <f t="shared" ref="CA3:CR15" si="2">IF(CA$2&lt;=($B$2+$C$2+$D$2),IF(CA$2&lt;=($B$2+$C$2),IF(CA$2&lt;=$B$2,$B3,$C3),$D3),$E3)</f>
        <v>4267.8136553795075</v>
      </c>
      <c r="CB3" s="204">
        <f t="shared" si="2"/>
        <v>6601.3136726195407</v>
      </c>
      <c r="CC3" s="204">
        <f t="shared" si="2"/>
        <v>6601.3136726195407</v>
      </c>
      <c r="CD3" s="204">
        <f t="shared" si="2"/>
        <v>6601.3136726195407</v>
      </c>
      <c r="CE3" s="204">
        <f t="shared" si="2"/>
        <v>6601.3136726195407</v>
      </c>
      <c r="CF3" s="204">
        <f t="shared" si="2"/>
        <v>6601.3136726195407</v>
      </c>
      <c r="CG3" s="204">
        <f t="shared" si="2"/>
        <v>6601.3136726195407</v>
      </c>
      <c r="CH3" s="204">
        <f t="shared" si="2"/>
        <v>6601.3136726195407</v>
      </c>
      <c r="CI3" s="204">
        <f t="shared" si="2"/>
        <v>6601.3136726195407</v>
      </c>
      <c r="CJ3" s="204">
        <f t="shared" si="2"/>
        <v>6601.3136726195407</v>
      </c>
      <c r="CK3" s="204">
        <f t="shared" si="2"/>
        <v>6601.3136726195407</v>
      </c>
      <c r="CL3" s="204">
        <f t="shared" si="2"/>
        <v>6601.3136726195407</v>
      </c>
      <c r="CM3" s="204">
        <f t="shared" si="2"/>
        <v>6601.3136726195407</v>
      </c>
      <c r="CN3" s="204">
        <f t="shared" si="2"/>
        <v>6601.3136726195407</v>
      </c>
      <c r="CO3" s="204">
        <f t="shared" si="2"/>
        <v>6601.3136726195407</v>
      </c>
      <c r="CP3" s="204">
        <f t="shared" si="2"/>
        <v>6601.3136726195407</v>
      </c>
      <c r="CQ3" s="204">
        <f t="shared" si="2"/>
        <v>6601.3136726195407</v>
      </c>
      <c r="CR3" s="204">
        <f t="shared" si="2"/>
        <v>6601.3136726195407</v>
      </c>
      <c r="CS3" s="204">
        <f t="shared" ref="CS3:DA15" si="3">IF(CS$2&lt;=($B$2+$C$2+$D$2),IF(CS$2&lt;=($B$2+$C$2),IF(CS$2&lt;=$B$2,$B3,$C3),$D3),$E3)</f>
        <v>6601.3136726195407</v>
      </c>
      <c r="CT3" s="204">
        <f t="shared" si="3"/>
        <v>6338.2587579460442</v>
      </c>
      <c r="CU3" s="204">
        <f t="shared" si="3"/>
        <v>6338.2587579460442</v>
      </c>
      <c r="CV3" s="204">
        <f t="shared" si="3"/>
        <v>6338.2587579460442</v>
      </c>
      <c r="CW3" s="204">
        <f t="shared" si="3"/>
        <v>6338.2587579460442</v>
      </c>
      <c r="CX3" s="204">
        <f t="shared" si="3"/>
        <v>6338.2587579460442</v>
      </c>
      <c r="CY3" s="204">
        <f t="shared" si="3"/>
        <v>6338.2587579460442</v>
      </c>
      <c r="CZ3" s="204">
        <f t="shared" si="3"/>
        <v>6338.2587579460442</v>
      </c>
      <c r="DA3" s="204">
        <f t="shared" si="3"/>
        <v>6338.2587579460442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0</v>
      </c>
      <c r="E4" s="203">
        <f>Income!E73</f>
        <v>6365.4725625102274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0</v>
      </c>
      <c r="CQ4" s="204">
        <f t="shared" si="2"/>
        <v>0</v>
      </c>
      <c r="CR4" s="204">
        <f t="shared" si="2"/>
        <v>0</v>
      </c>
      <c r="CS4" s="204">
        <f t="shared" si="3"/>
        <v>0</v>
      </c>
      <c r="CT4" s="204">
        <f t="shared" si="3"/>
        <v>6365.4725625102274</v>
      </c>
      <c r="CU4" s="204">
        <f t="shared" si="3"/>
        <v>6365.4725625102274</v>
      </c>
      <c r="CV4" s="204">
        <f t="shared" si="3"/>
        <v>6365.4725625102274</v>
      </c>
      <c r="CW4" s="204">
        <f t="shared" si="3"/>
        <v>6365.4725625102274</v>
      </c>
      <c r="CX4" s="204">
        <f t="shared" si="3"/>
        <v>6365.4725625102274</v>
      </c>
      <c r="CY4" s="204">
        <f t="shared" si="3"/>
        <v>6365.4725625102274</v>
      </c>
      <c r="CZ4" s="204">
        <f t="shared" si="3"/>
        <v>6365.4725625102274</v>
      </c>
      <c r="DA4" s="204">
        <f t="shared" si="3"/>
        <v>6365.4725625102274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305.34868176542096</v>
      </c>
      <c r="D5" s="203">
        <f>Income!D74</f>
        <v>790.42132784795979</v>
      </c>
      <c r="E5" s="203">
        <f>Income!E74</f>
        <v>2434.3131913969073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305.34868176542096</v>
      </c>
      <c r="AU5" s="204">
        <f t="shared" si="0"/>
        <v>305.34868176542096</v>
      </c>
      <c r="AV5" s="204">
        <f t="shared" si="0"/>
        <v>305.34868176542096</v>
      </c>
      <c r="AW5" s="204">
        <f t="shared" si="0"/>
        <v>305.34868176542096</v>
      </c>
      <c r="AX5" s="204">
        <f t="shared" si="1"/>
        <v>305.34868176542096</v>
      </c>
      <c r="AY5" s="204">
        <f t="shared" si="1"/>
        <v>305.34868176542096</v>
      </c>
      <c r="AZ5" s="204">
        <f t="shared" si="1"/>
        <v>305.34868176542096</v>
      </c>
      <c r="BA5" s="204">
        <f t="shared" si="1"/>
        <v>305.34868176542096</v>
      </c>
      <c r="BB5" s="204">
        <f t="shared" si="1"/>
        <v>305.34868176542096</v>
      </c>
      <c r="BC5" s="204">
        <f t="shared" si="1"/>
        <v>305.34868176542096</v>
      </c>
      <c r="BD5" s="204">
        <f t="shared" si="1"/>
        <v>305.34868176542096</v>
      </c>
      <c r="BE5" s="204">
        <f t="shared" si="1"/>
        <v>305.34868176542096</v>
      </c>
      <c r="BF5" s="204">
        <f t="shared" si="1"/>
        <v>305.34868176542096</v>
      </c>
      <c r="BG5" s="204">
        <f t="shared" si="1"/>
        <v>305.34868176542096</v>
      </c>
      <c r="BH5" s="204">
        <f t="shared" si="1"/>
        <v>305.34868176542096</v>
      </c>
      <c r="BI5" s="204">
        <f t="shared" si="1"/>
        <v>305.34868176542096</v>
      </c>
      <c r="BJ5" s="204">
        <f t="shared" si="1"/>
        <v>305.34868176542096</v>
      </c>
      <c r="BK5" s="204">
        <f t="shared" si="1"/>
        <v>305.34868176542096</v>
      </c>
      <c r="BL5" s="204">
        <f t="shared" si="1"/>
        <v>305.34868176542096</v>
      </c>
      <c r="BM5" s="204">
        <f t="shared" si="1"/>
        <v>305.34868176542096</v>
      </c>
      <c r="BN5" s="204">
        <f t="shared" si="1"/>
        <v>305.34868176542096</v>
      </c>
      <c r="BO5" s="204">
        <f t="shared" si="1"/>
        <v>305.34868176542096</v>
      </c>
      <c r="BP5" s="204">
        <f t="shared" si="1"/>
        <v>305.34868176542096</v>
      </c>
      <c r="BQ5" s="204">
        <f t="shared" si="1"/>
        <v>305.34868176542096</v>
      </c>
      <c r="BR5" s="204">
        <f t="shared" si="1"/>
        <v>305.34868176542096</v>
      </c>
      <c r="BS5" s="204">
        <f t="shared" si="1"/>
        <v>305.34868176542096</v>
      </c>
      <c r="BT5" s="204">
        <f t="shared" si="1"/>
        <v>305.34868176542096</v>
      </c>
      <c r="BU5" s="204">
        <f t="shared" si="1"/>
        <v>305.34868176542096</v>
      </c>
      <c r="BV5" s="204">
        <f t="shared" si="1"/>
        <v>305.34868176542096</v>
      </c>
      <c r="BW5" s="204">
        <f t="shared" si="1"/>
        <v>305.34868176542096</v>
      </c>
      <c r="BX5" s="204">
        <f t="shared" si="1"/>
        <v>305.34868176542096</v>
      </c>
      <c r="BY5" s="204">
        <f t="shared" si="1"/>
        <v>305.34868176542096</v>
      </c>
      <c r="BZ5" s="204">
        <f t="shared" si="1"/>
        <v>305.34868176542096</v>
      </c>
      <c r="CA5" s="204">
        <f t="shared" si="2"/>
        <v>305.34868176542096</v>
      </c>
      <c r="CB5" s="204">
        <f t="shared" si="2"/>
        <v>790.42132784795979</v>
      </c>
      <c r="CC5" s="204">
        <f t="shared" si="2"/>
        <v>790.42132784795979</v>
      </c>
      <c r="CD5" s="204">
        <f t="shared" si="2"/>
        <v>790.42132784795979</v>
      </c>
      <c r="CE5" s="204">
        <f t="shared" si="2"/>
        <v>790.42132784795979</v>
      </c>
      <c r="CF5" s="204">
        <f t="shared" si="2"/>
        <v>790.42132784795979</v>
      </c>
      <c r="CG5" s="204">
        <f t="shared" si="2"/>
        <v>790.42132784795979</v>
      </c>
      <c r="CH5" s="204">
        <f t="shared" si="2"/>
        <v>790.42132784795979</v>
      </c>
      <c r="CI5" s="204">
        <f t="shared" si="2"/>
        <v>790.42132784795979</v>
      </c>
      <c r="CJ5" s="204">
        <f t="shared" si="2"/>
        <v>790.42132784795979</v>
      </c>
      <c r="CK5" s="204">
        <f t="shared" si="2"/>
        <v>790.42132784795979</v>
      </c>
      <c r="CL5" s="204">
        <f t="shared" si="2"/>
        <v>790.42132784795979</v>
      </c>
      <c r="CM5" s="204">
        <f t="shared" si="2"/>
        <v>790.42132784795979</v>
      </c>
      <c r="CN5" s="204">
        <f t="shared" si="2"/>
        <v>790.42132784795979</v>
      </c>
      <c r="CO5" s="204">
        <f t="shared" si="2"/>
        <v>790.42132784795979</v>
      </c>
      <c r="CP5" s="204">
        <f t="shared" si="2"/>
        <v>790.42132784795979</v>
      </c>
      <c r="CQ5" s="204">
        <f t="shared" si="2"/>
        <v>790.42132784795979</v>
      </c>
      <c r="CR5" s="204">
        <f t="shared" si="2"/>
        <v>790.42132784795979</v>
      </c>
      <c r="CS5" s="204">
        <f t="shared" si="3"/>
        <v>790.42132784795979</v>
      </c>
      <c r="CT5" s="204">
        <f t="shared" si="3"/>
        <v>2434.3131913969073</v>
      </c>
      <c r="CU5" s="204">
        <f t="shared" si="3"/>
        <v>2434.3131913969073</v>
      </c>
      <c r="CV5" s="204">
        <f t="shared" si="3"/>
        <v>2434.3131913969073</v>
      </c>
      <c r="CW5" s="204">
        <f t="shared" si="3"/>
        <v>2434.3131913969073</v>
      </c>
      <c r="CX5" s="204">
        <f t="shared" si="3"/>
        <v>2434.3131913969073</v>
      </c>
      <c r="CY5" s="204">
        <f t="shared" si="3"/>
        <v>2434.3131913969073</v>
      </c>
      <c r="CZ5" s="204">
        <f t="shared" si="3"/>
        <v>2434.3131913969073</v>
      </c>
      <c r="DA5" s="204">
        <f t="shared" si="3"/>
        <v>2434.3131913969073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5353.3978432383383</v>
      </c>
      <c r="D7" s="203">
        <f>Income!D76</f>
        <v>15631.050166164952</v>
      </c>
      <c r="E7" s="203">
        <f>Income!E76</f>
        <v>31120.088083383336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5353.3978432383383</v>
      </c>
      <c r="AU7" s="204">
        <f t="shared" ref="AU7:BJ8" si="5">IF(AU$2&lt;=($B$2+$C$2+$D$2),IF(AU$2&lt;=($B$2+$C$2),IF(AU$2&lt;=$B$2,$B7,$C7),$D7),$E7)</f>
        <v>5353.3978432383383</v>
      </c>
      <c r="AV7" s="204">
        <f t="shared" si="5"/>
        <v>5353.3978432383383</v>
      </c>
      <c r="AW7" s="204">
        <f t="shared" si="5"/>
        <v>5353.3978432383383</v>
      </c>
      <c r="AX7" s="204">
        <f t="shared" si="5"/>
        <v>5353.3978432383383</v>
      </c>
      <c r="AY7" s="204">
        <f t="shared" si="5"/>
        <v>5353.3978432383383</v>
      </c>
      <c r="AZ7" s="204">
        <f t="shared" si="5"/>
        <v>5353.3978432383383</v>
      </c>
      <c r="BA7" s="204">
        <f t="shared" si="5"/>
        <v>5353.3978432383383</v>
      </c>
      <c r="BB7" s="204">
        <f t="shared" si="5"/>
        <v>5353.3978432383383</v>
      </c>
      <c r="BC7" s="204">
        <f t="shared" si="5"/>
        <v>5353.3978432383383</v>
      </c>
      <c r="BD7" s="204">
        <f t="shared" si="5"/>
        <v>5353.3978432383383</v>
      </c>
      <c r="BE7" s="204">
        <f t="shared" si="5"/>
        <v>5353.3978432383383</v>
      </c>
      <c r="BF7" s="204">
        <f t="shared" si="5"/>
        <v>5353.3978432383383</v>
      </c>
      <c r="BG7" s="204">
        <f t="shared" si="5"/>
        <v>5353.3978432383383</v>
      </c>
      <c r="BH7" s="204">
        <f t="shared" si="5"/>
        <v>5353.3978432383383</v>
      </c>
      <c r="BI7" s="204">
        <f t="shared" si="5"/>
        <v>5353.3978432383383</v>
      </c>
      <c r="BJ7" s="204">
        <f t="shared" si="5"/>
        <v>5353.3978432383383</v>
      </c>
      <c r="BK7" s="204">
        <f t="shared" si="1"/>
        <v>5353.3978432383383</v>
      </c>
      <c r="BL7" s="204">
        <f t="shared" si="1"/>
        <v>5353.3978432383383</v>
      </c>
      <c r="BM7" s="204">
        <f t="shared" si="1"/>
        <v>5353.3978432383383</v>
      </c>
      <c r="BN7" s="204">
        <f t="shared" si="1"/>
        <v>5353.3978432383383</v>
      </c>
      <c r="BO7" s="204">
        <f t="shared" si="1"/>
        <v>5353.3978432383383</v>
      </c>
      <c r="BP7" s="204">
        <f t="shared" si="1"/>
        <v>5353.3978432383383</v>
      </c>
      <c r="BQ7" s="204">
        <f t="shared" si="1"/>
        <v>5353.3978432383383</v>
      </c>
      <c r="BR7" s="204">
        <f t="shared" si="1"/>
        <v>5353.3978432383383</v>
      </c>
      <c r="BS7" s="204">
        <f t="shared" si="1"/>
        <v>5353.3978432383383</v>
      </c>
      <c r="BT7" s="204">
        <f t="shared" si="1"/>
        <v>5353.3978432383383</v>
      </c>
      <c r="BU7" s="204">
        <f t="shared" si="1"/>
        <v>5353.3978432383383</v>
      </c>
      <c r="BV7" s="204">
        <f t="shared" si="1"/>
        <v>5353.3978432383383</v>
      </c>
      <c r="BW7" s="204">
        <f t="shared" si="1"/>
        <v>5353.3978432383383</v>
      </c>
      <c r="BX7" s="204">
        <f t="shared" si="1"/>
        <v>5353.3978432383383</v>
      </c>
      <c r="BY7" s="204">
        <f t="shared" si="1"/>
        <v>5353.3978432383383</v>
      </c>
      <c r="BZ7" s="204">
        <f t="shared" si="1"/>
        <v>5353.3978432383383</v>
      </c>
      <c r="CA7" s="204">
        <f t="shared" si="2"/>
        <v>5353.3978432383383</v>
      </c>
      <c r="CB7" s="204">
        <f t="shared" si="2"/>
        <v>15631.050166164952</v>
      </c>
      <c r="CC7" s="204">
        <f t="shared" si="2"/>
        <v>15631.050166164952</v>
      </c>
      <c r="CD7" s="204">
        <f t="shared" si="2"/>
        <v>15631.050166164952</v>
      </c>
      <c r="CE7" s="204">
        <f t="shared" si="2"/>
        <v>15631.050166164952</v>
      </c>
      <c r="CF7" s="204">
        <f t="shared" si="2"/>
        <v>15631.050166164952</v>
      </c>
      <c r="CG7" s="204">
        <f t="shared" si="2"/>
        <v>15631.050166164952</v>
      </c>
      <c r="CH7" s="204">
        <f t="shared" si="2"/>
        <v>15631.050166164952</v>
      </c>
      <c r="CI7" s="204">
        <f t="shared" si="2"/>
        <v>15631.050166164952</v>
      </c>
      <c r="CJ7" s="204">
        <f t="shared" si="2"/>
        <v>15631.050166164952</v>
      </c>
      <c r="CK7" s="204">
        <f t="shared" si="2"/>
        <v>15631.050166164952</v>
      </c>
      <c r="CL7" s="204">
        <f t="shared" si="2"/>
        <v>15631.050166164952</v>
      </c>
      <c r="CM7" s="204">
        <f t="shared" si="2"/>
        <v>15631.050166164952</v>
      </c>
      <c r="CN7" s="204">
        <f t="shared" si="2"/>
        <v>15631.050166164952</v>
      </c>
      <c r="CO7" s="204">
        <f t="shared" si="2"/>
        <v>15631.050166164952</v>
      </c>
      <c r="CP7" s="204">
        <f t="shared" si="2"/>
        <v>15631.050166164952</v>
      </c>
      <c r="CQ7" s="204">
        <f t="shared" si="2"/>
        <v>15631.050166164952</v>
      </c>
      <c r="CR7" s="204">
        <f t="shared" si="2"/>
        <v>15631.050166164952</v>
      </c>
      <c r="CS7" s="204">
        <f t="shared" si="3"/>
        <v>15631.050166164952</v>
      </c>
      <c r="CT7" s="204">
        <f t="shared" si="3"/>
        <v>31120.088083383336</v>
      </c>
      <c r="CU7" s="204">
        <f t="shared" si="3"/>
        <v>31120.088083383336</v>
      </c>
      <c r="CV7" s="204">
        <f t="shared" si="3"/>
        <v>31120.088083383336</v>
      </c>
      <c r="CW7" s="204">
        <f t="shared" si="3"/>
        <v>31120.088083383336</v>
      </c>
      <c r="CX7" s="204">
        <f t="shared" si="3"/>
        <v>31120.088083383336</v>
      </c>
      <c r="CY7" s="204">
        <f t="shared" si="3"/>
        <v>31120.088083383336</v>
      </c>
      <c r="CZ7" s="204">
        <f t="shared" si="3"/>
        <v>31120.088083383336</v>
      </c>
      <c r="DA7" s="204">
        <f t="shared" si="3"/>
        <v>31120.088083383336</v>
      </c>
      <c r="DB7" s="204"/>
    </row>
    <row r="8" spans="1:106">
      <c r="A8" s="201" t="str">
        <f>Income!A77</f>
        <v>Wild foods consumed and sold</v>
      </c>
      <c r="B8" s="203">
        <f>Income!B77</f>
        <v>5963.7893108595872</v>
      </c>
      <c r="C8" s="203">
        <f>Income!C77</f>
        <v>10728.917165167742</v>
      </c>
      <c r="D8" s="203">
        <f>Income!D77</f>
        <v>1105.9705306248786</v>
      </c>
      <c r="E8" s="203">
        <f>Income!E77</f>
        <v>0</v>
      </c>
      <c r="F8" s="204">
        <f t="shared" si="4"/>
        <v>5963.7893108595872</v>
      </c>
      <c r="G8" s="204">
        <f t="shared" si="4"/>
        <v>5963.7893108595872</v>
      </c>
      <c r="H8" s="204">
        <f t="shared" si="4"/>
        <v>5963.7893108595872</v>
      </c>
      <c r="I8" s="204">
        <f t="shared" si="4"/>
        <v>5963.7893108595872</v>
      </c>
      <c r="J8" s="204">
        <f t="shared" si="4"/>
        <v>5963.7893108595872</v>
      </c>
      <c r="K8" s="204">
        <f t="shared" si="4"/>
        <v>5963.7893108595872</v>
      </c>
      <c r="L8" s="204">
        <f t="shared" si="4"/>
        <v>5963.7893108595872</v>
      </c>
      <c r="M8" s="204">
        <f t="shared" si="4"/>
        <v>5963.7893108595872</v>
      </c>
      <c r="N8" s="204">
        <f t="shared" si="4"/>
        <v>5963.7893108595872</v>
      </c>
      <c r="O8" s="204">
        <f t="shared" si="4"/>
        <v>5963.7893108595872</v>
      </c>
      <c r="P8" s="204">
        <f t="shared" si="4"/>
        <v>5963.7893108595872</v>
      </c>
      <c r="Q8" s="204">
        <f t="shared" si="4"/>
        <v>5963.7893108595872</v>
      </c>
      <c r="R8" s="204">
        <f t="shared" si="4"/>
        <v>5963.7893108595872</v>
      </c>
      <c r="S8" s="204">
        <f t="shared" si="4"/>
        <v>5963.7893108595872</v>
      </c>
      <c r="T8" s="204">
        <f t="shared" si="4"/>
        <v>5963.7893108595872</v>
      </c>
      <c r="U8" s="204">
        <f t="shared" si="4"/>
        <v>5963.7893108595872</v>
      </c>
      <c r="V8" s="204">
        <f t="shared" ref="V8:AK18" si="6">IF(V$2&lt;=($B$2+$C$2+$D$2),IF(V$2&lt;=($B$2+$C$2),IF(V$2&lt;=$B$2,$B8,$C8),$D8),$E8)</f>
        <v>5963.7893108595872</v>
      </c>
      <c r="W8" s="204">
        <f t="shared" si="6"/>
        <v>5963.7893108595872</v>
      </c>
      <c r="X8" s="204">
        <f t="shared" si="6"/>
        <v>5963.7893108595872</v>
      </c>
      <c r="Y8" s="204">
        <f t="shared" si="6"/>
        <v>5963.7893108595872</v>
      </c>
      <c r="Z8" s="204">
        <f t="shared" si="6"/>
        <v>5963.7893108595872</v>
      </c>
      <c r="AA8" s="204">
        <f t="shared" si="6"/>
        <v>5963.7893108595872</v>
      </c>
      <c r="AB8" s="204">
        <f t="shared" si="6"/>
        <v>5963.7893108595872</v>
      </c>
      <c r="AC8" s="204">
        <f t="shared" si="6"/>
        <v>5963.7893108595872</v>
      </c>
      <c r="AD8" s="204">
        <f t="shared" si="6"/>
        <v>5963.7893108595872</v>
      </c>
      <c r="AE8" s="204">
        <f t="shared" si="6"/>
        <v>5963.7893108595872</v>
      </c>
      <c r="AF8" s="204">
        <f t="shared" si="6"/>
        <v>5963.7893108595872</v>
      </c>
      <c r="AG8" s="204">
        <f t="shared" si="6"/>
        <v>5963.7893108595872</v>
      </c>
      <c r="AH8" s="204">
        <f t="shared" si="6"/>
        <v>5963.7893108595872</v>
      </c>
      <c r="AI8" s="204">
        <f t="shared" si="6"/>
        <v>5963.7893108595872</v>
      </c>
      <c r="AJ8" s="204">
        <f t="shared" si="6"/>
        <v>5963.7893108595872</v>
      </c>
      <c r="AK8" s="204">
        <f t="shared" si="6"/>
        <v>5963.7893108595872</v>
      </c>
      <c r="AL8" s="204">
        <f t="shared" ref="AL8:BA18" si="7">IF(AL$2&lt;=($B$2+$C$2+$D$2),IF(AL$2&lt;=($B$2+$C$2),IF(AL$2&lt;=$B$2,$B8,$C8),$D8),$E8)</f>
        <v>5963.7893108595872</v>
      </c>
      <c r="AM8" s="204">
        <f t="shared" si="7"/>
        <v>5963.7893108595872</v>
      </c>
      <c r="AN8" s="204">
        <f t="shared" si="7"/>
        <v>5963.7893108595872</v>
      </c>
      <c r="AO8" s="204">
        <f t="shared" si="7"/>
        <v>5963.7893108595872</v>
      </c>
      <c r="AP8" s="204">
        <f t="shared" si="7"/>
        <v>5963.7893108595872</v>
      </c>
      <c r="AQ8" s="204">
        <f t="shared" si="7"/>
        <v>5963.7893108595872</v>
      </c>
      <c r="AR8" s="204">
        <f t="shared" si="7"/>
        <v>5963.7893108595872</v>
      </c>
      <c r="AS8" s="204">
        <f t="shared" si="7"/>
        <v>5963.7893108595872</v>
      </c>
      <c r="AT8" s="204">
        <f t="shared" si="7"/>
        <v>10728.917165167742</v>
      </c>
      <c r="AU8" s="204">
        <f t="shared" si="7"/>
        <v>10728.917165167742</v>
      </c>
      <c r="AV8" s="204">
        <f t="shared" si="7"/>
        <v>10728.917165167742</v>
      </c>
      <c r="AW8" s="204">
        <f t="shared" si="7"/>
        <v>10728.917165167742</v>
      </c>
      <c r="AX8" s="204">
        <f t="shared" si="7"/>
        <v>10728.917165167742</v>
      </c>
      <c r="AY8" s="204">
        <f t="shared" si="7"/>
        <v>10728.917165167742</v>
      </c>
      <c r="AZ8" s="204">
        <f t="shared" si="7"/>
        <v>10728.917165167742</v>
      </c>
      <c r="BA8" s="204">
        <f t="shared" si="7"/>
        <v>10728.917165167742</v>
      </c>
      <c r="BB8" s="204">
        <f t="shared" si="5"/>
        <v>10728.917165167742</v>
      </c>
      <c r="BC8" s="204">
        <f t="shared" si="5"/>
        <v>10728.917165167742</v>
      </c>
      <c r="BD8" s="204">
        <f t="shared" si="5"/>
        <v>10728.917165167742</v>
      </c>
      <c r="BE8" s="204">
        <f t="shared" si="5"/>
        <v>10728.917165167742</v>
      </c>
      <c r="BF8" s="204">
        <f t="shared" si="5"/>
        <v>10728.917165167742</v>
      </c>
      <c r="BG8" s="204">
        <f t="shared" si="5"/>
        <v>10728.917165167742</v>
      </c>
      <c r="BH8" s="204">
        <f t="shared" si="5"/>
        <v>10728.917165167742</v>
      </c>
      <c r="BI8" s="204">
        <f t="shared" si="5"/>
        <v>10728.917165167742</v>
      </c>
      <c r="BJ8" s="204">
        <f t="shared" si="5"/>
        <v>10728.917165167742</v>
      </c>
      <c r="BK8" s="204">
        <f t="shared" si="1"/>
        <v>10728.917165167742</v>
      </c>
      <c r="BL8" s="204">
        <f t="shared" si="1"/>
        <v>10728.917165167742</v>
      </c>
      <c r="BM8" s="204">
        <f t="shared" si="1"/>
        <v>10728.917165167742</v>
      </c>
      <c r="BN8" s="204">
        <f t="shared" si="1"/>
        <v>10728.917165167742</v>
      </c>
      <c r="BO8" s="204">
        <f t="shared" si="1"/>
        <v>10728.917165167742</v>
      </c>
      <c r="BP8" s="204">
        <f t="shared" si="1"/>
        <v>10728.917165167742</v>
      </c>
      <c r="BQ8" s="204">
        <f t="shared" si="1"/>
        <v>10728.917165167742</v>
      </c>
      <c r="BR8" s="204">
        <f t="shared" si="1"/>
        <v>10728.917165167742</v>
      </c>
      <c r="BS8" s="204">
        <f t="shared" si="1"/>
        <v>10728.917165167742</v>
      </c>
      <c r="BT8" s="204">
        <f t="shared" si="1"/>
        <v>10728.917165167742</v>
      </c>
      <c r="BU8" s="204">
        <f t="shared" si="1"/>
        <v>10728.917165167742</v>
      </c>
      <c r="BV8" s="204">
        <f t="shared" si="1"/>
        <v>10728.917165167742</v>
      </c>
      <c r="BW8" s="204">
        <f t="shared" si="1"/>
        <v>10728.917165167742</v>
      </c>
      <c r="BX8" s="204">
        <f t="shared" si="1"/>
        <v>10728.917165167742</v>
      </c>
      <c r="BY8" s="204">
        <f t="shared" si="1"/>
        <v>10728.917165167742</v>
      </c>
      <c r="BZ8" s="204">
        <f t="shared" si="1"/>
        <v>10728.917165167742</v>
      </c>
      <c r="CA8" s="204">
        <f t="shared" si="2"/>
        <v>10728.917165167742</v>
      </c>
      <c r="CB8" s="204">
        <f t="shared" si="2"/>
        <v>1105.9705306248786</v>
      </c>
      <c r="CC8" s="204">
        <f t="shared" si="2"/>
        <v>1105.9705306248786</v>
      </c>
      <c r="CD8" s="204">
        <f t="shared" si="2"/>
        <v>1105.9705306248786</v>
      </c>
      <c r="CE8" s="204">
        <f t="shared" si="2"/>
        <v>1105.9705306248786</v>
      </c>
      <c r="CF8" s="204">
        <f t="shared" si="2"/>
        <v>1105.9705306248786</v>
      </c>
      <c r="CG8" s="204">
        <f t="shared" si="2"/>
        <v>1105.9705306248786</v>
      </c>
      <c r="CH8" s="204">
        <f t="shared" si="2"/>
        <v>1105.9705306248786</v>
      </c>
      <c r="CI8" s="204">
        <f t="shared" si="2"/>
        <v>1105.9705306248786</v>
      </c>
      <c r="CJ8" s="204">
        <f t="shared" si="2"/>
        <v>1105.9705306248786</v>
      </c>
      <c r="CK8" s="204">
        <f t="shared" si="2"/>
        <v>1105.9705306248786</v>
      </c>
      <c r="CL8" s="204">
        <f t="shared" si="2"/>
        <v>1105.9705306248786</v>
      </c>
      <c r="CM8" s="204">
        <f t="shared" si="2"/>
        <v>1105.9705306248786</v>
      </c>
      <c r="CN8" s="204">
        <f t="shared" si="2"/>
        <v>1105.9705306248786</v>
      </c>
      <c r="CO8" s="204">
        <f t="shared" si="2"/>
        <v>1105.9705306248786</v>
      </c>
      <c r="CP8" s="204">
        <f t="shared" si="2"/>
        <v>1105.9705306248786</v>
      </c>
      <c r="CQ8" s="204">
        <f t="shared" si="2"/>
        <v>1105.9705306248786</v>
      </c>
      <c r="CR8" s="204">
        <f t="shared" si="2"/>
        <v>1105.9705306248786</v>
      </c>
      <c r="CS8" s="204">
        <f t="shared" si="3"/>
        <v>1105.9705306248786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6997.5127914085824</v>
      </c>
      <c r="C9" s="203">
        <f>Income!C78</f>
        <v>8317.6759878413832</v>
      </c>
      <c r="D9" s="203">
        <f>Income!D78</f>
        <v>117675.26445848709</v>
      </c>
      <c r="E9" s="203">
        <f>Income!E78</f>
        <v>466801.32125075004</v>
      </c>
      <c r="F9" s="204">
        <f t="shared" si="4"/>
        <v>6997.5127914085824</v>
      </c>
      <c r="G9" s="204">
        <f t="shared" si="4"/>
        <v>6997.5127914085824</v>
      </c>
      <c r="H9" s="204">
        <f t="shared" si="4"/>
        <v>6997.5127914085824</v>
      </c>
      <c r="I9" s="204">
        <f t="shared" si="4"/>
        <v>6997.5127914085824</v>
      </c>
      <c r="J9" s="204">
        <f t="shared" si="4"/>
        <v>6997.5127914085824</v>
      </c>
      <c r="K9" s="204">
        <f t="shared" si="4"/>
        <v>6997.5127914085824</v>
      </c>
      <c r="L9" s="204">
        <f t="shared" si="4"/>
        <v>6997.5127914085824</v>
      </c>
      <c r="M9" s="204">
        <f t="shared" si="4"/>
        <v>6997.5127914085824</v>
      </c>
      <c r="N9" s="204">
        <f t="shared" si="4"/>
        <v>6997.5127914085824</v>
      </c>
      <c r="O9" s="204">
        <f t="shared" si="4"/>
        <v>6997.5127914085824</v>
      </c>
      <c r="P9" s="204">
        <f t="shared" si="4"/>
        <v>6997.5127914085824</v>
      </c>
      <c r="Q9" s="204">
        <f t="shared" si="4"/>
        <v>6997.5127914085824</v>
      </c>
      <c r="R9" s="204">
        <f t="shared" si="4"/>
        <v>6997.5127914085824</v>
      </c>
      <c r="S9" s="204">
        <f t="shared" si="4"/>
        <v>6997.5127914085824</v>
      </c>
      <c r="T9" s="204">
        <f t="shared" si="4"/>
        <v>6997.5127914085824</v>
      </c>
      <c r="U9" s="204">
        <f t="shared" si="4"/>
        <v>6997.5127914085824</v>
      </c>
      <c r="V9" s="204">
        <f t="shared" si="6"/>
        <v>6997.5127914085824</v>
      </c>
      <c r="W9" s="204">
        <f t="shared" si="6"/>
        <v>6997.5127914085824</v>
      </c>
      <c r="X9" s="204">
        <f t="shared" si="6"/>
        <v>6997.5127914085824</v>
      </c>
      <c r="Y9" s="204">
        <f t="shared" si="6"/>
        <v>6997.5127914085824</v>
      </c>
      <c r="Z9" s="204">
        <f t="shared" si="6"/>
        <v>6997.5127914085824</v>
      </c>
      <c r="AA9" s="204">
        <f t="shared" si="6"/>
        <v>6997.5127914085824</v>
      </c>
      <c r="AB9" s="204">
        <f t="shared" si="6"/>
        <v>6997.5127914085824</v>
      </c>
      <c r="AC9" s="204">
        <f t="shared" si="6"/>
        <v>6997.5127914085824</v>
      </c>
      <c r="AD9" s="204">
        <f t="shared" si="6"/>
        <v>6997.5127914085824</v>
      </c>
      <c r="AE9" s="204">
        <f t="shared" si="6"/>
        <v>6997.5127914085824</v>
      </c>
      <c r="AF9" s="204">
        <f t="shared" si="6"/>
        <v>6997.5127914085824</v>
      </c>
      <c r="AG9" s="204">
        <f t="shared" si="6"/>
        <v>6997.5127914085824</v>
      </c>
      <c r="AH9" s="204">
        <f t="shared" si="6"/>
        <v>6997.5127914085824</v>
      </c>
      <c r="AI9" s="204">
        <f t="shared" si="6"/>
        <v>6997.5127914085824</v>
      </c>
      <c r="AJ9" s="204">
        <f t="shared" si="6"/>
        <v>6997.5127914085824</v>
      </c>
      <c r="AK9" s="204">
        <f t="shared" si="6"/>
        <v>6997.5127914085824</v>
      </c>
      <c r="AL9" s="204">
        <f t="shared" si="7"/>
        <v>6997.5127914085824</v>
      </c>
      <c r="AM9" s="204">
        <f t="shared" si="7"/>
        <v>6997.5127914085824</v>
      </c>
      <c r="AN9" s="204">
        <f t="shared" si="7"/>
        <v>6997.5127914085824</v>
      </c>
      <c r="AO9" s="204">
        <f t="shared" si="7"/>
        <v>6997.5127914085824</v>
      </c>
      <c r="AP9" s="204">
        <f t="shared" si="7"/>
        <v>6997.5127914085824</v>
      </c>
      <c r="AQ9" s="204">
        <f t="shared" si="7"/>
        <v>6997.5127914085824</v>
      </c>
      <c r="AR9" s="204">
        <f t="shared" si="7"/>
        <v>6997.5127914085824</v>
      </c>
      <c r="AS9" s="204">
        <f t="shared" si="7"/>
        <v>6997.5127914085824</v>
      </c>
      <c r="AT9" s="204">
        <f t="shared" si="7"/>
        <v>8317.6759878413832</v>
      </c>
      <c r="AU9" s="204">
        <f t="shared" si="7"/>
        <v>8317.6759878413832</v>
      </c>
      <c r="AV9" s="204">
        <f t="shared" si="7"/>
        <v>8317.6759878413832</v>
      </c>
      <c r="AW9" s="204">
        <f t="shared" si="7"/>
        <v>8317.6759878413832</v>
      </c>
      <c r="AX9" s="204">
        <f t="shared" si="1"/>
        <v>8317.6759878413832</v>
      </c>
      <c r="AY9" s="204">
        <f t="shared" si="1"/>
        <v>8317.6759878413832</v>
      </c>
      <c r="AZ9" s="204">
        <f t="shared" si="1"/>
        <v>8317.6759878413832</v>
      </c>
      <c r="BA9" s="204">
        <f t="shared" si="1"/>
        <v>8317.6759878413832</v>
      </c>
      <c r="BB9" s="204">
        <f t="shared" si="1"/>
        <v>8317.6759878413832</v>
      </c>
      <c r="BC9" s="204">
        <f t="shared" si="1"/>
        <v>8317.6759878413832</v>
      </c>
      <c r="BD9" s="204">
        <f t="shared" si="1"/>
        <v>8317.6759878413832</v>
      </c>
      <c r="BE9" s="204">
        <f t="shared" si="1"/>
        <v>8317.6759878413832</v>
      </c>
      <c r="BF9" s="204">
        <f t="shared" si="1"/>
        <v>8317.6759878413832</v>
      </c>
      <c r="BG9" s="204">
        <f t="shared" si="1"/>
        <v>8317.6759878413832</v>
      </c>
      <c r="BH9" s="204">
        <f t="shared" si="1"/>
        <v>8317.6759878413832</v>
      </c>
      <c r="BI9" s="204">
        <f t="shared" si="1"/>
        <v>8317.6759878413832</v>
      </c>
      <c r="BJ9" s="204">
        <f t="shared" si="1"/>
        <v>8317.6759878413832</v>
      </c>
      <c r="BK9" s="204">
        <f t="shared" si="1"/>
        <v>8317.6759878413832</v>
      </c>
      <c r="BL9" s="204">
        <f t="shared" si="1"/>
        <v>8317.6759878413832</v>
      </c>
      <c r="BM9" s="204">
        <f t="shared" si="1"/>
        <v>8317.6759878413832</v>
      </c>
      <c r="BN9" s="204">
        <f t="shared" si="1"/>
        <v>8317.6759878413832</v>
      </c>
      <c r="BO9" s="204">
        <f t="shared" si="1"/>
        <v>8317.6759878413832</v>
      </c>
      <c r="BP9" s="204">
        <f t="shared" si="1"/>
        <v>8317.6759878413832</v>
      </c>
      <c r="BQ9" s="204">
        <f t="shared" si="1"/>
        <v>8317.6759878413832</v>
      </c>
      <c r="BR9" s="204">
        <f t="shared" si="1"/>
        <v>8317.6759878413832</v>
      </c>
      <c r="BS9" s="204">
        <f t="shared" si="1"/>
        <v>8317.6759878413832</v>
      </c>
      <c r="BT9" s="204">
        <f t="shared" si="1"/>
        <v>8317.6759878413832</v>
      </c>
      <c r="BU9" s="204">
        <f t="shared" si="1"/>
        <v>8317.6759878413832</v>
      </c>
      <c r="BV9" s="204">
        <f t="shared" si="1"/>
        <v>8317.6759878413832</v>
      </c>
      <c r="BW9" s="204">
        <f t="shared" si="1"/>
        <v>8317.6759878413832</v>
      </c>
      <c r="BX9" s="204">
        <f t="shared" si="1"/>
        <v>8317.6759878413832</v>
      </c>
      <c r="BY9" s="204">
        <f t="shared" si="1"/>
        <v>8317.6759878413832</v>
      </c>
      <c r="BZ9" s="204">
        <f t="shared" si="1"/>
        <v>8317.6759878413832</v>
      </c>
      <c r="CA9" s="204">
        <f t="shared" si="2"/>
        <v>8317.6759878413832</v>
      </c>
      <c r="CB9" s="204">
        <f t="shared" si="2"/>
        <v>117675.26445848709</v>
      </c>
      <c r="CC9" s="204">
        <f t="shared" si="2"/>
        <v>117675.26445848709</v>
      </c>
      <c r="CD9" s="204">
        <f t="shared" si="2"/>
        <v>117675.26445848709</v>
      </c>
      <c r="CE9" s="204">
        <f t="shared" si="2"/>
        <v>117675.26445848709</v>
      </c>
      <c r="CF9" s="204">
        <f t="shared" si="2"/>
        <v>117675.26445848709</v>
      </c>
      <c r="CG9" s="204">
        <f t="shared" si="2"/>
        <v>117675.26445848709</v>
      </c>
      <c r="CH9" s="204">
        <f t="shared" si="2"/>
        <v>117675.26445848709</v>
      </c>
      <c r="CI9" s="204">
        <f t="shared" si="2"/>
        <v>117675.26445848709</v>
      </c>
      <c r="CJ9" s="204">
        <f t="shared" si="2"/>
        <v>117675.26445848709</v>
      </c>
      <c r="CK9" s="204">
        <f t="shared" si="2"/>
        <v>117675.26445848709</v>
      </c>
      <c r="CL9" s="204">
        <f t="shared" si="2"/>
        <v>117675.26445848709</v>
      </c>
      <c r="CM9" s="204">
        <f t="shared" si="2"/>
        <v>117675.26445848709</v>
      </c>
      <c r="CN9" s="204">
        <f t="shared" si="2"/>
        <v>117675.26445848709</v>
      </c>
      <c r="CO9" s="204">
        <f t="shared" si="2"/>
        <v>117675.26445848709</v>
      </c>
      <c r="CP9" s="204">
        <f t="shared" si="2"/>
        <v>117675.26445848709</v>
      </c>
      <c r="CQ9" s="204">
        <f t="shared" si="2"/>
        <v>117675.26445848709</v>
      </c>
      <c r="CR9" s="204">
        <f t="shared" si="2"/>
        <v>117675.26445848709</v>
      </c>
      <c r="CS9" s="204">
        <f t="shared" si="3"/>
        <v>117675.26445848709</v>
      </c>
      <c r="CT9" s="204">
        <f t="shared" si="3"/>
        <v>466801.32125075004</v>
      </c>
      <c r="CU9" s="204">
        <f t="shared" si="3"/>
        <v>466801.32125075004</v>
      </c>
      <c r="CV9" s="204">
        <f t="shared" si="3"/>
        <v>466801.32125075004</v>
      </c>
      <c r="CW9" s="204">
        <f t="shared" si="3"/>
        <v>466801.32125075004</v>
      </c>
      <c r="CX9" s="204">
        <f t="shared" si="3"/>
        <v>466801.32125075004</v>
      </c>
      <c r="CY9" s="204">
        <f t="shared" si="3"/>
        <v>466801.32125075004</v>
      </c>
      <c r="CZ9" s="204">
        <f t="shared" si="3"/>
        <v>466801.32125075004</v>
      </c>
      <c r="DA9" s="204">
        <f t="shared" si="3"/>
        <v>466801.32125075004</v>
      </c>
      <c r="DB9" s="204"/>
    </row>
    <row r="10" spans="1:106">
      <c r="A10" s="201" t="str">
        <f>Income!A79</f>
        <v>Labour - formal emp</v>
      </c>
      <c r="B10" s="203">
        <f>Income!B79</f>
        <v>8905.9253708836513</v>
      </c>
      <c r="C10" s="203">
        <f>Income!C79</f>
        <v>7432.8168401986832</v>
      </c>
      <c r="D10" s="203">
        <f>Income!D79</f>
        <v>45005.627459561721</v>
      </c>
      <c r="E10" s="203">
        <f>Income!E79</f>
        <v>0</v>
      </c>
      <c r="F10" s="204">
        <f t="shared" si="4"/>
        <v>8905.9253708836513</v>
      </c>
      <c r="G10" s="204">
        <f t="shared" si="4"/>
        <v>8905.9253708836513</v>
      </c>
      <c r="H10" s="204">
        <f t="shared" si="4"/>
        <v>8905.9253708836513</v>
      </c>
      <c r="I10" s="204">
        <f t="shared" si="4"/>
        <v>8905.9253708836513</v>
      </c>
      <c r="J10" s="204">
        <f t="shared" si="4"/>
        <v>8905.9253708836513</v>
      </c>
      <c r="K10" s="204">
        <f t="shared" si="4"/>
        <v>8905.9253708836513</v>
      </c>
      <c r="L10" s="204">
        <f t="shared" si="4"/>
        <v>8905.9253708836513</v>
      </c>
      <c r="M10" s="204">
        <f t="shared" si="4"/>
        <v>8905.9253708836513</v>
      </c>
      <c r="N10" s="204">
        <f t="shared" si="4"/>
        <v>8905.9253708836513</v>
      </c>
      <c r="O10" s="204">
        <f t="shared" si="4"/>
        <v>8905.9253708836513</v>
      </c>
      <c r="P10" s="204">
        <f t="shared" si="4"/>
        <v>8905.9253708836513</v>
      </c>
      <c r="Q10" s="204">
        <f t="shared" si="4"/>
        <v>8905.9253708836513</v>
      </c>
      <c r="R10" s="204">
        <f t="shared" si="4"/>
        <v>8905.9253708836513</v>
      </c>
      <c r="S10" s="204">
        <f t="shared" si="4"/>
        <v>8905.9253708836513</v>
      </c>
      <c r="T10" s="204">
        <f t="shared" si="4"/>
        <v>8905.9253708836513</v>
      </c>
      <c r="U10" s="204">
        <f t="shared" si="4"/>
        <v>8905.9253708836513</v>
      </c>
      <c r="V10" s="204">
        <f t="shared" si="6"/>
        <v>8905.9253708836513</v>
      </c>
      <c r="W10" s="204">
        <f t="shared" si="6"/>
        <v>8905.9253708836513</v>
      </c>
      <c r="X10" s="204">
        <f t="shared" si="6"/>
        <v>8905.9253708836513</v>
      </c>
      <c r="Y10" s="204">
        <f t="shared" si="6"/>
        <v>8905.9253708836513</v>
      </c>
      <c r="Z10" s="204">
        <f t="shared" si="6"/>
        <v>8905.9253708836513</v>
      </c>
      <c r="AA10" s="204">
        <f t="shared" si="6"/>
        <v>8905.9253708836513</v>
      </c>
      <c r="AB10" s="204">
        <f t="shared" si="6"/>
        <v>8905.9253708836513</v>
      </c>
      <c r="AC10" s="204">
        <f t="shared" si="6"/>
        <v>8905.9253708836513</v>
      </c>
      <c r="AD10" s="204">
        <f t="shared" si="6"/>
        <v>8905.9253708836513</v>
      </c>
      <c r="AE10" s="204">
        <f t="shared" si="6"/>
        <v>8905.9253708836513</v>
      </c>
      <c r="AF10" s="204">
        <f t="shared" si="6"/>
        <v>8905.9253708836513</v>
      </c>
      <c r="AG10" s="204">
        <f t="shared" si="6"/>
        <v>8905.9253708836513</v>
      </c>
      <c r="AH10" s="204">
        <f t="shared" si="6"/>
        <v>8905.9253708836513</v>
      </c>
      <c r="AI10" s="204">
        <f t="shared" si="6"/>
        <v>8905.9253708836513</v>
      </c>
      <c r="AJ10" s="204">
        <f t="shared" si="6"/>
        <v>8905.9253708836513</v>
      </c>
      <c r="AK10" s="204">
        <f t="shared" si="6"/>
        <v>8905.9253708836513</v>
      </c>
      <c r="AL10" s="204">
        <f t="shared" si="7"/>
        <v>8905.9253708836513</v>
      </c>
      <c r="AM10" s="204">
        <f t="shared" si="7"/>
        <v>8905.9253708836513</v>
      </c>
      <c r="AN10" s="204">
        <f t="shared" si="7"/>
        <v>8905.9253708836513</v>
      </c>
      <c r="AO10" s="204">
        <f t="shared" si="7"/>
        <v>8905.9253708836513</v>
      </c>
      <c r="AP10" s="204">
        <f t="shared" si="7"/>
        <v>8905.9253708836513</v>
      </c>
      <c r="AQ10" s="204">
        <f t="shared" si="7"/>
        <v>8905.9253708836513</v>
      </c>
      <c r="AR10" s="204">
        <f t="shared" si="7"/>
        <v>8905.9253708836513</v>
      </c>
      <c r="AS10" s="204">
        <f t="shared" si="7"/>
        <v>8905.9253708836513</v>
      </c>
      <c r="AT10" s="204">
        <f t="shared" si="7"/>
        <v>7432.8168401986832</v>
      </c>
      <c r="AU10" s="204">
        <f t="shared" si="7"/>
        <v>7432.8168401986832</v>
      </c>
      <c r="AV10" s="204">
        <f t="shared" si="7"/>
        <v>7432.8168401986832</v>
      </c>
      <c r="AW10" s="204">
        <f t="shared" si="7"/>
        <v>7432.8168401986832</v>
      </c>
      <c r="AX10" s="204">
        <f t="shared" si="1"/>
        <v>7432.8168401986832</v>
      </c>
      <c r="AY10" s="204">
        <f t="shared" si="1"/>
        <v>7432.8168401986832</v>
      </c>
      <c r="AZ10" s="204">
        <f t="shared" si="1"/>
        <v>7432.8168401986832</v>
      </c>
      <c r="BA10" s="204">
        <f t="shared" si="1"/>
        <v>7432.8168401986832</v>
      </c>
      <c r="BB10" s="204">
        <f t="shared" si="1"/>
        <v>7432.8168401986832</v>
      </c>
      <c r="BC10" s="204">
        <f t="shared" si="1"/>
        <v>7432.8168401986832</v>
      </c>
      <c r="BD10" s="204">
        <f t="shared" si="1"/>
        <v>7432.8168401986832</v>
      </c>
      <c r="BE10" s="204">
        <f t="shared" si="1"/>
        <v>7432.8168401986832</v>
      </c>
      <c r="BF10" s="204">
        <f t="shared" si="1"/>
        <v>7432.8168401986832</v>
      </c>
      <c r="BG10" s="204">
        <f t="shared" si="1"/>
        <v>7432.8168401986832</v>
      </c>
      <c r="BH10" s="204">
        <f t="shared" si="1"/>
        <v>7432.8168401986832</v>
      </c>
      <c r="BI10" s="204">
        <f t="shared" si="1"/>
        <v>7432.8168401986832</v>
      </c>
      <c r="BJ10" s="204">
        <f t="shared" si="1"/>
        <v>7432.8168401986832</v>
      </c>
      <c r="BK10" s="204">
        <f t="shared" si="1"/>
        <v>7432.8168401986832</v>
      </c>
      <c r="BL10" s="204">
        <f t="shared" si="1"/>
        <v>7432.8168401986832</v>
      </c>
      <c r="BM10" s="204">
        <f t="shared" si="1"/>
        <v>7432.8168401986832</v>
      </c>
      <c r="BN10" s="204">
        <f t="shared" si="1"/>
        <v>7432.8168401986832</v>
      </c>
      <c r="BO10" s="204">
        <f t="shared" si="1"/>
        <v>7432.8168401986832</v>
      </c>
      <c r="BP10" s="204">
        <f t="shared" si="1"/>
        <v>7432.8168401986832</v>
      </c>
      <c r="BQ10" s="204">
        <f t="shared" si="1"/>
        <v>7432.8168401986832</v>
      </c>
      <c r="BR10" s="204">
        <f t="shared" ref="AX10:BZ18" si="8">IF(BR$2&lt;=($B$2+$C$2+$D$2),IF(BR$2&lt;=($B$2+$C$2),IF(BR$2&lt;=$B$2,$B10,$C10),$D10),$E10)</f>
        <v>7432.8168401986832</v>
      </c>
      <c r="BS10" s="204">
        <f t="shared" si="8"/>
        <v>7432.8168401986832</v>
      </c>
      <c r="BT10" s="204">
        <f t="shared" si="8"/>
        <v>7432.8168401986832</v>
      </c>
      <c r="BU10" s="204">
        <f t="shared" si="8"/>
        <v>7432.8168401986832</v>
      </c>
      <c r="BV10" s="204">
        <f t="shared" si="8"/>
        <v>7432.8168401986832</v>
      </c>
      <c r="BW10" s="204">
        <f t="shared" si="8"/>
        <v>7432.8168401986832</v>
      </c>
      <c r="BX10" s="204">
        <f t="shared" si="8"/>
        <v>7432.8168401986832</v>
      </c>
      <c r="BY10" s="204">
        <f t="shared" si="8"/>
        <v>7432.8168401986832</v>
      </c>
      <c r="BZ10" s="204">
        <f t="shared" si="8"/>
        <v>7432.8168401986832</v>
      </c>
      <c r="CA10" s="204">
        <f t="shared" si="2"/>
        <v>7432.8168401986832</v>
      </c>
      <c r="CB10" s="204">
        <f t="shared" si="2"/>
        <v>45005.627459561721</v>
      </c>
      <c r="CC10" s="204">
        <f t="shared" si="2"/>
        <v>45005.627459561721</v>
      </c>
      <c r="CD10" s="204">
        <f t="shared" si="2"/>
        <v>45005.627459561721</v>
      </c>
      <c r="CE10" s="204">
        <f t="shared" si="2"/>
        <v>45005.627459561721</v>
      </c>
      <c r="CF10" s="204">
        <f t="shared" si="2"/>
        <v>45005.627459561721</v>
      </c>
      <c r="CG10" s="204">
        <f t="shared" si="2"/>
        <v>45005.627459561721</v>
      </c>
      <c r="CH10" s="204">
        <f t="shared" si="2"/>
        <v>45005.627459561721</v>
      </c>
      <c r="CI10" s="204">
        <f t="shared" si="2"/>
        <v>45005.627459561721</v>
      </c>
      <c r="CJ10" s="204">
        <f t="shared" si="2"/>
        <v>45005.627459561721</v>
      </c>
      <c r="CK10" s="204">
        <f t="shared" si="2"/>
        <v>45005.627459561721</v>
      </c>
      <c r="CL10" s="204">
        <f t="shared" si="2"/>
        <v>45005.627459561721</v>
      </c>
      <c r="CM10" s="204">
        <f t="shared" si="2"/>
        <v>45005.627459561721</v>
      </c>
      <c r="CN10" s="204">
        <f t="shared" si="2"/>
        <v>45005.627459561721</v>
      </c>
      <c r="CO10" s="204">
        <f t="shared" si="2"/>
        <v>45005.627459561721</v>
      </c>
      <c r="CP10" s="204">
        <f t="shared" si="2"/>
        <v>45005.627459561721</v>
      </c>
      <c r="CQ10" s="204">
        <f t="shared" si="2"/>
        <v>45005.627459561721</v>
      </c>
      <c r="CR10" s="204">
        <f t="shared" si="2"/>
        <v>45005.627459561721</v>
      </c>
      <c r="CS10" s="204">
        <f t="shared" si="3"/>
        <v>45005.627459561721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5309.1548858562028</v>
      </c>
      <c r="D11" s="203">
        <f>Income!D81</f>
        <v>9024.71952989901</v>
      </c>
      <c r="E11" s="203">
        <f>Income!E81</f>
        <v>82751.143312632965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5309.1548858562028</v>
      </c>
      <c r="AU11" s="204">
        <f t="shared" si="7"/>
        <v>5309.1548858562028</v>
      </c>
      <c r="AV11" s="204">
        <f t="shared" si="7"/>
        <v>5309.1548858562028</v>
      </c>
      <c r="AW11" s="204">
        <f t="shared" si="7"/>
        <v>5309.1548858562028</v>
      </c>
      <c r="AX11" s="204">
        <f t="shared" si="8"/>
        <v>5309.1548858562028</v>
      </c>
      <c r="AY11" s="204">
        <f t="shared" si="8"/>
        <v>5309.1548858562028</v>
      </c>
      <c r="AZ11" s="204">
        <f t="shared" si="8"/>
        <v>5309.1548858562028</v>
      </c>
      <c r="BA11" s="204">
        <f t="shared" si="8"/>
        <v>5309.1548858562028</v>
      </c>
      <c r="BB11" s="204">
        <f t="shared" si="8"/>
        <v>5309.1548858562028</v>
      </c>
      <c r="BC11" s="204">
        <f t="shared" si="8"/>
        <v>5309.1548858562028</v>
      </c>
      <c r="BD11" s="204">
        <f t="shared" si="8"/>
        <v>5309.1548858562028</v>
      </c>
      <c r="BE11" s="204">
        <f t="shared" si="8"/>
        <v>5309.1548858562028</v>
      </c>
      <c r="BF11" s="204">
        <f t="shared" si="8"/>
        <v>5309.1548858562028</v>
      </c>
      <c r="BG11" s="204">
        <f t="shared" si="8"/>
        <v>5309.1548858562028</v>
      </c>
      <c r="BH11" s="204">
        <f t="shared" si="8"/>
        <v>5309.1548858562028</v>
      </c>
      <c r="BI11" s="204">
        <f t="shared" si="8"/>
        <v>5309.1548858562028</v>
      </c>
      <c r="BJ11" s="204">
        <f t="shared" si="8"/>
        <v>5309.1548858562028</v>
      </c>
      <c r="BK11" s="204">
        <f t="shared" si="8"/>
        <v>5309.1548858562028</v>
      </c>
      <c r="BL11" s="204">
        <f t="shared" si="8"/>
        <v>5309.1548858562028</v>
      </c>
      <c r="BM11" s="204">
        <f t="shared" si="8"/>
        <v>5309.1548858562028</v>
      </c>
      <c r="BN11" s="204">
        <f t="shared" si="8"/>
        <v>5309.1548858562028</v>
      </c>
      <c r="BO11" s="204">
        <f t="shared" si="8"/>
        <v>5309.1548858562028</v>
      </c>
      <c r="BP11" s="204">
        <f t="shared" si="8"/>
        <v>5309.1548858562028</v>
      </c>
      <c r="BQ11" s="204">
        <f t="shared" si="8"/>
        <v>5309.1548858562028</v>
      </c>
      <c r="BR11" s="204">
        <f t="shared" si="8"/>
        <v>5309.1548858562028</v>
      </c>
      <c r="BS11" s="204">
        <f t="shared" si="8"/>
        <v>5309.1548858562028</v>
      </c>
      <c r="BT11" s="204">
        <f t="shared" si="8"/>
        <v>5309.1548858562028</v>
      </c>
      <c r="BU11" s="204">
        <f t="shared" si="8"/>
        <v>5309.1548858562028</v>
      </c>
      <c r="BV11" s="204">
        <f t="shared" si="8"/>
        <v>5309.1548858562028</v>
      </c>
      <c r="BW11" s="204">
        <f t="shared" si="8"/>
        <v>5309.1548858562028</v>
      </c>
      <c r="BX11" s="204">
        <f t="shared" si="8"/>
        <v>5309.1548858562028</v>
      </c>
      <c r="BY11" s="204">
        <f t="shared" si="8"/>
        <v>5309.1548858562028</v>
      </c>
      <c r="BZ11" s="204">
        <f t="shared" si="8"/>
        <v>5309.1548858562028</v>
      </c>
      <c r="CA11" s="204">
        <f t="shared" si="2"/>
        <v>5309.1548858562028</v>
      </c>
      <c r="CB11" s="204">
        <f t="shared" si="2"/>
        <v>9024.71952989901</v>
      </c>
      <c r="CC11" s="204">
        <f t="shared" si="2"/>
        <v>9024.71952989901</v>
      </c>
      <c r="CD11" s="204">
        <f t="shared" si="2"/>
        <v>9024.71952989901</v>
      </c>
      <c r="CE11" s="204">
        <f t="shared" si="2"/>
        <v>9024.71952989901</v>
      </c>
      <c r="CF11" s="204">
        <f t="shared" si="2"/>
        <v>9024.71952989901</v>
      </c>
      <c r="CG11" s="204">
        <f t="shared" si="2"/>
        <v>9024.71952989901</v>
      </c>
      <c r="CH11" s="204">
        <f t="shared" si="2"/>
        <v>9024.71952989901</v>
      </c>
      <c r="CI11" s="204">
        <f t="shared" si="2"/>
        <v>9024.71952989901</v>
      </c>
      <c r="CJ11" s="204">
        <f t="shared" si="2"/>
        <v>9024.71952989901</v>
      </c>
      <c r="CK11" s="204">
        <f t="shared" si="2"/>
        <v>9024.71952989901</v>
      </c>
      <c r="CL11" s="204">
        <f t="shared" si="2"/>
        <v>9024.71952989901</v>
      </c>
      <c r="CM11" s="204">
        <f t="shared" si="2"/>
        <v>9024.71952989901</v>
      </c>
      <c r="CN11" s="204">
        <f t="shared" si="2"/>
        <v>9024.71952989901</v>
      </c>
      <c r="CO11" s="204">
        <f t="shared" si="2"/>
        <v>9024.71952989901</v>
      </c>
      <c r="CP11" s="204">
        <f t="shared" si="2"/>
        <v>9024.71952989901</v>
      </c>
      <c r="CQ11" s="204">
        <f t="shared" si="2"/>
        <v>9024.71952989901</v>
      </c>
      <c r="CR11" s="204">
        <f t="shared" si="2"/>
        <v>9024.71952989901</v>
      </c>
      <c r="CS11" s="204">
        <f t="shared" si="3"/>
        <v>9024.71952989901</v>
      </c>
      <c r="CT11" s="204">
        <f t="shared" si="3"/>
        <v>82751.143312632965</v>
      </c>
      <c r="CU11" s="204">
        <f t="shared" si="3"/>
        <v>82751.143312632965</v>
      </c>
      <c r="CV11" s="204">
        <f t="shared" si="3"/>
        <v>82751.143312632965</v>
      </c>
      <c r="CW11" s="204">
        <f t="shared" si="3"/>
        <v>82751.143312632965</v>
      </c>
      <c r="CX11" s="204">
        <f t="shared" si="3"/>
        <v>82751.143312632965</v>
      </c>
      <c r="CY11" s="204">
        <f t="shared" si="3"/>
        <v>82751.143312632965</v>
      </c>
      <c r="CZ11" s="204">
        <f t="shared" si="3"/>
        <v>82751.143312632965</v>
      </c>
      <c r="DA11" s="204">
        <f t="shared" si="3"/>
        <v>82751.143312632965</v>
      </c>
      <c r="DB11" s="204"/>
    </row>
    <row r="12" spans="1:106">
      <c r="A12" s="201" t="str">
        <f>Income!A82</f>
        <v>Small business/petty trading</v>
      </c>
      <c r="B12" s="203">
        <f>Income!B82</f>
        <v>30209.13771002346</v>
      </c>
      <c r="C12" s="203">
        <f>Income!C82</f>
        <v>27410.961468584661</v>
      </c>
      <c r="D12" s="203">
        <f>Income!D82</f>
        <v>12258.434655571235</v>
      </c>
      <c r="E12" s="203">
        <f>Income!E82</f>
        <v>14698.765944076038</v>
      </c>
      <c r="F12" s="204">
        <f t="shared" si="4"/>
        <v>30209.13771002346</v>
      </c>
      <c r="G12" s="204">
        <f t="shared" si="4"/>
        <v>30209.13771002346</v>
      </c>
      <c r="H12" s="204">
        <f t="shared" si="4"/>
        <v>30209.13771002346</v>
      </c>
      <c r="I12" s="204">
        <f t="shared" si="4"/>
        <v>30209.13771002346</v>
      </c>
      <c r="J12" s="204">
        <f t="shared" si="4"/>
        <v>30209.13771002346</v>
      </c>
      <c r="K12" s="204">
        <f t="shared" si="4"/>
        <v>30209.13771002346</v>
      </c>
      <c r="L12" s="204">
        <f t="shared" si="4"/>
        <v>30209.13771002346</v>
      </c>
      <c r="M12" s="204">
        <f t="shared" si="4"/>
        <v>30209.13771002346</v>
      </c>
      <c r="N12" s="204">
        <f t="shared" si="4"/>
        <v>30209.13771002346</v>
      </c>
      <c r="O12" s="204">
        <f t="shared" si="4"/>
        <v>30209.13771002346</v>
      </c>
      <c r="P12" s="204">
        <f t="shared" si="4"/>
        <v>30209.13771002346</v>
      </c>
      <c r="Q12" s="204">
        <f t="shared" si="4"/>
        <v>30209.13771002346</v>
      </c>
      <c r="R12" s="204">
        <f t="shared" si="4"/>
        <v>30209.13771002346</v>
      </c>
      <c r="S12" s="204">
        <f t="shared" si="4"/>
        <v>30209.13771002346</v>
      </c>
      <c r="T12" s="204">
        <f t="shared" si="4"/>
        <v>30209.13771002346</v>
      </c>
      <c r="U12" s="204">
        <f t="shared" si="4"/>
        <v>30209.13771002346</v>
      </c>
      <c r="V12" s="204">
        <f t="shared" si="6"/>
        <v>30209.13771002346</v>
      </c>
      <c r="W12" s="204">
        <f t="shared" si="6"/>
        <v>30209.13771002346</v>
      </c>
      <c r="X12" s="204">
        <f t="shared" si="6"/>
        <v>30209.13771002346</v>
      </c>
      <c r="Y12" s="204">
        <f t="shared" si="6"/>
        <v>30209.13771002346</v>
      </c>
      <c r="Z12" s="204">
        <f t="shared" si="6"/>
        <v>30209.13771002346</v>
      </c>
      <c r="AA12" s="204">
        <f t="shared" si="6"/>
        <v>30209.13771002346</v>
      </c>
      <c r="AB12" s="204">
        <f t="shared" si="6"/>
        <v>30209.13771002346</v>
      </c>
      <c r="AC12" s="204">
        <f t="shared" si="6"/>
        <v>30209.13771002346</v>
      </c>
      <c r="AD12" s="204">
        <f t="shared" si="6"/>
        <v>30209.13771002346</v>
      </c>
      <c r="AE12" s="204">
        <f t="shared" si="6"/>
        <v>30209.13771002346</v>
      </c>
      <c r="AF12" s="204">
        <f t="shared" si="6"/>
        <v>30209.13771002346</v>
      </c>
      <c r="AG12" s="204">
        <f t="shared" si="6"/>
        <v>30209.13771002346</v>
      </c>
      <c r="AH12" s="204">
        <f t="shared" si="6"/>
        <v>30209.13771002346</v>
      </c>
      <c r="AI12" s="204">
        <f t="shared" si="6"/>
        <v>30209.13771002346</v>
      </c>
      <c r="AJ12" s="204">
        <f t="shared" si="6"/>
        <v>30209.13771002346</v>
      </c>
      <c r="AK12" s="204">
        <f t="shared" si="6"/>
        <v>30209.13771002346</v>
      </c>
      <c r="AL12" s="204">
        <f t="shared" si="7"/>
        <v>30209.13771002346</v>
      </c>
      <c r="AM12" s="204">
        <f t="shared" si="7"/>
        <v>30209.13771002346</v>
      </c>
      <c r="AN12" s="204">
        <f t="shared" si="7"/>
        <v>30209.13771002346</v>
      </c>
      <c r="AO12" s="204">
        <f t="shared" si="7"/>
        <v>30209.13771002346</v>
      </c>
      <c r="AP12" s="204">
        <f t="shared" si="7"/>
        <v>30209.13771002346</v>
      </c>
      <c r="AQ12" s="204">
        <f t="shared" si="7"/>
        <v>30209.13771002346</v>
      </c>
      <c r="AR12" s="204">
        <f t="shared" si="7"/>
        <v>30209.13771002346</v>
      </c>
      <c r="AS12" s="204">
        <f t="shared" si="7"/>
        <v>30209.13771002346</v>
      </c>
      <c r="AT12" s="204">
        <f t="shared" si="7"/>
        <v>27410.961468584661</v>
      </c>
      <c r="AU12" s="204">
        <f t="shared" si="7"/>
        <v>27410.961468584661</v>
      </c>
      <c r="AV12" s="204">
        <f t="shared" si="7"/>
        <v>27410.961468584661</v>
      </c>
      <c r="AW12" s="204">
        <f t="shared" si="7"/>
        <v>27410.961468584661</v>
      </c>
      <c r="AX12" s="204">
        <f t="shared" si="8"/>
        <v>27410.961468584661</v>
      </c>
      <c r="AY12" s="204">
        <f t="shared" si="8"/>
        <v>27410.961468584661</v>
      </c>
      <c r="AZ12" s="204">
        <f t="shared" si="8"/>
        <v>27410.961468584661</v>
      </c>
      <c r="BA12" s="204">
        <f t="shared" si="8"/>
        <v>27410.961468584661</v>
      </c>
      <c r="BB12" s="204">
        <f t="shared" si="8"/>
        <v>27410.961468584661</v>
      </c>
      <c r="BC12" s="204">
        <f t="shared" si="8"/>
        <v>27410.961468584661</v>
      </c>
      <c r="BD12" s="204">
        <f t="shared" si="8"/>
        <v>27410.961468584661</v>
      </c>
      <c r="BE12" s="204">
        <f t="shared" si="8"/>
        <v>27410.961468584661</v>
      </c>
      <c r="BF12" s="204">
        <f t="shared" si="8"/>
        <v>27410.961468584661</v>
      </c>
      <c r="BG12" s="204">
        <f t="shared" si="8"/>
        <v>27410.961468584661</v>
      </c>
      <c r="BH12" s="204">
        <f t="shared" si="8"/>
        <v>27410.961468584661</v>
      </c>
      <c r="BI12" s="204">
        <f t="shared" si="8"/>
        <v>27410.961468584661</v>
      </c>
      <c r="BJ12" s="204">
        <f t="shared" si="8"/>
        <v>27410.961468584661</v>
      </c>
      <c r="BK12" s="204">
        <f t="shared" si="8"/>
        <v>27410.961468584661</v>
      </c>
      <c r="BL12" s="204">
        <f t="shared" si="8"/>
        <v>27410.961468584661</v>
      </c>
      <c r="BM12" s="204">
        <f t="shared" si="8"/>
        <v>27410.961468584661</v>
      </c>
      <c r="BN12" s="204">
        <f t="shared" si="8"/>
        <v>27410.961468584661</v>
      </c>
      <c r="BO12" s="204">
        <f t="shared" si="8"/>
        <v>27410.961468584661</v>
      </c>
      <c r="BP12" s="204">
        <f t="shared" si="8"/>
        <v>27410.961468584661</v>
      </c>
      <c r="BQ12" s="204">
        <f t="shared" si="8"/>
        <v>27410.961468584661</v>
      </c>
      <c r="BR12" s="204">
        <f t="shared" si="8"/>
        <v>27410.961468584661</v>
      </c>
      <c r="BS12" s="204">
        <f t="shared" si="8"/>
        <v>27410.961468584661</v>
      </c>
      <c r="BT12" s="204">
        <f t="shared" si="8"/>
        <v>27410.961468584661</v>
      </c>
      <c r="BU12" s="204">
        <f t="shared" si="8"/>
        <v>27410.961468584661</v>
      </c>
      <c r="BV12" s="204">
        <f t="shared" si="8"/>
        <v>27410.961468584661</v>
      </c>
      <c r="BW12" s="204">
        <f t="shared" si="8"/>
        <v>27410.961468584661</v>
      </c>
      <c r="BX12" s="204">
        <f t="shared" si="8"/>
        <v>27410.961468584661</v>
      </c>
      <c r="BY12" s="204">
        <f t="shared" si="8"/>
        <v>27410.961468584661</v>
      </c>
      <c r="BZ12" s="204">
        <f t="shared" si="8"/>
        <v>27410.961468584661</v>
      </c>
      <c r="CA12" s="204">
        <f t="shared" si="2"/>
        <v>27410.961468584661</v>
      </c>
      <c r="CB12" s="204">
        <f t="shared" si="2"/>
        <v>12258.434655571235</v>
      </c>
      <c r="CC12" s="204">
        <f t="shared" si="2"/>
        <v>12258.434655571235</v>
      </c>
      <c r="CD12" s="204">
        <f t="shared" si="2"/>
        <v>12258.434655571235</v>
      </c>
      <c r="CE12" s="204">
        <f t="shared" si="2"/>
        <v>12258.434655571235</v>
      </c>
      <c r="CF12" s="204">
        <f t="shared" si="2"/>
        <v>12258.434655571235</v>
      </c>
      <c r="CG12" s="204">
        <f t="shared" si="2"/>
        <v>12258.434655571235</v>
      </c>
      <c r="CH12" s="204">
        <f t="shared" si="2"/>
        <v>12258.434655571235</v>
      </c>
      <c r="CI12" s="204">
        <f t="shared" si="2"/>
        <v>12258.434655571235</v>
      </c>
      <c r="CJ12" s="204">
        <f t="shared" si="2"/>
        <v>12258.434655571235</v>
      </c>
      <c r="CK12" s="204">
        <f t="shared" si="2"/>
        <v>12258.434655571235</v>
      </c>
      <c r="CL12" s="204">
        <f t="shared" si="2"/>
        <v>12258.434655571235</v>
      </c>
      <c r="CM12" s="204">
        <f t="shared" si="2"/>
        <v>12258.434655571235</v>
      </c>
      <c r="CN12" s="204">
        <f t="shared" si="2"/>
        <v>12258.434655571235</v>
      </c>
      <c r="CO12" s="204">
        <f t="shared" si="2"/>
        <v>12258.434655571235</v>
      </c>
      <c r="CP12" s="204">
        <f t="shared" si="2"/>
        <v>12258.434655571235</v>
      </c>
      <c r="CQ12" s="204">
        <f t="shared" si="2"/>
        <v>12258.434655571235</v>
      </c>
      <c r="CR12" s="204">
        <f t="shared" si="2"/>
        <v>12258.434655571235</v>
      </c>
      <c r="CS12" s="204">
        <f t="shared" si="3"/>
        <v>12258.434655571235</v>
      </c>
      <c r="CT12" s="204">
        <f t="shared" si="3"/>
        <v>14698.765944076038</v>
      </c>
      <c r="CU12" s="204">
        <f t="shared" si="3"/>
        <v>14698.765944076038</v>
      </c>
      <c r="CV12" s="204">
        <f t="shared" si="3"/>
        <v>14698.765944076038</v>
      </c>
      <c r="CW12" s="204">
        <f t="shared" si="3"/>
        <v>14698.765944076038</v>
      </c>
      <c r="CX12" s="204">
        <f t="shared" si="3"/>
        <v>14698.765944076038</v>
      </c>
      <c r="CY12" s="204">
        <f t="shared" si="3"/>
        <v>14698.765944076038</v>
      </c>
      <c r="CZ12" s="204">
        <f t="shared" si="3"/>
        <v>14698.765944076038</v>
      </c>
      <c r="DA12" s="204">
        <f t="shared" si="3"/>
        <v>14698.765944076038</v>
      </c>
      <c r="DB12" s="204"/>
    </row>
    <row r="13" spans="1:106">
      <c r="A13" s="201" t="str">
        <f>Income!A83</f>
        <v>Food transfer - official</v>
      </c>
      <c r="B13" s="203">
        <f>Income!B83</f>
        <v>1171.1564262758325</v>
      </c>
      <c r="C13" s="203">
        <f>Income!C83</f>
        <v>977.43814878455487</v>
      </c>
      <c r="D13" s="203">
        <f>Income!D83</f>
        <v>977.34677067565133</v>
      </c>
      <c r="E13" s="203">
        <f>Income!E83</f>
        <v>0</v>
      </c>
      <c r="F13" s="204">
        <f t="shared" si="4"/>
        <v>1171.1564262758325</v>
      </c>
      <c r="G13" s="204">
        <f t="shared" si="4"/>
        <v>1171.1564262758325</v>
      </c>
      <c r="H13" s="204">
        <f t="shared" si="4"/>
        <v>1171.1564262758325</v>
      </c>
      <c r="I13" s="204">
        <f t="shared" si="4"/>
        <v>1171.1564262758325</v>
      </c>
      <c r="J13" s="204">
        <f t="shared" si="4"/>
        <v>1171.1564262758325</v>
      </c>
      <c r="K13" s="204">
        <f t="shared" si="4"/>
        <v>1171.1564262758325</v>
      </c>
      <c r="L13" s="204">
        <f t="shared" si="4"/>
        <v>1171.1564262758325</v>
      </c>
      <c r="M13" s="204">
        <f t="shared" si="4"/>
        <v>1171.1564262758325</v>
      </c>
      <c r="N13" s="204">
        <f t="shared" si="4"/>
        <v>1171.1564262758325</v>
      </c>
      <c r="O13" s="204">
        <f t="shared" si="4"/>
        <v>1171.1564262758325</v>
      </c>
      <c r="P13" s="204">
        <f t="shared" si="4"/>
        <v>1171.1564262758325</v>
      </c>
      <c r="Q13" s="204">
        <f t="shared" si="4"/>
        <v>1171.1564262758325</v>
      </c>
      <c r="R13" s="204">
        <f t="shared" si="4"/>
        <v>1171.1564262758325</v>
      </c>
      <c r="S13" s="204">
        <f t="shared" si="4"/>
        <v>1171.1564262758325</v>
      </c>
      <c r="T13" s="204">
        <f t="shared" si="4"/>
        <v>1171.1564262758325</v>
      </c>
      <c r="U13" s="204">
        <f t="shared" si="4"/>
        <v>1171.1564262758325</v>
      </c>
      <c r="V13" s="204">
        <f t="shared" si="6"/>
        <v>1171.1564262758325</v>
      </c>
      <c r="W13" s="204">
        <f t="shared" si="6"/>
        <v>1171.1564262758325</v>
      </c>
      <c r="X13" s="204">
        <f t="shared" si="6"/>
        <v>1171.1564262758325</v>
      </c>
      <c r="Y13" s="204">
        <f t="shared" si="6"/>
        <v>1171.1564262758325</v>
      </c>
      <c r="Z13" s="204">
        <f t="shared" si="6"/>
        <v>1171.1564262758325</v>
      </c>
      <c r="AA13" s="204">
        <f t="shared" si="6"/>
        <v>1171.1564262758325</v>
      </c>
      <c r="AB13" s="204">
        <f t="shared" si="6"/>
        <v>1171.1564262758325</v>
      </c>
      <c r="AC13" s="204">
        <f t="shared" si="6"/>
        <v>1171.1564262758325</v>
      </c>
      <c r="AD13" s="204">
        <f t="shared" si="6"/>
        <v>1171.1564262758325</v>
      </c>
      <c r="AE13" s="204">
        <f t="shared" si="6"/>
        <v>1171.1564262758325</v>
      </c>
      <c r="AF13" s="204">
        <f t="shared" si="6"/>
        <v>1171.1564262758325</v>
      </c>
      <c r="AG13" s="204">
        <f t="shared" si="6"/>
        <v>1171.1564262758325</v>
      </c>
      <c r="AH13" s="204">
        <f t="shared" si="6"/>
        <v>1171.1564262758325</v>
      </c>
      <c r="AI13" s="204">
        <f t="shared" si="6"/>
        <v>1171.1564262758325</v>
      </c>
      <c r="AJ13" s="204">
        <f t="shared" si="6"/>
        <v>1171.1564262758325</v>
      </c>
      <c r="AK13" s="204">
        <f t="shared" si="6"/>
        <v>1171.1564262758325</v>
      </c>
      <c r="AL13" s="204">
        <f t="shared" si="7"/>
        <v>1171.1564262758325</v>
      </c>
      <c r="AM13" s="204">
        <f t="shared" si="7"/>
        <v>1171.1564262758325</v>
      </c>
      <c r="AN13" s="204">
        <f t="shared" si="7"/>
        <v>1171.1564262758325</v>
      </c>
      <c r="AO13" s="204">
        <f t="shared" si="7"/>
        <v>1171.1564262758325</v>
      </c>
      <c r="AP13" s="204">
        <f t="shared" si="7"/>
        <v>1171.1564262758325</v>
      </c>
      <c r="AQ13" s="204">
        <f t="shared" si="7"/>
        <v>1171.1564262758325</v>
      </c>
      <c r="AR13" s="204">
        <f t="shared" si="7"/>
        <v>1171.1564262758325</v>
      </c>
      <c r="AS13" s="204">
        <f t="shared" si="7"/>
        <v>1171.1564262758325</v>
      </c>
      <c r="AT13" s="204">
        <f t="shared" si="7"/>
        <v>977.43814878455487</v>
      </c>
      <c r="AU13" s="204">
        <f t="shared" si="7"/>
        <v>977.43814878455487</v>
      </c>
      <c r="AV13" s="204">
        <f t="shared" si="7"/>
        <v>977.43814878455487</v>
      </c>
      <c r="AW13" s="204">
        <f t="shared" si="7"/>
        <v>977.43814878455487</v>
      </c>
      <c r="AX13" s="204">
        <f t="shared" si="8"/>
        <v>977.43814878455487</v>
      </c>
      <c r="AY13" s="204">
        <f t="shared" si="8"/>
        <v>977.43814878455487</v>
      </c>
      <c r="AZ13" s="204">
        <f t="shared" si="8"/>
        <v>977.43814878455487</v>
      </c>
      <c r="BA13" s="204">
        <f t="shared" si="8"/>
        <v>977.43814878455487</v>
      </c>
      <c r="BB13" s="204">
        <f t="shared" si="8"/>
        <v>977.43814878455487</v>
      </c>
      <c r="BC13" s="204">
        <f t="shared" si="8"/>
        <v>977.43814878455487</v>
      </c>
      <c r="BD13" s="204">
        <f t="shared" si="8"/>
        <v>977.43814878455487</v>
      </c>
      <c r="BE13" s="204">
        <f t="shared" si="8"/>
        <v>977.43814878455487</v>
      </c>
      <c r="BF13" s="204">
        <f t="shared" si="8"/>
        <v>977.43814878455487</v>
      </c>
      <c r="BG13" s="204">
        <f t="shared" si="8"/>
        <v>977.43814878455487</v>
      </c>
      <c r="BH13" s="204">
        <f t="shared" si="8"/>
        <v>977.43814878455487</v>
      </c>
      <c r="BI13" s="204">
        <f t="shared" si="8"/>
        <v>977.43814878455487</v>
      </c>
      <c r="BJ13" s="204">
        <f t="shared" si="8"/>
        <v>977.43814878455487</v>
      </c>
      <c r="BK13" s="204">
        <f t="shared" si="8"/>
        <v>977.43814878455487</v>
      </c>
      <c r="BL13" s="204">
        <f t="shared" si="8"/>
        <v>977.43814878455487</v>
      </c>
      <c r="BM13" s="204">
        <f t="shared" si="8"/>
        <v>977.43814878455487</v>
      </c>
      <c r="BN13" s="204">
        <f t="shared" si="8"/>
        <v>977.43814878455487</v>
      </c>
      <c r="BO13" s="204">
        <f t="shared" si="8"/>
        <v>977.43814878455487</v>
      </c>
      <c r="BP13" s="204">
        <f t="shared" si="8"/>
        <v>977.43814878455487</v>
      </c>
      <c r="BQ13" s="204">
        <f t="shared" si="8"/>
        <v>977.43814878455487</v>
      </c>
      <c r="BR13" s="204">
        <f t="shared" si="8"/>
        <v>977.43814878455487</v>
      </c>
      <c r="BS13" s="204">
        <f t="shared" si="8"/>
        <v>977.43814878455487</v>
      </c>
      <c r="BT13" s="204">
        <f t="shared" si="8"/>
        <v>977.43814878455487</v>
      </c>
      <c r="BU13" s="204">
        <f t="shared" si="8"/>
        <v>977.43814878455487</v>
      </c>
      <c r="BV13" s="204">
        <f t="shared" si="8"/>
        <v>977.43814878455487</v>
      </c>
      <c r="BW13" s="204">
        <f t="shared" si="8"/>
        <v>977.43814878455487</v>
      </c>
      <c r="BX13" s="204">
        <f t="shared" si="8"/>
        <v>977.43814878455487</v>
      </c>
      <c r="BY13" s="204">
        <f t="shared" si="8"/>
        <v>977.43814878455487</v>
      </c>
      <c r="BZ13" s="204">
        <f t="shared" si="8"/>
        <v>977.43814878455487</v>
      </c>
      <c r="CA13" s="204">
        <f t="shared" si="2"/>
        <v>977.43814878455487</v>
      </c>
      <c r="CB13" s="204">
        <f t="shared" si="2"/>
        <v>977.34677067565133</v>
      </c>
      <c r="CC13" s="204">
        <f t="shared" si="2"/>
        <v>977.34677067565133</v>
      </c>
      <c r="CD13" s="204">
        <f t="shared" si="2"/>
        <v>977.34677067565133</v>
      </c>
      <c r="CE13" s="204">
        <f t="shared" si="2"/>
        <v>977.34677067565133</v>
      </c>
      <c r="CF13" s="204">
        <f t="shared" si="2"/>
        <v>977.34677067565133</v>
      </c>
      <c r="CG13" s="204">
        <f t="shared" si="2"/>
        <v>977.34677067565133</v>
      </c>
      <c r="CH13" s="204">
        <f t="shared" si="2"/>
        <v>977.34677067565133</v>
      </c>
      <c r="CI13" s="204">
        <f t="shared" si="2"/>
        <v>977.34677067565133</v>
      </c>
      <c r="CJ13" s="204">
        <f t="shared" si="2"/>
        <v>977.34677067565133</v>
      </c>
      <c r="CK13" s="204">
        <f t="shared" si="2"/>
        <v>977.34677067565133</v>
      </c>
      <c r="CL13" s="204">
        <f t="shared" si="2"/>
        <v>977.34677067565133</v>
      </c>
      <c r="CM13" s="204">
        <f t="shared" si="2"/>
        <v>977.34677067565133</v>
      </c>
      <c r="CN13" s="204">
        <f t="shared" si="2"/>
        <v>977.34677067565133</v>
      </c>
      <c r="CO13" s="204">
        <f t="shared" si="2"/>
        <v>977.34677067565133</v>
      </c>
      <c r="CP13" s="204">
        <f t="shared" si="2"/>
        <v>977.34677067565133</v>
      </c>
      <c r="CQ13" s="204">
        <f t="shared" si="2"/>
        <v>977.34677067565133</v>
      </c>
      <c r="CR13" s="204">
        <f t="shared" si="2"/>
        <v>977.34677067565133</v>
      </c>
      <c r="CS13" s="204">
        <f t="shared" si="3"/>
        <v>977.34677067565133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0</v>
      </c>
      <c r="D14" s="203">
        <f>Income!D85</f>
        <v>0</v>
      </c>
      <c r="E14" s="203">
        <f>Income!E85</f>
        <v>0</v>
      </c>
      <c r="F14" s="204">
        <f t="shared" si="4"/>
        <v>0</v>
      </c>
      <c r="G14" s="204">
        <f t="shared" si="4"/>
        <v>0</v>
      </c>
      <c r="H14" s="204">
        <f t="shared" si="4"/>
        <v>0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0</v>
      </c>
      <c r="V14" s="204">
        <f t="shared" si="6"/>
        <v>0</v>
      </c>
      <c r="W14" s="204">
        <f t="shared" si="6"/>
        <v>0</v>
      </c>
      <c r="X14" s="204">
        <f t="shared" si="6"/>
        <v>0</v>
      </c>
      <c r="Y14" s="204">
        <f t="shared" si="6"/>
        <v>0</v>
      </c>
      <c r="Z14" s="204">
        <f t="shared" si="6"/>
        <v>0</v>
      </c>
      <c r="AA14" s="204">
        <f t="shared" si="6"/>
        <v>0</v>
      </c>
      <c r="AB14" s="204">
        <f t="shared" si="6"/>
        <v>0</v>
      </c>
      <c r="AC14" s="204">
        <f t="shared" si="6"/>
        <v>0</v>
      </c>
      <c r="AD14" s="204">
        <f t="shared" si="6"/>
        <v>0</v>
      </c>
      <c r="AE14" s="204">
        <f t="shared" si="6"/>
        <v>0</v>
      </c>
      <c r="AF14" s="204">
        <f t="shared" si="6"/>
        <v>0</v>
      </c>
      <c r="AG14" s="204">
        <f t="shared" si="6"/>
        <v>0</v>
      </c>
      <c r="AH14" s="204">
        <f t="shared" si="6"/>
        <v>0</v>
      </c>
      <c r="AI14" s="204">
        <f t="shared" si="6"/>
        <v>0</v>
      </c>
      <c r="AJ14" s="204">
        <f t="shared" si="6"/>
        <v>0</v>
      </c>
      <c r="AK14" s="204">
        <f t="shared" si="6"/>
        <v>0</v>
      </c>
      <c r="AL14" s="204">
        <f t="shared" si="7"/>
        <v>0</v>
      </c>
      <c r="AM14" s="204">
        <f t="shared" si="7"/>
        <v>0</v>
      </c>
      <c r="AN14" s="204">
        <f t="shared" si="7"/>
        <v>0</v>
      </c>
      <c r="AO14" s="204">
        <f t="shared" si="7"/>
        <v>0</v>
      </c>
      <c r="AP14" s="204">
        <f t="shared" si="7"/>
        <v>0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53801.676607648769</v>
      </c>
      <c r="C16" s="203">
        <f>Income!C88</f>
        <v>70103.524676816494</v>
      </c>
      <c r="D16" s="203">
        <f>Income!D88</f>
        <v>209070.14857145204</v>
      </c>
      <c r="E16" s="203">
        <f>Income!E88</f>
        <v>610509.36310269556</v>
      </c>
      <c r="F16" s="204">
        <f t="shared" si="4"/>
        <v>53801.676607648769</v>
      </c>
      <c r="G16" s="204">
        <f t="shared" si="4"/>
        <v>53801.676607648769</v>
      </c>
      <c r="H16" s="204">
        <f t="shared" si="4"/>
        <v>53801.676607648769</v>
      </c>
      <c r="I16" s="204">
        <f t="shared" si="4"/>
        <v>53801.676607648769</v>
      </c>
      <c r="J16" s="204">
        <f t="shared" si="4"/>
        <v>53801.676607648769</v>
      </c>
      <c r="K16" s="204">
        <f t="shared" si="4"/>
        <v>53801.676607648769</v>
      </c>
      <c r="L16" s="204">
        <f t="shared" si="4"/>
        <v>53801.676607648769</v>
      </c>
      <c r="M16" s="204">
        <f t="shared" si="4"/>
        <v>53801.676607648769</v>
      </c>
      <c r="N16" s="204">
        <f t="shared" si="4"/>
        <v>53801.676607648769</v>
      </c>
      <c r="O16" s="204">
        <f t="shared" si="4"/>
        <v>53801.676607648769</v>
      </c>
      <c r="P16" s="204">
        <f t="shared" si="4"/>
        <v>53801.676607648769</v>
      </c>
      <c r="Q16" s="204">
        <f t="shared" si="4"/>
        <v>53801.676607648769</v>
      </c>
      <c r="R16" s="204">
        <f t="shared" si="4"/>
        <v>53801.676607648769</v>
      </c>
      <c r="S16" s="204">
        <f t="shared" si="4"/>
        <v>53801.676607648769</v>
      </c>
      <c r="T16" s="204">
        <f t="shared" si="4"/>
        <v>53801.676607648769</v>
      </c>
      <c r="U16" s="204">
        <f t="shared" si="4"/>
        <v>53801.676607648769</v>
      </c>
      <c r="V16" s="204">
        <f t="shared" si="6"/>
        <v>53801.676607648769</v>
      </c>
      <c r="W16" s="204">
        <f t="shared" si="6"/>
        <v>53801.676607648769</v>
      </c>
      <c r="X16" s="204">
        <f t="shared" si="6"/>
        <v>53801.676607648769</v>
      </c>
      <c r="Y16" s="204">
        <f t="shared" si="6"/>
        <v>53801.676607648769</v>
      </c>
      <c r="Z16" s="204">
        <f t="shared" si="6"/>
        <v>53801.676607648769</v>
      </c>
      <c r="AA16" s="204">
        <f t="shared" si="6"/>
        <v>53801.676607648769</v>
      </c>
      <c r="AB16" s="204">
        <f t="shared" si="6"/>
        <v>53801.676607648769</v>
      </c>
      <c r="AC16" s="204">
        <f t="shared" si="6"/>
        <v>53801.676607648769</v>
      </c>
      <c r="AD16" s="204">
        <f t="shared" si="6"/>
        <v>53801.676607648769</v>
      </c>
      <c r="AE16" s="204">
        <f>IF(AE$2&lt;=($B$2+$C$2+$D$2),IF(AE$2&lt;=($B$2+$C$2),IF(AE$2&lt;=$B$2,$B16,$C16),$D16),$E16)</f>
        <v>53801.676607648769</v>
      </c>
      <c r="AF16" s="204">
        <f t="shared" si="6"/>
        <v>53801.676607648769</v>
      </c>
      <c r="AG16" s="204">
        <f t="shared" si="6"/>
        <v>53801.676607648769</v>
      </c>
      <c r="AH16" s="204">
        <f t="shared" si="6"/>
        <v>53801.676607648769</v>
      </c>
      <c r="AI16" s="204">
        <f t="shared" si="6"/>
        <v>53801.676607648769</v>
      </c>
      <c r="AJ16" s="204">
        <f t="shared" si="6"/>
        <v>53801.676607648769</v>
      </c>
      <c r="AK16" s="204">
        <f t="shared" si="6"/>
        <v>53801.676607648769</v>
      </c>
      <c r="AL16" s="204">
        <f t="shared" si="7"/>
        <v>53801.676607648769</v>
      </c>
      <c r="AM16" s="204">
        <f t="shared" si="7"/>
        <v>53801.676607648769</v>
      </c>
      <c r="AN16" s="204">
        <f t="shared" si="7"/>
        <v>53801.676607648769</v>
      </c>
      <c r="AO16" s="204">
        <f t="shared" si="7"/>
        <v>53801.676607648769</v>
      </c>
      <c r="AP16" s="204">
        <f t="shared" si="7"/>
        <v>53801.676607648769</v>
      </c>
      <c r="AQ16" s="204">
        <f t="shared" si="7"/>
        <v>53801.676607648769</v>
      </c>
      <c r="AR16" s="204">
        <f t="shared" si="7"/>
        <v>53801.676607648769</v>
      </c>
      <c r="AS16" s="204">
        <f t="shared" si="7"/>
        <v>53801.676607648769</v>
      </c>
      <c r="AT16" s="204">
        <f t="shared" si="7"/>
        <v>70103.524676816494</v>
      </c>
      <c r="AU16" s="204">
        <f t="shared" si="7"/>
        <v>70103.524676816494</v>
      </c>
      <c r="AV16" s="204">
        <f t="shared" si="7"/>
        <v>70103.524676816494</v>
      </c>
      <c r="AW16" s="204">
        <f t="shared" si="7"/>
        <v>70103.524676816494</v>
      </c>
      <c r="AX16" s="204">
        <f t="shared" si="8"/>
        <v>70103.524676816494</v>
      </c>
      <c r="AY16" s="204">
        <f t="shared" si="8"/>
        <v>70103.524676816494</v>
      </c>
      <c r="AZ16" s="204">
        <f t="shared" si="8"/>
        <v>70103.524676816494</v>
      </c>
      <c r="BA16" s="204">
        <f t="shared" si="8"/>
        <v>70103.524676816494</v>
      </c>
      <c r="BB16" s="204">
        <f t="shared" si="8"/>
        <v>70103.524676816494</v>
      </c>
      <c r="BC16" s="204">
        <f t="shared" si="8"/>
        <v>70103.524676816494</v>
      </c>
      <c r="BD16" s="204">
        <f t="shared" si="8"/>
        <v>70103.524676816494</v>
      </c>
      <c r="BE16" s="204">
        <f t="shared" si="8"/>
        <v>70103.524676816494</v>
      </c>
      <c r="BF16" s="204">
        <f t="shared" si="8"/>
        <v>70103.524676816494</v>
      </c>
      <c r="BG16" s="204">
        <f t="shared" si="8"/>
        <v>70103.524676816494</v>
      </c>
      <c r="BH16" s="204">
        <f t="shared" si="8"/>
        <v>70103.524676816494</v>
      </c>
      <c r="BI16" s="204">
        <f t="shared" si="8"/>
        <v>70103.524676816494</v>
      </c>
      <c r="BJ16" s="204">
        <f t="shared" si="8"/>
        <v>70103.524676816494</v>
      </c>
      <c r="BK16" s="204">
        <f t="shared" si="8"/>
        <v>70103.524676816494</v>
      </c>
      <c r="BL16" s="204">
        <f t="shared" si="8"/>
        <v>70103.524676816494</v>
      </c>
      <c r="BM16" s="204">
        <f t="shared" si="8"/>
        <v>70103.524676816494</v>
      </c>
      <c r="BN16" s="204">
        <f t="shared" si="8"/>
        <v>70103.524676816494</v>
      </c>
      <c r="BO16" s="204">
        <f t="shared" si="8"/>
        <v>70103.524676816494</v>
      </c>
      <c r="BP16" s="204">
        <f t="shared" si="8"/>
        <v>70103.524676816494</v>
      </c>
      <c r="BQ16" s="204">
        <f t="shared" si="8"/>
        <v>70103.524676816494</v>
      </c>
      <c r="BR16" s="204">
        <f t="shared" si="8"/>
        <v>70103.524676816494</v>
      </c>
      <c r="BS16" s="204">
        <f t="shared" si="8"/>
        <v>70103.524676816494</v>
      </c>
      <c r="BT16" s="204">
        <f t="shared" si="8"/>
        <v>70103.524676816494</v>
      </c>
      <c r="BU16" s="204">
        <f t="shared" si="8"/>
        <v>70103.524676816494</v>
      </c>
      <c r="BV16" s="204">
        <f t="shared" si="8"/>
        <v>70103.524676816494</v>
      </c>
      <c r="BW16" s="204">
        <f t="shared" si="8"/>
        <v>70103.524676816494</v>
      </c>
      <c r="BX16" s="204">
        <f t="shared" si="8"/>
        <v>70103.524676816494</v>
      </c>
      <c r="BY16" s="204">
        <f t="shared" si="8"/>
        <v>70103.524676816494</v>
      </c>
      <c r="BZ16" s="204">
        <f t="shared" si="8"/>
        <v>70103.524676816494</v>
      </c>
      <c r="CA16" s="204">
        <f t="shared" ref="CA16:CB18" si="10">IF(CA$2&lt;=($B$2+$C$2+$D$2),IF(CA$2&lt;=($B$2+$C$2),IF(CA$2&lt;=$B$2,$B16,$C16),$D16),$E16)</f>
        <v>70103.524676816494</v>
      </c>
      <c r="CB16" s="204">
        <f t="shared" si="10"/>
        <v>209070.14857145204</v>
      </c>
      <c r="CC16" s="204">
        <f t="shared" si="9"/>
        <v>209070.14857145204</v>
      </c>
      <c r="CD16" s="204">
        <f t="shared" si="9"/>
        <v>209070.14857145204</v>
      </c>
      <c r="CE16" s="204">
        <f t="shared" si="9"/>
        <v>209070.14857145204</v>
      </c>
      <c r="CF16" s="204">
        <f t="shared" si="9"/>
        <v>209070.14857145204</v>
      </c>
      <c r="CG16" s="204">
        <f t="shared" si="9"/>
        <v>209070.14857145204</v>
      </c>
      <c r="CH16" s="204">
        <f t="shared" si="9"/>
        <v>209070.14857145204</v>
      </c>
      <c r="CI16" s="204">
        <f t="shared" si="9"/>
        <v>209070.14857145204</v>
      </c>
      <c r="CJ16" s="204">
        <f t="shared" si="9"/>
        <v>209070.14857145204</v>
      </c>
      <c r="CK16" s="204">
        <f t="shared" si="9"/>
        <v>209070.14857145204</v>
      </c>
      <c r="CL16" s="204">
        <f t="shared" si="9"/>
        <v>209070.14857145204</v>
      </c>
      <c r="CM16" s="204">
        <f t="shared" si="9"/>
        <v>209070.14857145204</v>
      </c>
      <c r="CN16" s="204">
        <f t="shared" si="9"/>
        <v>209070.14857145204</v>
      </c>
      <c r="CO16" s="204">
        <f t="shared" si="9"/>
        <v>209070.14857145204</v>
      </c>
      <c r="CP16" s="204">
        <f t="shared" si="9"/>
        <v>209070.14857145204</v>
      </c>
      <c r="CQ16" s="204">
        <f t="shared" si="9"/>
        <v>209070.14857145204</v>
      </c>
      <c r="CR16" s="204">
        <f t="shared" si="9"/>
        <v>209070.14857145204</v>
      </c>
      <c r="CS16" s="204">
        <f t="shared" ref="CS16:DA18" si="11">IF(CS$2&lt;=($B$2+$C$2+$D$2),IF(CS$2&lt;=($B$2+$C$2),IF(CS$2&lt;=$B$2,$B16,$C16),$D16),$E16)</f>
        <v>209070.14857145204</v>
      </c>
      <c r="CT16" s="204">
        <f t="shared" si="11"/>
        <v>610509.36310269556</v>
      </c>
      <c r="CU16" s="204">
        <f t="shared" si="11"/>
        <v>610509.36310269556</v>
      </c>
      <c r="CV16" s="204">
        <f t="shared" si="11"/>
        <v>610509.36310269556</v>
      </c>
      <c r="CW16" s="204">
        <f t="shared" si="11"/>
        <v>610509.36310269556</v>
      </c>
      <c r="CX16" s="204">
        <f t="shared" si="11"/>
        <v>610509.36310269556</v>
      </c>
      <c r="CY16" s="204">
        <f t="shared" si="11"/>
        <v>610509.36310269556</v>
      </c>
      <c r="CZ16" s="204">
        <f t="shared" si="11"/>
        <v>610509.36310269556</v>
      </c>
      <c r="DA16" s="204">
        <f t="shared" si="11"/>
        <v>610509.36310269556</v>
      </c>
      <c r="DB16" s="204"/>
    </row>
    <row r="17" spans="1:105">
      <c r="A17" s="201" t="s">
        <v>101</v>
      </c>
      <c r="B17" s="203">
        <f>Income!B89</f>
        <v>32860.0670797969</v>
      </c>
      <c r="C17" s="203">
        <f>Income!C89</f>
        <v>31930.467079796897</v>
      </c>
      <c r="D17" s="203">
        <f>Income!D89</f>
        <v>31986.467079796897</v>
      </c>
      <c r="E17" s="203">
        <f>Income!E89</f>
        <v>32456.867079796899</v>
      </c>
      <c r="F17" s="204">
        <f t="shared" si="4"/>
        <v>32860.0670797969</v>
      </c>
      <c r="G17" s="204">
        <f t="shared" si="4"/>
        <v>32860.0670797969</v>
      </c>
      <c r="H17" s="204">
        <f t="shared" si="4"/>
        <v>32860.0670797969</v>
      </c>
      <c r="I17" s="204">
        <f t="shared" si="4"/>
        <v>32860.0670797969</v>
      </c>
      <c r="J17" s="204">
        <f t="shared" si="4"/>
        <v>32860.0670797969</v>
      </c>
      <c r="K17" s="204">
        <f t="shared" si="4"/>
        <v>32860.0670797969</v>
      </c>
      <c r="L17" s="204">
        <f t="shared" si="4"/>
        <v>32860.0670797969</v>
      </c>
      <c r="M17" s="204">
        <f t="shared" si="4"/>
        <v>32860.0670797969</v>
      </c>
      <c r="N17" s="204">
        <f t="shared" si="4"/>
        <v>32860.0670797969</v>
      </c>
      <c r="O17" s="204">
        <f t="shared" si="4"/>
        <v>32860.0670797969</v>
      </c>
      <c r="P17" s="204">
        <f t="shared" si="4"/>
        <v>32860.0670797969</v>
      </c>
      <c r="Q17" s="204">
        <f t="shared" si="4"/>
        <v>32860.0670797969</v>
      </c>
      <c r="R17" s="204">
        <f t="shared" si="4"/>
        <v>32860.0670797969</v>
      </c>
      <c r="S17" s="204">
        <f t="shared" si="4"/>
        <v>32860.0670797969</v>
      </c>
      <c r="T17" s="204">
        <f t="shared" si="4"/>
        <v>32860.0670797969</v>
      </c>
      <c r="U17" s="204">
        <f t="shared" si="4"/>
        <v>32860.0670797969</v>
      </c>
      <c r="V17" s="204">
        <f t="shared" si="6"/>
        <v>32860.0670797969</v>
      </c>
      <c r="W17" s="204">
        <f t="shared" si="6"/>
        <v>32860.0670797969</v>
      </c>
      <c r="X17" s="204">
        <f t="shared" si="6"/>
        <v>32860.0670797969</v>
      </c>
      <c r="Y17" s="204">
        <f t="shared" si="6"/>
        <v>32860.0670797969</v>
      </c>
      <c r="Z17" s="204">
        <f t="shared" si="6"/>
        <v>32860.0670797969</v>
      </c>
      <c r="AA17" s="204">
        <f t="shared" si="6"/>
        <v>32860.0670797969</v>
      </c>
      <c r="AB17" s="204">
        <f t="shared" si="6"/>
        <v>32860.0670797969</v>
      </c>
      <c r="AC17" s="204">
        <f t="shared" si="6"/>
        <v>32860.0670797969</v>
      </c>
      <c r="AD17" s="204">
        <f t="shared" si="6"/>
        <v>32860.0670797969</v>
      </c>
      <c r="AE17" s="204">
        <f t="shared" si="6"/>
        <v>32860.0670797969</v>
      </c>
      <c r="AF17" s="204">
        <f t="shared" si="6"/>
        <v>32860.0670797969</v>
      </c>
      <c r="AG17" s="204">
        <f t="shared" si="6"/>
        <v>32860.0670797969</v>
      </c>
      <c r="AH17" s="204">
        <f t="shared" si="6"/>
        <v>32860.0670797969</v>
      </c>
      <c r="AI17" s="204">
        <f t="shared" si="6"/>
        <v>32860.0670797969</v>
      </c>
      <c r="AJ17" s="204">
        <f t="shared" si="6"/>
        <v>32860.0670797969</v>
      </c>
      <c r="AK17" s="204">
        <f t="shared" si="6"/>
        <v>32860.0670797969</v>
      </c>
      <c r="AL17" s="204">
        <f t="shared" si="7"/>
        <v>32860.0670797969</v>
      </c>
      <c r="AM17" s="204">
        <f t="shared" si="7"/>
        <v>32860.0670797969</v>
      </c>
      <c r="AN17" s="204">
        <f t="shared" si="7"/>
        <v>32860.0670797969</v>
      </c>
      <c r="AO17" s="204">
        <f t="shared" si="7"/>
        <v>32860.0670797969</v>
      </c>
      <c r="AP17" s="204">
        <f t="shared" si="7"/>
        <v>32860.0670797969</v>
      </c>
      <c r="AQ17" s="204">
        <f t="shared" si="7"/>
        <v>32860.0670797969</v>
      </c>
      <c r="AR17" s="204">
        <f t="shared" si="7"/>
        <v>32860.0670797969</v>
      </c>
      <c r="AS17" s="204">
        <f t="shared" si="7"/>
        <v>32860.0670797969</v>
      </c>
      <c r="AT17" s="204">
        <f t="shared" si="7"/>
        <v>31930.467079796897</v>
      </c>
      <c r="AU17" s="204">
        <f t="shared" si="7"/>
        <v>31930.467079796897</v>
      </c>
      <c r="AV17" s="204">
        <f t="shared" si="7"/>
        <v>31930.467079796897</v>
      </c>
      <c r="AW17" s="204">
        <f t="shared" si="7"/>
        <v>31930.467079796897</v>
      </c>
      <c r="AX17" s="204">
        <f t="shared" si="8"/>
        <v>31930.467079796897</v>
      </c>
      <c r="AY17" s="204">
        <f t="shared" si="8"/>
        <v>31930.467079796897</v>
      </c>
      <c r="AZ17" s="204">
        <f t="shared" si="8"/>
        <v>31930.467079796897</v>
      </c>
      <c r="BA17" s="204">
        <f t="shared" si="8"/>
        <v>31930.467079796897</v>
      </c>
      <c r="BB17" s="204">
        <f t="shared" si="8"/>
        <v>31930.467079796897</v>
      </c>
      <c r="BC17" s="204">
        <f t="shared" si="8"/>
        <v>31930.467079796897</v>
      </c>
      <c r="BD17" s="204">
        <f t="shared" si="8"/>
        <v>31930.467079796897</v>
      </c>
      <c r="BE17" s="204">
        <f t="shared" si="8"/>
        <v>31930.467079796897</v>
      </c>
      <c r="BF17" s="204">
        <f t="shared" si="8"/>
        <v>31930.467079796897</v>
      </c>
      <c r="BG17" s="204">
        <f t="shared" si="8"/>
        <v>31930.467079796897</v>
      </c>
      <c r="BH17" s="204">
        <f t="shared" si="8"/>
        <v>31930.467079796897</v>
      </c>
      <c r="BI17" s="204">
        <f t="shared" si="8"/>
        <v>31930.467079796897</v>
      </c>
      <c r="BJ17" s="204">
        <f t="shared" si="8"/>
        <v>31930.467079796897</v>
      </c>
      <c r="BK17" s="204">
        <f t="shared" si="8"/>
        <v>31930.467079796897</v>
      </c>
      <c r="BL17" s="204">
        <f t="shared" si="8"/>
        <v>31930.467079796897</v>
      </c>
      <c r="BM17" s="204">
        <f t="shared" si="8"/>
        <v>31930.467079796897</v>
      </c>
      <c r="BN17" s="204">
        <f t="shared" si="8"/>
        <v>31930.467079796897</v>
      </c>
      <c r="BO17" s="204">
        <f t="shared" si="8"/>
        <v>31930.467079796897</v>
      </c>
      <c r="BP17" s="204">
        <f t="shared" si="8"/>
        <v>31930.467079796897</v>
      </c>
      <c r="BQ17" s="204">
        <f t="shared" si="8"/>
        <v>31930.467079796897</v>
      </c>
      <c r="BR17" s="204">
        <f t="shared" si="8"/>
        <v>31930.467079796897</v>
      </c>
      <c r="BS17" s="204">
        <f t="shared" si="8"/>
        <v>31930.467079796897</v>
      </c>
      <c r="BT17" s="204">
        <f t="shared" si="8"/>
        <v>31930.467079796897</v>
      </c>
      <c r="BU17" s="204">
        <f t="shared" si="8"/>
        <v>31930.467079796897</v>
      </c>
      <c r="BV17" s="204">
        <f t="shared" si="8"/>
        <v>31930.467079796897</v>
      </c>
      <c r="BW17" s="204">
        <f t="shared" si="8"/>
        <v>31930.467079796897</v>
      </c>
      <c r="BX17" s="204">
        <f t="shared" si="8"/>
        <v>31930.467079796897</v>
      </c>
      <c r="BY17" s="204">
        <f t="shared" si="8"/>
        <v>31930.467079796897</v>
      </c>
      <c r="BZ17" s="204">
        <f t="shared" si="8"/>
        <v>31930.467079796897</v>
      </c>
      <c r="CA17" s="204">
        <f t="shared" si="10"/>
        <v>31930.467079796897</v>
      </c>
      <c r="CB17" s="204">
        <f t="shared" si="10"/>
        <v>31986.467079796897</v>
      </c>
      <c r="CC17" s="204">
        <f t="shared" si="9"/>
        <v>31986.467079796897</v>
      </c>
      <c r="CD17" s="204">
        <f t="shared" si="9"/>
        <v>31986.467079796897</v>
      </c>
      <c r="CE17" s="204">
        <f t="shared" si="9"/>
        <v>31986.467079796897</v>
      </c>
      <c r="CF17" s="204">
        <f t="shared" si="9"/>
        <v>31986.467079796897</v>
      </c>
      <c r="CG17" s="204">
        <f t="shared" si="9"/>
        <v>31986.467079796897</v>
      </c>
      <c r="CH17" s="204">
        <f t="shared" si="9"/>
        <v>31986.467079796897</v>
      </c>
      <c r="CI17" s="204">
        <f t="shared" si="9"/>
        <v>31986.467079796897</v>
      </c>
      <c r="CJ17" s="204">
        <f t="shared" si="9"/>
        <v>31986.467079796897</v>
      </c>
      <c r="CK17" s="204">
        <f t="shared" si="9"/>
        <v>31986.467079796897</v>
      </c>
      <c r="CL17" s="204">
        <f t="shared" si="9"/>
        <v>31986.467079796897</v>
      </c>
      <c r="CM17" s="204">
        <f t="shared" si="9"/>
        <v>31986.467079796897</v>
      </c>
      <c r="CN17" s="204">
        <f t="shared" si="9"/>
        <v>31986.467079796897</v>
      </c>
      <c r="CO17" s="204">
        <f t="shared" si="9"/>
        <v>31986.467079796897</v>
      </c>
      <c r="CP17" s="204">
        <f t="shared" si="9"/>
        <v>31986.467079796897</v>
      </c>
      <c r="CQ17" s="204">
        <f t="shared" si="9"/>
        <v>31986.467079796897</v>
      </c>
      <c r="CR17" s="204">
        <f t="shared" si="9"/>
        <v>31986.467079796897</v>
      </c>
      <c r="CS17" s="204">
        <f t="shared" si="11"/>
        <v>31986.467079796897</v>
      </c>
      <c r="CT17" s="204">
        <f t="shared" si="11"/>
        <v>32456.867079796899</v>
      </c>
      <c r="CU17" s="204">
        <f t="shared" si="11"/>
        <v>32456.867079796899</v>
      </c>
      <c r="CV17" s="204">
        <f t="shared" si="11"/>
        <v>32456.867079796899</v>
      </c>
      <c r="CW17" s="204">
        <f t="shared" si="11"/>
        <v>32456.867079796899</v>
      </c>
      <c r="CX17" s="204">
        <f t="shared" si="11"/>
        <v>32456.867079796899</v>
      </c>
      <c r="CY17" s="204">
        <f t="shared" si="11"/>
        <v>32456.867079796899</v>
      </c>
      <c r="CZ17" s="204">
        <f t="shared" si="11"/>
        <v>32456.867079796899</v>
      </c>
      <c r="DA17" s="204">
        <f t="shared" si="11"/>
        <v>32456.867079796899</v>
      </c>
    </row>
    <row r="18" spans="1:105">
      <c r="A18" s="201" t="s">
        <v>85</v>
      </c>
      <c r="B18" s="203">
        <f>Income!B90</f>
        <v>46647.187079796902</v>
      </c>
      <c r="C18" s="203">
        <f>Income!C90</f>
        <v>45717.587079796904</v>
      </c>
      <c r="D18" s="203">
        <f>Income!D90</f>
        <v>45773.587079796904</v>
      </c>
      <c r="E18" s="203">
        <f>Income!E90</f>
        <v>46243.987079796905</v>
      </c>
      <c r="F18" s="204">
        <f t="shared" ref="F18:U18" si="12">IF(F$2&lt;=($B$2+$C$2+$D$2),IF(F$2&lt;=($B$2+$C$2),IF(F$2&lt;=$B$2,$B18,$C18),$D18),$E18)</f>
        <v>46647.187079796902</v>
      </c>
      <c r="G18" s="204">
        <f t="shared" si="12"/>
        <v>46647.187079796902</v>
      </c>
      <c r="H18" s="204">
        <f t="shared" si="12"/>
        <v>46647.187079796902</v>
      </c>
      <c r="I18" s="204">
        <f t="shared" si="12"/>
        <v>46647.187079796902</v>
      </c>
      <c r="J18" s="204">
        <f t="shared" si="12"/>
        <v>46647.187079796902</v>
      </c>
      <c r="K18" s="204">
        <f t="shared" si="12"/>
        <v>46647.187079796902</v>
      </c>
      <c r="L18" s="204">
        <f t="shared" si="12"/>
        <v>46647.187079796902</v>
      </c>
      <c r="M18" s="204">
        <f t="shared" si="12"/>
        <v>46647.187079796902</v>
      </c>
      <c r="N18" s="204">
        <f t="shared" si="12"/>
        <v>46647.187079796902</v>
      </c>
      <c r="O18" s="204">
        <f t="shared" si="12"/>
        <v>46647.187079796902</v>
      </c>
      <c r="P18" s="204">
        <f t="shared" si="12"/>
        <v>46647.187079796902</v>
      </c>
      <c r="Q18" s="204">
        <f t="shared" si="12"/>
        <v>46647.187079796902</v>
      </c>
      <c r="R18" s="204">
        <f t="shared" si="12"/>
        <v>46647.187079796902</v>
      </c>
      <c r="S18" s="204">
        <f t="shared" si="12"/>
        <v>46647.187079796902</v>
      </c>
      <c r="T18" s="204">
        <f t="shared" si="12"/>
        <v>46647.187079796902</v>
      </c>
      <c r="U18" s="204">
        <f t="shared" si="12"/>
        <v>46647.187079796902</v>
      </c>
      <c r="V18" s="204">
        <f t="shared" si="6"/>
        <v>46647.187079796902</v>
      </c>
      <c r="W18" s="204">
        <f t="shared" si="6"/>
        <v>46647.187079796902</v>
      </c>
      <c r="X18" s="204">
        <f t="shared" si="6"/>
        <v>46647.187079796902</v>
      </c>
      <c r="Y18" s="204">
        <f t="shared" si="6"/>
        <v>46647.187079796902</v>
      </c>
      <c r="Z18" s="204">
        <f t="shared" si="6"/>
        <v>46647.187079796902</v>
      </c>
      <c r="AA18" s="204">
        <f t="shared" si="6"/>
        <v>46647.187079796902</v>
      </c>
      <c r="AB18" s="204">
        <f t="shared" si="6"/>
        <v>46647.187079796902</v>
      </c>
      <c r="AC18" s="204">
        <f t="shared" si="6"/>
        <v>46647.187079796902</v>
      </c>
      <c r="AD18" s="204">
        <f t="shared" si="6"/>
        <v>46647.187079796902</v>
      </c>
      <c r="AE18" s="204">
        <f t="shared" si="6"/>
        <v>46647.187079796902</v>
      </c>
      <c r="AF18" s="204">
        <f t="shared" si="6"/>
        <v>46647.187079796902</v>
      </c>
      <c r="AG18" s="204">
        <f t="shared" si="6"/>
        <v>46647.187079796902</v>
      </c>
      <c r="AH18" s="204">
        <f t="shared" si="6"/>
        <v>46647.187079796902</v>
      </c>
      <c r="AI18" s="204">
        <f t="shared" si="6"/>
        <v>46647.187079796902</v>
      </c>
      <c r="AJ18" s="204">
        <f t="shared" si="6"/>
        <v>46647.187079796902</v>
      </c>
      <c r="AK18" s="204">
        <f t="shared" si="6"/>
        <v>46647.187079796902</v>
      </c>
      <c r="AL18" s="204">
        <f t="shared" si="7"/>
        <v>46647.187079796902</v>
      </c>
      <c r="AM18" s="204">
        <f t="shared" si="7"/>
        <v>46647.187079796902</v>
      </c>
      <c r="AN18" s="204">
        <f t="shared" si="7"/>
        <v>46647.187079796902</v>
      </c>
      <c r="AO18" s="204">
        <f t="shared" si="7"/>
        <v>46647.187079796902</v>
      </c>
      <c r="AP18" s="204">
        <f t="shared" si="7"/>
        <v>46647.187079796902</v>
      </c>
      <c r="AQ18" s="204">
        <f t="shared" si="7"/>
        <v>46647.187079796902</v>
      </c>
      <c r="AR18" s="204">
        <f t="shared" si="7"/>
        <v>46647.187079796902</v>
      </c>
      <c r="AS18" s="204">
        <f t="shared" si="7"/>
        <v>46647.187079796902</v>
      </c>
      <c r="AT18" s="204">
        <f t="shared" si="7"/>
        <v>45717.587079796904</v>
      </c>
      <c r="AU18" s="204">
        <f t="shared" si="7"/>
        <v>45717.587079796904</v>
      </c>
      <c r="AV18" s="204">
        <f t="shared" si="7"/>
        <v>45717.587079796904</v>
      </c>
      <c r="AW18" s="204">
        <f t="shared" si="7"/>
        <v>45717.587079796904</v>
      </c>
      <c r="AX18" s="204">
        <f t="shared" si="8"/>
        <v>45717.587079796904</v>
      </c>
      <c r="AY18" s="204">
        <f t="shared" si="8"/>
        <v>45717.587079796904</v>
      </c>
      <c r="AZ18" s="204">
        <f t="shared" si="8"/>
        <v>45717.587079796904</v>
      </c>
      <c r="BA18" s="204">
        <f t="shared" si="8"/>
        <v>45717.587079796904</v>
      </c>
      <c r="BB18" s="204">
        <f t="shared" si="8"/>
        <v>45717.587079796904</v>
      </c>
      <c r="BC18" s="204">
        <f t="shared" si="8"/>
        <v>45717.587079796904</v>
      </c>
      <c r="BD18" s="204">
        <f t="shared" si="8"/>
        <v>45717.587079796904</v>
      </c>
      <c r="BE18" s="204">
        <f t="shared" si="8"/>
        <v>45717.587079796904</v>
      </c>
      <c r="BF18" s="204">
        <f t="shared" si="8"/>
        <v>45717.587079796904</v>
      </c>
      <c r="BG18" s="204">
        <f t="shared" si="8"/>
        <v>45717.587079796904</v>
      </c>
      <c r="BH18" s="204">
        <f t="shared" si="8"/>
        <v>45717.587079796904</v>
      </c>
      <c r="BI18" s="204">
        <f t="shared" si="8"/>
        <v>45717.587079796904</v>
      </c>
      <c r="BJ18" s="204">
        <f t="shared" si="8"/>
        <v>45717.587079796904</v>
      </c>
      <c r="BK18" s="204">
        <f t="shared" si="8"/>
        <v>45717.587079796904</v>
      </c>
      <c r="BL18" s="204">
        <f t="shared" ref="BL18:BZ18" si="13">IF(BL$2&lt;=($B$2+$C$2+$D$2),IF(BL$2&lt;=($B$2+$C$2),IF(BL$2&lt;=$B$2,$B18,$C18),$D18),$E18)</f>
        <v>45717.587079796904</v>
      </c>
      <c r="BM18" s="204">
        <f t="shared" si="13"/>
        <v>45717.587079796904</v>
      </c>
      <c r="BN18" s="204">
        <f t="shared" si="13"/>
        <v>45717.587079796904</v>
      </c>
      <c r="BO18" s="204">
        <f t="shared" si="13"/>
        <v>45717.587079796904</v>
      </c>
      <c r="BP18" s="204">
        <f t="shared" si="13"/>
        <v>45717.587079796904</v>
      </c>
      <c r="BQ18" s="204">
        <f t="shared" si="13"/>
        <v>45717.587079796904</v>
      </c>
      <c r="BR18" s="204">
        <f t="shared" si="13"/>
        <v>45717.587079796904</v>
      </c>
      <c r="BS18" s="204">
        <f t="shared" si="13"/>
        <v>45717.587079796904</v>
      </c>
      <c r="BT18" s="204">
        <f t="shared" si="13"/>
        <v>45717.587079796904</v>
      </c>
      <c r="BU18" s="204">
        <f t="shared" si="13"/>
        <v>45717.587079796904</v>
      </c>
      <c r="BV18" s="204">
        <f t="shared" si="13"/>
        <v>45717.587079796904</v>
      </c>
      <c r="BW18" s="204">
        <f t="shared" si="13"/>
        <v>45717.587079796904</v>
      </c>
      <c r="BX18" s="204">
        <f t="shared" si="13"/>
        <v>45717.587079796904</v>
      </c>
      <c r="BY18" s="204">
        <f t="shared" si="13"/>
        <v>45717.587079796904</v>
      </c>
      <c r="BZ18" s="204">
        <f t="shared" si="13"/>
        <v>45717.587079796904</v>
      </c>
      <c r="CA18" s="204">
        <f t="shared" si="10"/>
        <v>45717.587079796904</v>
      </c>
      <c r="CB18" s="204">
        <f t="shared" si="10"/>
        <v>45773.587079796904</v>
      </c>
      <c r="CC18" s="204">
        <f t="shared" si="9"/>
        <v>45773.587079796904</v>
      </c>
      <c r="CD18" s="204">
        <f t="shared" si="9"/>
        <v>45773.587079796904</v>
      </c>
      <c r="CE18" s="204">
        <f t="shared" si="9"/>
        <v>45773.587079796904</v>
      </c>
      <c r="CF18" s="204">
        <f t="shared" si="9"/>
        <v>45773.587079796904</v>
      </c>
      <c r="CG18" s="204">
        <f t="shared" si="9"/>
        <v>45773.587079796904</v>
      </c>
      <c r="CH18" s="204">
        <f t="shared" si="9"/>
        <v>45773.587079796904</v>
      </c>
      <c r="CI18" s="204">
        <f t="shared" si="9"/>
        <v>45773.587079796904</v>
      </c>
      <c r="CJ18" s="204">
        <f t="shared" si="9"/>
        <v>45773.587079796904</v>
      </c>
      <c r="CK18" s="204">
        <f t="shared" si="9"/>
        <v>45773.587079796904</v>
      </c>
      <c r="CL18" s="204">
        <f t="shared" si="9"/>
        <v>45773.587079796904</v>
      </c>
      <c r="CM18" s="204">
        <f t="shared" si="9"/>
        <v>45773.587079796904</v>
      </c>
      <c r="CN18" s="204">
        <f t="shared" si="9"/>
        <v>45773.587079796904</v>
      </c>
      <c r="CO18" s="204">
        <f t="shared" si="9"/>
        <v>45773.587079796904</v>
      </c>
      <c r="CP18" s="204">
        <f t="shared" si="9"/>
        <v>45773.587079796904</v>
      </c>
      <c r="CQ18" s="204">
        <f t="shared" si="9"/>
        <v>45773.587079796904</v>
      </c>
      <c r="CR18" s="204">
        <f t="shared" si="9"/>
        <v>45773.587079796904</v>
      </c>
      <c r="CS18" s="204">
        <f t="shared" si="11"/>
        <v>45773.587079796904</v>
      </c>
      <c r="CT18" s="204">
        <f t="shared" si="11"/>
        <v>46243.987079796905</v>
      </c>
      <c r="CU18" s="204">
        <f t="shared" si="11"/>
        <v>46243.987079796905</v>
      </c>
      <c r="CV18" s="204">
        <f t="shared" si="11"/>
        <v>46243.987079796905</v>
      </c>
      <c r="CW18" s="204">
        <f t="shared" si="11"/>
        <v>46243.987079796905</v>
      </c>
      <c r="CX18" s="204">
        <f t="shared" si="11"/>
        <v>46243.987079796905</v>
      </c>
      <c r="CY18" s="204">
        <f t="shared" si="11"/>
        <v>46243.987079796905</v>
      </c>
      <c r="CZ18" s="204">
        <f t="shared" si="11"/>
        <v>46243.987079796905</v>
      </c>
      <c r="DA18" s="204">
        <f t="shared" si="11"/>
        <v>46243.987079796905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>
        <f t="shared" si="14"/>
        <v>53801.676607648769</v>
      </c>
      <c r="AA19" s="201">
        <f t="shared" si="14"/>
        <v>54242.267096004653</v>
      </c>
      <c r="AB19" s="201">
        <f t="shared" si="14"/>
        <v>54682.857584360536</v>
      </c>
      <c r="AC19" s="201">
        <f t="shared" si="14"/>
        <v>55123.448072716419</v>
      </c>
      <c r="AD19" s="201">
        <f t="shared" si="14"/>
        <v>55564.03856107231</v>
      </c>
      <c r="AE19" s="201">
        <f t="shared" si="14"/>
        <v>56004.629049428193</v>
      </c>
      <c r="AF19" s="201">
        <f t="shared" si="14"/>
        <v>56445.219537784076</v>
      </c>
      <c r="AG19" s="201">
        <f t="shared" si="14"/>
        <v>56885.81002613996</v>
      </c>
      <c r="AH19" s="201">
        <f t="shared" si="14"/>
        <v>57326.400514495843</v>
      </c>
      <c r="AI19" s="201">
        <f t="shared" si="14"/>
        <v>57766.991002851733</v>
      </c>
      <c r="AJ19" s="201">
        <f t="shared" si="14"/>
        <v>58207.581491207617</v>
      </c>
      <c r="AK19" s="201">
        <f t="shared" si="14"/>
        <v>58648.1719795635</v>
      </c>
      <c r="AL19" s="201">
        <f t="shared" si="14"/>
        <v>59088.762467919383</v>
      </c>
      <c r="AM19" s="201">
        <f t="shared" si="14"/>
        <v>59529.352956275266</v>
      </c>
      <c r="AN19" s="201">
        <f t="shared" si="14"/>
        <v>59969.94344463115</v>
      </c>
      <c r="AO19" s="201">
        <f t="shared" si="14"/>
        <v>60410.533932987033</v>
      </c>
      <c r="AP19" s="201">
        <f t="shared" si="14"/>
        <v>60851.124421342924</v>
      </c>
      <c r="AQ19" s="201">
        <f t="shared" si="14"/>
        <v>61291.714909698807</v>
      </c>
      <c r="AR19" s="201">
        <f t="shared" si="14"/>
        <v>61732.30539805469</v>
      </c>
      <c r="AS19" s="201">
        <f t="shared" si="14"/>
        <v>62172.895886410573</v>
      </c>
      <c r="AT19" s="201">
        <f t="shared" si="14"/>
        <v>62613.486374766457</v>
      </c>
      <c r="AU19" s="201">
        <f t="shared" si="14"/>
        <v>63054.076863122347</v>
      </c>
      <c r="AV19" s="201">
        <f t="shared" si="14"/>
        <v>63494.667351478231</v>
      </c>
      <c r="AW19" s="201">
        <f t="shared" si="14"/>
        <v>63935.257839834114</v>
      </c>
      <c r="AX19" s="201">
        <f t="shared" si="14"/>
        <v>64375.848328189997</v>
      </c>
      <c r="AY19" s="201">
        <f t="shared" si="14"/>
        <v>64816.43881654588</v>
      </c>
      <c r="AZ19" s="201">
        <f t="shared" si="14"/>
        <v>65257.029304901764</v>
      </c>
      <c r="BA19" s="201">
        <f t="shared" si="14"/>
        <v>65697.619793257647</v>
      </c>
      <c r="BB19" s="201">
        <f t="shared" si="14"/>
        <v>66138.21028161353</v>
      </c>
      <c r="BC19" s="201">
        <f t="shared" si="14"/>
        <v>66578.800769969414</v>
      </c>
      <c r="BD19" s="201">
        <f t="shared" si="14"/>
        <v>67019.391258325311</v>
      </c>
      <c r="BE19" s="201">
        <f t="shared" si="14"/>
        <v>67459.98174668118</v>
      </c>
      <c r="BF19" s="201">
        <f t="shared" si="14"/>
        <v>67900.572235037078</v>
      </c>
      <c r="BG19" s="201">
        <f t="shared" si="14"/>
        <v>68341.162723392961</v>
      </c>
      <c r="BH19" s="201">
        <f t="shared" si="14"/>
        <v>68781.753211748844</v>
      </c>
      <c r="BI19" s="201">
        <f t="shared" si="14"/>
        <v>69222.343700104728</v>
      </c>
      <c r="BJ19" s="201">
        <f t="shared" si="14"/>
        <v>69662.934188460611</v>
      </c>
      <c r="BK19" s="201">
        <f t="shared" si="14"/>
        <v>70103.524676816494</v>
      </c>
      <c r="BL19" s="201">
        <f t="shared" si="14"/>
        <v>75448.394826610165</v>
      </c>
      <c r="BM19" s="201">
        <f t="shared" si="14"/>
        <v>80793.264976403851</v>
      </c>
      <c r="BN19" s="201">
        <f t="shared" si="14"/>
        <v>86138.135126197521</v>
      </c>
      <c r="BO19" s="201">
        <f t="shared" si="14"/>
        <v>91483.005275991192</v>
      </c>
      <c r="BP19" s="201">
        <f t="shared" si="14"/>
        <v>96827.875425784863</v>
      </c>
      <c r="BQ19" s="201">
        <f t="shared" si="14"/>
        <v>102172.74557557853</v>
      </c>
      <c r="BR19" s="201">
        <f t="shared" si="14"/>
        <v>107517.61572537222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112862.48587516589</v>
      </c>
      <c r="BT19" s="201">
        <f t="shared" si="15"/>
        <v>118207.35602495956</v>
      </c>
      <c r="BU19" s="201">
        <f t="shared" si="15"/>
        <v>123552.22617475325</v>
      </c>
      <c r="BV19" s="201">
        <f t="shared" si="15"/>
        <v>128897.09632454692</v>
      </c>
      <c r="BW19" s="201">
        <f t="shared" si="15"/>
        <v>134241.96647434059</v>
      </c>
      <c r="BX19" s="201">
        <f t="shared" si="15"/>
        <v>139586.83662413427</v>
      </c>
      <c r="BY19" s="201">
        <f t="shared" si="15"/>
        <v>144931.70677392796</v>
      </c>
      <c r="BZ19" s="201">
        <f t="shared" si="15"/>
        <v>150276.57692372162</v>
      </c>
      <c r="CA19" s="201">
        <f t="shared" si="15"/>
        <v>155621.44707351527</v>
      </c>
      <c r="CB19" s="201">
        <f t="shared" si="15"/>
        <v>160966.31722330896</v>
      </c>
      <c r="CC19" s="201">
        <f t="shared" si="15"/>
        <v>166311.18737310264</v>
      </c>
      <c r="CD19" s="201">
        <f t="shared" si="15"/>
        <v>171656.05752289633</v>
      </c>
      <c r="CE19" s="201">
        <f t="shared" si="15"/>
        <v>177000.92767268998</v>
      </c>
      <c r="CF19" s="201">
        <f t="shared" si="15"/>
        <v>182345.79782248364</v>
      </c>
      <c r="CG19" s="201">
        <f t="shared" si="15"/>
        <v>187690.66797227733</v>
      </c>
      <c r="CH19" s="201">
        <f t="shared" si="15"/>
        <v>193035.53812207101</v>
      </c>
      <c r="CI19" s="201">
        <f t="shared" si="15"/>
        <v>198380.4082718647</v>
      </c>
      <c r="CJ19" s="201">
        <f t="shared" si="15"/>
        <v>203725.27842165838</v>
      </c>
      <c r="CK19" s="201">
        <f t="shared" si="15"/>
        <v>209070.14857145204</v>
      </c>
      <c r="CL19" s="201">
        <f t="shared" si="15"/>
        <v>239950.08815077847</v>
      </c>
      <c r="CM19" s="201">
        <f t="shared" si="15"/>
        <v>270830.02773010486</v>
      </c>
      <c r="CN19" s="201">
        <f t="shared" si="15"/>
        <v>301709.96730943129</v>
      </c>
      <c r="CO19" s="201">
        <f t="shared" si="15"/>
        <v>332589.90688875772</v>
      </c>
      <c r="CP19" s="201">
        <f t="shared" si="15"/>
        <v>363469.84646808414</v>
      </c>
      <c r="CQ19" s="201">
        <f t="shared" si="15"/>
        <v>394349.78604741057</v>
      </c>
      <c r="CR19" s="201">
        <f t="shared" si="15"/>
        <v>425229.725626737</v>
      </c>
      <c r="CS19" s="201">
        <f t="shared" si="15"/>
        <v>456109.66520606342</v>
      </c>
      <c r="CT19" s="201">
        <f t="shared" si="15"/>
        <v>486989.60478538985</v>
      </c>
      <c r="CU19" s="201">
        <f t="shared" si="15"/>
        <v>517869.54436471628</v>
      </c>
      <c r="CV19" s="201">
        <f t="shared" si="15"/>
        <v>548749.4839440427</v>
      </c>
      <c r="CW19" s="201">
        <f t="shared" si="15"/>
        <v>579629.42352336913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40</v>
      </c>
      <c r="C22" s="205">
        <f>C2*100</f>
        <v>34</v>
      </c>
      <c r="D22" s="205">
        <f>D2*100</f>
        <v>18</v>
      </c>
      <c r="E22" s="205">
        <f>E2*100</f>
        <v>8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40</v>
      </c>
      <c r="C23" s="206">
        <f>SUM($B22:C22)</f>
        <v>74</v>
      </c>
      <c r="D23" s="206">
        <f>SUM($B22:D22)</f>
        <v>92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20</v>
      </c>
      <c r="C24" s="208">
        <f>B23+(C23-B23)/2</f>
        <v>57</v>
      </c>
      <c r="D24" s="208">
        <f>C23+(D23-C23)/2</f>
        <v>83</v>
      </c>
      <c r="E24" s="208">
        <f>D23+(E23-D23)/2</f>
        <v>96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554.15499819765557</v>
      </c>
      <c r="C25" s="203">
        <f>Income!C72</f>
        <v>4267.8136553795075</v>
      </c>
      <c r="D25" s="203">
        <f>Income!D72</f>
        <v>6601.3136726195407</v>
      </c>
      <c r="E25" s="203">
        <f>Income!E72</f>
        <v>6338.2587579460442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554.15499819765557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554.15499819765557</v>
      </c>
      <c r="H25" s="210">
        <f t="shared" si="16"/>
        <v>554.15499819765557</v>
      </c>
      <c r="I25" s="210">
        <f t="shared" si="16"/>
        <v>554.15499819765557</v>
      </c>
      <c r="J25" s="210">
        <f t="shared" si="16"/>
        <v>554.15499819765557</v>
      </c>
      <c r="K25" s="210">
        <f t="shared" si="16"/>
        <v>554.15499819765557</v>
      </c>
      <c r="L25" s="210">
        <f t="shared" si="16"/>
        <v>554.15499819765557</v>
      </c>
      <c r="M25" s="210">
        <f t="shared" si="16"/>
        <v>554.15499819765557</v>
      </c>
      <c r="N25" s="210">
        <f t="shared" si="16"/>
        <v>554.15499819765557</v>
      </c>
      <c r="O25" s="210">
        <f t="shared" si="16"/>
        <v>554.15499819765557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554.15499819765557</v>
      </c>
      <c r="Q25" s="210">
        <f t="shared" si="17"/>
        <v>554.15499819765557</v>
      </c>
      <c r="R25" s="210">
        <f t="shared" si="17"/>
        <v>554.15499819765557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554.15499819765557</v>
      </c>
      <c r="T25" s="210">
        <f t="shared" si="17"/>
        <v>554.15499819765557</v>
      </c>
      <c r="U25" s="210">
        <f t="shared" si="17"/>
        <v>554.15499819765557</v>
      </c>
      <c r="V25" s="210">
        <f t="shared" si="17"/>
        <v>554.15499819765557</v>
      </c>
      <c r="W25" s="210">
        <f t="shared" si="17"/>
        <v>554.15499819765557</v>
      </c>
      <c r="X25" s="210">
        <f t="shared" si="17"/>
        <v>554.15499819765557</v>
      </c>
      <c r="Y25" s="210">
        <f t="shared" si="17"/>
        <v>554.15499819765557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554.15499819765557</v>
      </c>
      <c r="AA25" s="210">
        <f t="shared" si="18"/>
        <v>654.52415109446235</v>
      </c>
      <c r="AB25" s="210">
        <f t="shared" si="18"/>
        <v>754.89330399126925</v>
      </c>
      <c r="AC25" s="210">
        <f t="shared" si="18"/>
        <v>855.26245688807603</v>
      </c>
      <c r="AD25" s="210">
        <f t="shared" si="18"/>
        <v>955.63160978488281</v>
      </c>
      <c r="AE25" s="210">
        <f t="shared" si="18"/>
        <v>1056.0007626816896</v>
      </c>
      <c r="AF25" s="210">
        <f t="shared" si="18"/>
        <v>1156.3699155784966</v>
      </c>
      <c r="AG25" s="210">
        <f t="shared" si="18"/>
        <v>1256.7390684753032</v>
      </c>
      <c r="AH25" s="210">
        <f t="shared" si="18"/>
        <v>1357.1082213721102</v>
      </c>
      <c r="AI25" s="210">
        <f t="shared" si="18"/>
        <v>1457.4773742689167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1557.8465271657237</v>
      </c>
      <c r="AK25" s="210">
        <f t="shared" si="19"/>
        <v>1658.2156800625303</v>
      </c>
      <c r="AL25" s="210">
        <f t="shared" si="19"/>
        <v>1758.5848329593373</v>
      </c>
      <c r="AM25" s="210">
        <f t="shared" si="19"/>
        <v>1858.9539858561438</v>
      </c>
      <c r="AN25" s="210">
        <f t="shared" si="19"/>
        <v>1959.3231387529509</v>
      </c>
      <c r="AO25" s="210">
        <f t="shared" si="19"/>
        <v>2059.6922916497579</v>
      </c>
      <c r="AP25" s="210">
        <f t="shared" si="19"/>
        <v>2160.0614445465644</v>
      </c>
      <c r="AQ25" s="210">
        <f t="shared" si="19"/>
        <v>2260.4305974433714</v>
      </c>
      <c r="AR25" s="210">
        <f t="shared" si="19"/>
        <v>2360.799750340178</v>
      </c>
      <c r="AS25" s="210">
        <f t="shared" si="19"/>
        <v>2461.168903236985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2561.538056133792</v>
      </c>
      <c r="AU25" s="210">
        <f t="shared" si="20"/>
        <v>2661.9072090305986</v>
      </c>
      <c r="AV25" s="210">
        <f t="shared" si="20"/>
        <v>2762.2763619274051</v>
      </c>
      <c r="AW25" s="210">
        <f t="shared" si="20"/>
        <v>2862.6455148242121</v>
      </c>
      <c r="AX25" s="210">
        <f t="shared" si="20"/>
        <v>2963.0146677210191</v>
      </c>
      <c r="AY25" s="210">
        <f t="shared" si="20"/>
        <v>3063.3838206178257</v>
      </c>
      <c r="AZ25" s="210">
        <f t="shared" si="20"/>
        <v>3163.7529735146322</v>
      </c>
      <c r="BA25" s="210">
        <f t="shared" si="20"/>
        <v>3264.1221264114397</v>
      </c>
      <c r="BB25" s="210">
        <f t="shared" si="20"/>
        <v>3364.4912793082462</v>
      </c>
      <c r="BC25" s="210">
        <f t="shared" si="20"/>
        <v>3464.8604322050528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3565.2295851018598</v>
      </c>
      <c r="BE25" s="210">
        <f t="shared" si="21"/>
        <v>3665.5987379986668</v>
      </c>
      <c r="BF25" s="210">
        <f t="shared" si="21"/>
        <v>3765.9678908954734</v>
      </c>
      <c r="BG25" s="210">
        <f t="shared" si="21"/>
        <v>3866.3370437922799</v>
      </c>
      <c r="BH25" s="210">
        <f t="shared" si="21"/>
        <v>3966.7061966890874</v>
      </c>
      <c r="BI25" s="210">
        <f t="shared" si="21"/>
        <v>4067.0753495858939</v>
      </c>
      <c r="BJ25" s="210">
        <f t="shared" si="21"/>
        <v>4167.444502482701</v>
      </c>
      <c r="BK25" s="210">
        <f t="shared" si="21"/>
        <v>4267.8136553795084</v>
      </c>
      <c r="BL25" s="210">
        <f t="shared" si="21"/>
        <v>4357.5636560425855</v>
      </c>
      <c r="BM25" s="210">
        <f t="shared" si="21"/>
        <v>4447.3136567056636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4537.0636573687425</v>
      </c>
      <c r="BO25" s="210">
        <f t="shared" si="22"/>
        <v>4626.8136580318205</v>
      </c>
      <c r="BP25" s="210">
        <f t="shared" si="22"/>
        <v>4716.5636586948985</v>
      </c>
      <c r="BQ25" s="210">
        <f t="shared" si="22"/>
        <v>4806.3136593579766</v>
      </c>
      <c r="BR25" s="210">
        <f t="shared" si="22"/>
        <v>4896.0636600210546</v>
      </c>
      <c r="BS25" s="210">
        <f t="shared" si="22"/>
        <v>4985.8136606841326</v>
      </c>
      <c r="BT25" s="210">
        <f t="shared" si="22"/>
        <v>5075.5636613472116</v>
      </c>
      <c r="BU25" s="210">
        <f t="shared" si="22"/>
        <v>5165.3136620102896</v>
      </c>
      <c r="BV25" s="210">
        <f t="shared" si="22"/>
        <v>5255.0636626733676</v>
      </c>
      <c r="BW25" s="210">
        <f t="shared" si="22"/>
        <v>5344.8136633364456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5434.5636639995246</v>
      </c>
      <c r="BY25" s="210">
        <f t="shared" si="23"/>
        <v>5524.3136646626026</v>
      </c>
      <c r="BZ25" s="210">
        <f t="shared" si="23"/>
        <v>5614.0636653256806</v>
      </c>
      <c r="CA25" s="210">
        <f t="shared" si="23"/>
        <v>5703.8136659887587</v>
      </c>
      <c r="CB25" s="210">
        <f t="shared" si="23"/>
        <v>5793.5636666518367</v>
      </c>
      <c r="CC25" s="210">
        <f t="shared" si="23"/>
        <v>5883.3136673149147</v>
      </c>
      <c r="CD25" s="210">
        <f t="shared" si="23"/>
        <v>5973.0636679779927</v>
      </c>
      <c r="CE25" s="210">
        <f t="shared" si="23"/>
        <v>6062.8136686410717</v>
      </c>
      <c r="CF25" s="210">
        <f t="shared" si="23"/>
        <v>6152.5636693041497</v>
      </c>
      <c r="CG25" s="210">
        <f t="shared" si="23"/>
        <v>6242.3136699672277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6332.0636706303067</v>
      </c>
      <c r="CI25" s="210">
        <f t="shared" si="24"/>
        <v>6421.8136712933847</v>
      </c>
      <c r="CJ25" s="210">
        <f t="shared" si="24"/>
        <v>6511.5636719564627</v>
      </c>
      <c r="CK25" s="210">
        <f t="shared" si="24"/>
        <v>6601.3136726195407</v>
      </c>
      <c r="CL25" s="210">
        <f t="shared" si="24"/>
        <v>6581.0786791831179</v>
      </c>
      <c r="CM25" s="210">
        <f t="shared" si="24"/>
        <v>6560.843685746695</v>
      </c>
      <c r="CN25" s="210">
        <f t="shared" si="24"/>
        <v>6540.6086923102721</v>
      </c>
      <c r="CO25" s="210">
        <f t="shared" si="24"/>
        <v>6520.3736988738492</v>
      </c>
      <c r="CP25" s="210">
        <f t="shared" si="24"/>
        <v>6500.1387054374263</v>
      </c>
      <c r="CQ25" s="210">
        <f t="shared" si="24"/>
        <v>6479.9037120010034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6459.6687185645815</v>
      </c>
      <c r="CS25" s="210">
        <f t="shared" si="25"/>
        <v>6439.4337251281586</v>
      </c>
      <c r="CT25" s="210">
        <f t="shared" si="25"/>
        <v>6419.1987316917357</v>
      </c>
      <c r="CU25" s="210">
        <f t="shared" si="25"/>
        <v>6398.9637382553128</v>
      </c>
      <c r="CV25" s="210">
        <f t="shared" si="25"/>
        <v>6378.7287448188899</v>
      </c>
      <c r="CW25" s="210">
        <f t="shared" si="25"/>
        <v>6358.4937513824671</v>
      </c>
      <c r="CX25" s="210">
        <f t="shared" si="25"/>
        <v>6338.2587579460442</v>
      </c>
      <c r="CY25" s="210">
        <f t="shared" si="25"/>
        <v>6338.2587579460442</v>
      </c>
      <c r="CZ25" s="210">
        <f t="shared" si="25"/>
        <v>6338.2587579460442</v>
      </c>
      <c r="DA25" s="210">
        <f t="shared" si="25"/>
        <v>6338.2587579460442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0</v>
      </c>
      <c r="E26" s="203">
        <f>Income!E73</f>
        <v>6365.4725625102274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0</v>
      </c>
      <c r="AZ26" s="210">
        <f t="shared" si="20"/>
        <v>0</v>
      </c>
      <c r="BA26" s="210">
        <f t="shared" si="20"/>
        <v>0</v>
      </c>
      <c r="BB26" s="210">
        <f t="shared" si="20"/>
        <v>0</v>
      </c>
      <c r="BC26" s="210">
        <f t="shared" si="20"/>
        <v>0</v>
      </c>
      <c r="BD26" s="210">
        <f t="shared" si="21"/>
        <v>0</v>
      </c>
      <c r="BE26" s="210">
        <f t="shared" si="21"/>
        <v>0</v>
      </c>
      <c r="BF26" s="210">
        <f t="shared" si="21"/>
        <v>0</v>
      </c>
      <c r="BG26" s="210">
        <f t="shared" si="21"/>
        <v>0</v>
      </c>
      <c r="BH26" s="210">
        <f t="shared" si="21"/>
        <v>0</v>
      </c>
      <c r="BI26" s="210">
        <f t="shared" si="21"/>
        <v>0</v>
      </c>
      <c r="BJ26" s="210">
        <f t="shared" si="21"/>
        <v>0</v>
      </c>
      <c r="BK26" s="210">
        <f t="shared" si="21"/>
        <v>0</v>
      </c>
      <c r="BL26" s="210">
        <f t="shared" si="21"/>
        <v>0</v>
      </c>
      <c r="BM26" s="210">
        <f t="shared" si="21"/>
        <v>0</v>
      </c>
      <c r="BN26" s="210">
        <f t="shared" si="22"/>
        <v>0</v>
      </c>
      <c r="BO26" s="210">
        <f t="shared" si="22"/>
        <v>0</v>
      </c>
      <c r="BP26" s="210">
        <f t="shared" si="22"/>
        <v>0</v>
      </c>
      <c r="BQ26" s="210">
        <f t="shared" si="22"/>
        <v>0</v>
      </c>
      <c r="BR26" s="210">
        <f t="shared" si="22"/>
        <v>0</v>
      </c>
      <c r="BS26" s="210">
        <f t="shared" si="22"/>
        <v>0</v>
      </c>
      <c r="BT26" s="210">
        <f t="shared" si="22"/>
        <v>0</v>
      </c>
      <c r="BU26" s="210">
        <f t="shared" si="22"/>
        <v>0</v>
      </c>
      <c r="BV26" s="210">
        <f t="shared" si="22"/>
        <v>0</v>
      </c>
      <c r="BW26" s="210">
        <f t="shared" si="22"/>
        <v>0</v>
      </c>
      <c r="BX26" s="210">
        <f t="shared" si="23"/>
        <v>0</v>
      </c>
      <c r="BY26" s="210">
        <f t="shared" si="23"/>
        <v>0</v>
      </c>
      <c r="BZ26" s="210">
        <f t="shared" si="23"/>
        <v>0</v>
      </c>
      <c r="CA26" s="210">
        <f t="shared" si="23"/>
        <v>0</v>
      </c>
      <c r="CB26" s="210">
        <f t="shared" si="23"/>
        <v>0</v>
      </c>
      <c r="CC26" s="210">
        <f t="shared" si="23"/>
        <v>0</v>
      </c>
      <c r="CD26" s="210">
        <f t="shared" si="23"/>
        <v>0</v>
      </c>
      <c r="CE26" s="210">
        <f t="shared" si="23"/>
        <v>0</v>
      </c>
      <c r="CF26" s="210">
        <f t="shared" si="23"/>
        <v>0</v>
      </c>
      <c r="CG26" s="210">
        <f t="shared" si="23"/>
        <v>0</v>
      </c>
      <c r="CH26" s="210">
        <f t="shared" si="24"/>
        <v>0</v>
      </c>
      <c r="CI26" s="210">
        <f t="shared" si="24"/>
        <v>0</v>
      </c>
      <c r="CJ26" s="210">
        <f t="shared" si="24"/>
        <v>0</v>
      </c>
      <c r="CK26" s="210">
        <f t="shared" si="24"/>
        <v>0</v>
      </c>
      <c r="CL26" s="210">
        <f t="shared" si="24"/>
        <v>489.65173557770981</v>
      </c>
      <c r="CM26" s="210">
        <f t="shared" si="24"/>
        <v>979.30347115541963</v>
      </c>
      <c r="CN26" s="210">
        <f t="shared" si="24"/>
        <v>1468.9552067331292</v>
      </c>
      <c r="CO26" s="210">
        <f t="shared" si="24"/>
        <v>1958.6069423108393</v>
      </c>
      <c r="CP26" s="210">
        <f t="shared" si="24"/>
        <v>2448.2586778885493</v>
      </c>
      <c r="CQ26" s="210">
        <f t="shared" si="24"/>
        <v>2937.9104134662584</v>
      </c>
      <c r="CR26" s="210">
        <f t="shared" si="25"/>
        <v>3427.5621490439685</v>
      </c>
      <c r="CS26" s="210">
        <f t="shared" si="25"/>
        <v>3917.2138846216785</v>
      </c>
      <c r="CT26" s="210">
        <f t="shared" si="25"/>
        <v>4406.8656201993881</v>
      </c>
      <c r="CU26" s="210">
        <f t="shared" si="25"/>
        <v>4896.5173557770986</v>
      </c>
      <c r="CV26" s="210">
        <f t="shared" si="25"/>
        <v>5386.1690913548082</v>
      </c>
      <c r="CW26" s="210">
        <f t="shared" si="25"/>
        <v>5875.8208269325169</v>
      </c>
      <c r="CX26" s="210">
        <f t="shared" si="25"/>
        <v>6365.4725625102274</v>
      </c>
      <c r="CY26" s="210">
        <f t="shared" si="25"/>
        <v>6365.4725625102274</v>
      </c>
      <c r="CZ26" s="210">
        <f t="shared" si="25"/>
        <v>6365.4725625102274</v>
      </c>
      <c r="DA26" s="210">
        <f t="shared" si="25"/>
        <v>6365.4725625102274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305.34868176542096</v>
      </c>
      <c r="D27" s="203">
        <f>Income!D74</f>
        <v>790.42132784795979</v>
      </c>
      <c r="E27" s="203">
        <f>Income!E74</f>
        <v>2434.3131913969073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8.2526670747411064</v>
      </c>
      <c r="AB27" s="210">
        <f t="shared" si="18"/>
        <v>16.505334149482213</v>
      </c>
      <c r="AC27" s="210">
        <f t="shared" si="18"/>
        <v>24.758001224223324</v>
      </c>
      <c r="AD27" s="210">
        <f t="shared" si="18"/>
        <v>33.010668298964426</v>
      </c>
      <c r="AE27" s="210">
        <f t="shared" si="18"/>
        <v>41.263335373705537</v>
      </c>
      <c r="AF27" s="210">
        <f t="shared" si="18"/>
        <v>49.516002448446649</v>
      </c>
      <c r="AG27" s="210">
        <f t="shared" si="18"/>
        <v>57.768669523187747</v>
      </c>
      <c r="AH27" s="210">
        <f t="shared" si="18"/>
        <v>66.021336597928851</v>
      </c>
      <c r="AI27" s="210">
        <f t="shared" si="18"/>
        <v>74.274003672669963</v>
      </c>
      <c r="AJ27" s="210">
        <f t="shared" si="19"/>
        <v>82.526670747411075</v>
      </c>
      <c r="AK27" s="210">
        <f t="shared" si="19"/>
        <v>90.779337822152186</v>
      </c>
      <c r="AL27" s="210">
        <f t="shared" si="19"/>
        <v>99.032004896893298</v>
      </c>
      <c r="AM27" s="210">
        <f t="shared" si="19"/>
        <v>107.2846719716344</v>
      </c>
      <c r="AN27" s="210">
        <f t="shared" si="19"/>
        <v>115.53733904637549</v>
      </c>
      <c r="AO27" s="210">
        <f t="shared" si="19"/>
        <v>123.7900061211166</v>
      </c>
      <c r="AP27" s="210">
        <f t="shared" si="19"/>
        <v>132.0426731958577</v>
      </c>
      <c r="AQ27" s="210">
        <f t="shared" si="19"/>
        <v>140.29534027059881</v>
      </c>
      <c r="AR27" s="210">
        <f t="shared" si="19"/>
        <v>148.54800734533993</v>
      </c>
      <c r="AS27" s="210">
        <f t="shared" si="19"/>
        <v>156.80067442008104</v>
      </c>
      <c r="AT27" s="210">
        <f t="shared" si="20"/>
        <v>165.05334149482215</v>
      </c>
      <c r="AU27" s="210">
        <f t="shared" si="20"/>
        <v>173.30600856956326</v>
      </c>
      <c r="AV27" s="210">
        <f t="shared" si="20"/>
        <v>181.55867564430437</v>
      </c>
      <c r="AW27" s="210">
        <f t="shared" si="20"/>
        <v>189.81134271904548</v>
      </c>
      <c r="AX27" s="210">
        <f t="shared" si="20"/>
        <v>198.0640097937866</v>
      </c>
      <c r="AY27" s="210">
        <f t="shared" si="20"/>
        <v>206.31667686852768</v>
      </c>
      <c r="AZ27" s="210">
        <f t="shared" si="20"/>
        <v>214.56934394326879</v>
      </c>
      <c r="BA27" s="210">
        <f t="shared" si="20"/>
        <v>222.82201101800987</v>
      </c>
      <c r="BB27" s="210">
        <f t="shared" si="20"/>
        <v>231.07467809275099</v>
      </c>
      <c r="BC27" s="210">
        <f t="shared" si="20"/>
        <v>239.3273451674921</v>
      </c>
      <c r="BD27" s="210">
        <f t="shared" si="21"/>
        <v>247.58001224223321</v>
      </c>
      <c r="BE27" s="210">
        <f t="shared" si="21"/>
        <v>255.83267931697432</v>
      </c>
      <c r="BF27" s="210">
        <f t="shared" si="21"/>
        <v>264.0853463917154</v>
      </c>
      <c r="BG27" s="210">
        <f t="shared" si="21"/>
        <v>272.33801346645652</v>
      </c>
      <c r="BH27" s="210">
        <f t="shared" si="21"/>
        <v>280.59068054119763</v>
      </c>
      <c r="BI27" s="210">
        <f t="shared" si="21"/>
        <v>288.84334761593874</v>
      </c>
      <c r="BJ27" s="210">
        <f t="shared" si="21"/>
        <v>297.09601469067985</v>
      </c>
      <c r="BK27" s="210">
        <f t="shared" si="21"/>
        <v>305.34868176542096</v>
      </c>
      <c r="BL27" s="210">
        <f t="shared" si="21"/>
        <v>324.00532199936475</v>
      </c>
      <c r="BM27" s="210">
        <f t="shared" si="21"/>
        <v>342.66196223330854</v>
      </c>
      <c r="BN27" s="210">
        <f t="shared" si="22"/>
        <v>361.31860246725239</v>
      </c>
      <c r="BO27" s="210">
        <f t="shared" si="22"/>
        <v>379.97524270119618</v>
      </c>
      <c r="BP27" s="210">
        <f t="shared" si="22"/>
        <v>398.63188293513997</v>
      </c>
      <c r="BQ27" s="210">
        <f t="shared" si="22"/>
        <v>417.28852316908376</v>
      </c>
      <c r="BR27" s="210">
        <f t="shared" si="22"/>
        <v>435.94516340302755</v>
      </c>
      <c r="BS27" s="210">
        <f t="shared" si="22"/>
        <v>454.60180363697134</v>
      </c>
      <c r="BT27" s="210">
        <f t="shared" si="22"/>
        <v>473.25844387091513</v>
      </c>
      <c r="BU27" s="210">
        <f t="shared" si="22"/>
        <v>491.91508410485898</v>
      </c>
      <c r="BV27" s="210">
        <f t="shared" si="22"/>
        <v>510.57172433880277</v>
      </c>
      <c r="BW27" s="210">
        <f t="shared" si="22"/>
        <v>529.22836457274661</v>
      </c>
      <c r="BX27" s="210">
        <f t="shared" si="23"/>
        <v>547.8850048066904</v>
      </c>
      <c r="BY27" s="210">
        <f t="shared" si="23"/>
        <v>566.54164504063419</v>
      </c>
      <c r="BZ27" s="210">
        <f t="shared" si="23"/>
        <v>585.19828527457798</v>
      </c>
      <c r="CA27" s="210">
        <f t="shared" si="23"/>
        <v>603.85492550852177</v>
      </c>
      <c r="CB27" s="210">
        <f t="shared" si="23"/>
        <v>622.51156574246556</v>
      </c>
      <c r="CC27" s="210">
        <f t="shared" si="23"/>
        <v>641.16820597640935</v>
      </c>
      <c r="CD27" s="210">
        <f t="shared" si="23"/>
        <v>659.82484621035314</v>
      </c>
      <c r="CE27" s="210">
        <f t="shared" si="23"/>
        <v>678.48148644429693</v>
      </c>
      <c r="CF27" s="210">
        <f t="shared" si="23"/>
        <v>697.13812667824072</v>
      </c>
      <c r="CG27" s="210">
        <f t="shared" si="23"/>
        <v>715.79476691218451</v>
      </c>
      <c r="CH27" s="210">
        <f t="shared" si="24"/>
        <v>734.45140714612842</v>
      </c>
      <c r="CI27" s="210">
        <f t="shared" si="24"/>
        <v>753.10804738007221</v>
      </c>
      <c r="CJ27" s="210">
        <f t="shared" si="24"/>
        <v>771.764687614016</v>
      </c>
      <c r="CK27" s="210">
        <f t="shared" si="24"/>
        <v>790.4213278479599</v>
      </c>
      <c r="CL27" s="210">
        <f t="shared" si="24"/>
        <v>916.87454812095575</v>
      </c>
      <c r="CM27" s="210">
        <f t="shared" si="24"/>
        <v>1043.3277683939518</v>
      </c>
      <c r="CN27" s="210">
        <f t="shared" si="24"/>
        <v>1169.7809886669477</v>
      </c>
      <c r="CO27" s="210">
        <f t="shared" si="24"/>
        <v>1296.2342089399438</v>
      </c>
      <c r="CP27" s="210">
        <f t="shared" si="24"/>
        <v>1422.6874292129396</v>
      </c>
      <c r="CQ27" s="210">
        <f t="shared" si="24"/>
        <v>1549.1406494859357</v>
      </c>
      <c r="CR27" s="210">
        <f t="shared" si="25"/>
        <v>1675.5938697589315</v>
      </c>
      <c r="CS27" s="210">
        <f t="shared" si="25"/>
        <v>1802.0470900319276</v>
      </c>
      <c r="CT27" s="210">
        <f t="shared" si="25"/>
        <v>1928.5003103049235</v>
      </c>
      <c r="CU27" s="210">
        <f t="shared" si="25"/>
        <v>2054.9535305779195</v>
      </c>
      <c r="CV27" s="210">
        <f t="shared" si="25"/>
        <v>2181.4067508509156</v>
      </c>
      <c r="CW27" s="210">
        <f t="shared" si="25"/>
        <v>2307.8599711239112</v>
      </c>
      <c r="CX27" s="210">
        <f t="shared" si="25"/>
        <v>2434.3131913969073</v>
      </c>
      <c r="CY27" s="210">
        <f t="shared" si="25"/>
        <v>2434.3131913969073</v>
      </c>
      <c r="CZ27" s="210">
        <f t="shared" si="25"/>
        <v>2434.3131913969073</v>
      </c>
      <c r="DA27" s="210">
        <f t="shared" si="25"/>
        <v>2434.3131913969073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5353.3978432383383</v>
      </c>
      <c r="D29" s="203">
        <f>Income!D76</f>
        <v>15631.050166164952</v>
      </c>
      <c r="E29" s="203">
        <f>Income!E76</f>
        <v>31120.088083383336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144.68642819563075</v>
      </c>
      <c r="AB29" s="210">
        <f t="shared" si="18"/>
        <v>289.37285639126151</v>
      </c>
      <c r="AC29" s="210">
        <f t="shared" si="18"/>
        <v>434.05928458689232</v>
      </c>
      <c r="AD29" s="210">
        <f t="shared" si="18"/>
        <v>578.74571278252301</v>
      </c>
      <c r="AE29" s="210">
        <f t="shared" si="18"/>
        <v>723.43214097815383</v>
      </c>
      <c r="AF29" s="210">
        <f t="shared" si="18"/>
        <v>868.11856917378464</v>
      </c>
      <c r="AG29" s="210">
        <f t="shared" si="18"/>
        <v>1012.8049973694153</v>
      </c>
      <c r="AH29" s="210">
        <f t="shared" si="18"/>
        <v>1157.491425565046</v>
      </c>
      <c r="AI29" s="210">
        <f t="shared" si="18"/>
        <v>1302.177853760677</v>
      </c>
      <c r="AJ29" s="210">
        <f t="shared" si="19"/>
        <v>1446.8642819563077</v>
      </c>
      <c r="AK29" s="210">
        <f t="shared" si="19"/>
        <v>1591.5507101519383</v>
      </c>
      <c r="AL29" s="210">
        <f t="shared" si="19"/>
        <v>1736.2371383475693</v>
      </c>
      <c r="AM29" s="210">
        <f t="shared" si="19"/>
        <v>1880.9235665431997</v>
      </c>
      <c r="AN29" s="210">
        <f t="shared" si="19"/>
        <v>2025.6099947388307</v>
      </c>
      <c r="AO29" s="210">
        <f t="shared" si="19"/>
        <v>2170.2964229344611</v>
      </c>
      <c r="AP29" s="210">
        <f t="shared" si="19"/>
        <v>2314.9828511300921</v>
      </c>
      <c r="AQ29" s="210">
        <f t="shared" si="19"/>
        <v>2459.669279325723</v>
      </c>
      <c r="AR29" s="210">
        <f t="shared" si="19"/>
        <v>2604.3557075213539</v>
      </c>
      <c r="AS29" s="210">
        <f t="shared" si="19"/>
        <v>2749.0421357169848</v>
      </c>
      <c r="AT29" s="210">
        <f t="shared" si="20"/>
        <v>2893.7285639126153</v>
      </c>
      <c r="AU29" s="210">
        <f t="shared" si="20"/>
        <v>3038.4149921082462</v>
      </c>
      <c r="AV29" s="210">
        <f t="shared" si="20"/>
        <v>3183.1014203038767</v>
      </c>
      <c r="AW29" s="210">
        <f t="shared" si="20"/>
        <v>3327.7878484995076</v>
      </c>
      <c r="AX29" s="210">
        <f t="shared" si="20"/>
        <v>3472.4742766951385</v>
      </c>
      <c r="AY29" s="210">
        <f t="shared" si="20"/>
        <v>3617.1607048907695</v>
      </c>
      <c r="AZ29" s="210">
        <f t="shared" si="20"/>
        <v>3761.8471330863995</v>
      </c>
      <c r="BA29" s="210">
        <f t="shared" si="20"/>
        <v>3906.5335612820304</v>
      </c>
      <c r="BB29" s="210">
        <f t="shared" si="20"/>
        <v>4051.2199894776613</v>
      </c>
      <c r="BC29" s="210">
        <f t="shared" si="20"/>
        <v>4195.9064176732927</v>
      </c>
      <c r="BD29" s="210">
        <f t="shared" si="21"/>
        <v>4340.5928458689223</v>
      </c>
      <c r="BE29" s="210">
        <f t="shared" si="21"/>
        <v>4485.2792740645536</v>
      </c>
      <c r="BF29" s="210">
        <f t="shared" si="21"/>
        <v>4629.9657022601841</v>
      </c>
      <c r="BG29" s="210">
        <f t="shared" si="21"/>
        <v>4774.6521304558155</v>
      </c>
      <c r="BH29" s="210">
        <f t="shared" si="21"/>
        <v>4919.338558651446</v>
      </c>
      <c r="BI29" s="210">
        <f t="shared" si="21"/>
        <v>5064.0249868470764</v>
      </c>
      <c r="BJ29" s="210">
        <f t="shared" si="21"/>
        <v>5208.7114150427078</v>
      </c>
      <c r="BK29" s="210">
        <f t="shared" si="21"/>
        <v>5353.3978432383383</v>
      </c>
      <c r="BL29" s="210">
        <f t="shared" si="21"/>
        <v>5748.6921633509</v>
      </c>
      <c r="BM29" s="210">
        <f t="shared" si="21"/>
        <v>6143.9864834634627</v>
      </c>
      <c r="BN29" s="210">
        <f t="shared" si="22"/>
        <v>6539.2808035760245</v>
      </c>
      <c r="BO29" s="210">
        <f t="shared" si="22"/>
        <v>6934.5751236885862</v>
      </c>
      <c r="BP29" s="210">
        <f t="shared" si="22"/>
        <v>7329.8694438011489</v>
      </c>
      <c r="BQ29" s="210">
        <f t="shared" si="22"/>
        <v>7725.1637639137107</v>
      </c>
      <c r="BR29" s="210">
        <f t="shared" si="22"/>
        <v>8120.4580840262724</v>
      </c>
      <c r="BS29" s="210">
        <f t="shared" si="22"/>
        <v>8515.7524041388351</v>
      </c>
      <c r="BT29" s="210">
        <f t="shared" si="22"/>
        <v>8911.0467242513969</v>
      </c>
      <c r="BU29" s="210">
        <f t="shared" si="22"/>
        <v>9306.3410443639586</v>
      </c>
      <c r="BV29" s="210">
        <f t="shared" si="22"/>
        <v>9701.6353644765204</v>
      </c>
      <c r="BW29" s="210">
        <f t="shared" si="22"/>
        <v>10096.929684589082</v>
      </c>
      <c r="BX29" s="210">
        <f t="shared" si="23"/>
        <v>10492.224004701646</v>
      </c>
      <c r="BY29" s="210">
        <f t="shared" si="23"/>
        <v>10887.518324814206</v>
      </c>
      <c r="BZ29" s="210">
        <f t="shared" si="23"/>
        <v>11282.812644926769</v>
      </c>
      <c r="CA29" s="210">
        <f t="shared" si="23"/>
        <v>11678.106965039331</v>
      </c>
      <c r="CB29" s="210">
        <f t="shared" si="23"/>
        <v>12073.401285151893</v>
      </c>
      <c r="CC29" s="210">
        <f t="shared" si="23"/>
        <v>12468.695605264456</v>
      </c>
      <c r="CD29" s="210">
        <f t="shared" si="23"/>
        <v>12863.989925377016</v>
      </c>
      <c r="CE29" s="210">
        <f t="shared" si="23"/>
        <v>13259.28424548958</v>
      </c>
      <c r="CF29" s="210">
        <f t="shared" si="23"/>
        <v>13654.57856560214</v>
      </c>
      <c r="CG29" s="210">
        <f t="shared" si="23"/>
        <v>14049.872885714703</v>
      </c>
      <c r="CH29" s="210">
        <f t="shared" si="24"/>
        <v>14445.167205827263</v>
      </c>
      <c r="CI29" s="210">
        <f t="shared" si="24"/>
        <v>14840.461525939827</v>
      </c>
      <c r="CJ29" s="210">
        <f t="shared" si="24"/>
        <v>15235.755846052391</v>
      </c>
      <c r="CK29" s="210">
        <f t="shared" si="24"/>
        <v>15631.05016616495</v>
      </c>
      <c r="CL29" s="210">
        <f t="shared" si="24"/>
        <v>16822.514621335598</v>
      </c>
      <c r="CM29" s="210">
        <f t="shared" si="24"/>
        <v>18013.979076506243</v>
      </c>
      <c r="CN29" s="210">
        <f t="shared" si="24"/>
        <v>19205.443531676887</v>
      </c>
      <c r="CO29" s="210">
        <f t="shared" si="24"/>
        <v>20396.907986847531</v>
      </c>
      <c r="CP29" s="210">
        <f t="shared" si="24"/>
        <v>21588.372442018175</v>
      </c>
      <c r="CQ29" s="210">
        <f t="shared" si="24"/>
        <v>22779.836897188823</v>
      </c>
      <c r="CR29" s="210">
        <f t="shared" si="25"/>
        <v>23971.301352359464</v>
      </c>
      <c r="CS29" s="210">
        <f t="shared" si="25"/>
        <v>25162.765807530111</v>
      </c>
      <c r="CT29" s="210">
        <f t="shared" si="25"/>
        <v>26354.230262700759</v>
      </c>
      <c r="CU29" s="210">
        <f t="shared" si="25"/>
        <v>27545.694717871404</v>
      </c>
      <c r="CV29" s="210">
        <f t="shared" si="25"/>
        <v>28737.159173042048</v>
      </c>
      <c r="CW29" s="210">
        <f t="shared" si="25"/>
        <v>29928.623628212692</v>
      </c>
      <c r="CX29" s="210">
        <f t="shared" si="25"/>
        <v>31120.088083383336</v>
      </c>
      <c r="CY29" s="210">
        <f t="shared" si="25"/>
        <v>31120.088083383336</v>
      </c>
      <c r="CZ29" s="210">
        <f t="shared" si="25"/>
        <v>31120.088083383336</v>
      </c>
      <c r="DA29" s="210">
        <f t="shared" si="25"/>
        <v>31120.088083383336</v>
      </c>
    </row>
    <row r="30" spans="1:105">
      <c r="A30" s="201" t="str">
        <f>Income!A77</f>
        <v>Wild foods consumed and sold</v>
      </c>
      <c r="B30" s="203">
        <f>Income!B77</f>
        <v>5963.7893108595872</v>
      </c>
      <c r="C30" s="203">
        <f>Income!C77</f>
        <v>10728.917165167742</v>
      </c>
      <c r="D30" s="203">
        <f>Income!D77</f>
        <v>1105.9705306248786</v>
      </c>
      <c r="E30" s="203">
        <f>Income!E77</f>
        <v>0</v>
      </c>
      <c r="F30" s="210">
        <f t="shared" si="16"/>
        <v>5963.7893108595872</v>
      </c>
      <c r="G30" s="210">
        <f t="shared" si="16"/>
        <v>5963.7893108595872</v>
      </c>
      <c r="H30" s="210">
        <f t="shared" si="16"/>
        <v>5963.7893108595872</v>
      </c>
      <c r="I30" s="210">
        <f t="shared" si="16"/>
        <v>5963.7893108595872</v>
      </c>
      <c r="J30" s="210">
        <f t="shared" si="16"/>
        <v>5963.7893108595872</v>
      </c>
      <c r="K30" s="210">
        <f t="shared" si="16"/>
        <v>5963.7893108595872</v>
      </c>
      <c r="L30" s="210">
        <f t="shared" si="16"/>
        <v>5963.7893108595872</v>
      </c>
      <c r="M30" s="210">
        <f t="shared" si="16"/>
        <v>5963.7893108595872</v>
      </c>
      <c r="N30" s="210">
        <f t="shared" si="16"/>
        <v>5963.7893108595872</v>
      </c>
      <c r="O30" s="210">
        <f t="shared" si="16"/>
        <v>5963.7893108595872</v>
      </c>
      <c r="P30" s="210">
        <f t="shared" si="17"/>
        <v>5963.7893108595872</v>
      </c>
      <c r="Q30" s="210">
        <f t="shared" si="17"/>
        <v>5963.7893108595872</v>
      </c>
      <c r="R30" s="210">
        <f t="shared" si="17"/>
        <v>5963.7893108595872</v>
      </c>
      <c r="S30" s="210">
        <f t="shared" si="17"/>
        <v>5963.7893108595872</v>
      </c>
      <c r="T30" s="210">
        <f t="shared" si="17"/>
        <v>5963.7893108595872</v>
      </c>
      <c r="U30" s="210">
        <f t="shared" si="17"/>
        <v>5963.7893108595872</v>
      </c>
      <c r="V30" s="210">
        <f t="shared" si="17"/>
        <v>5963.7893108595872</v>
      </c>
      <c r="W30" s="210">
        <f t="shared" si="17"/>
        <v>5963.7893108595872</v>
      </c>
      <c r="X30" s="210">
        <f t="shared" si="17"/>
        <v>5963.7893108595872</v>
      </c>
      <c r="Y30" s="210">
        <f t="shared" si="17"/>
        <v>5963.7893108595872</v>
      </c>
      <c r="Z30" s="210">
        <f t="shared" si="18"/>
        <v>5963.7893108595872</v>
      </c>
      <c r="AA30" s="210">
        <f t="shared" si="18"/>
        <v>6092.5765501652131</v>
      </c>
      <c r="AB30" s="210">
        <f t="shared" si="18"/>
        <v>6221.363789470839</v>
      </c>
      <c r="AC30" s="210">
        <f t="shared" si="18"/>
        <v>6350.151028776465</v>
      </c>
      <c r="AD30" s="210">
        <f t="shared" si="18"/>
        <v>6478.9382680820909</v>
      </c>
      <c r="AE30" s="210">
        <f t="shared" si="18"/>
        <v>6607.7255073877168</v>
      </c>
      <c r="AF30" s="210">
        <f t="shared" si="18"/>
        <v>6736.5127466933418</v>
      </c>
      <c r="AG30" s="210">
        <f t="shared" si="18"/>
        <v>6865.2999859989677</v>
      </c>
      <c r="AH30" s="210">
        <f t="shared" si="18"/>
        <v>6994.0872253045936</v>
      </c>
      <c r="AI30" s="210">
        <f t="shared" si="18"/>
        <v>7122.8744646102195</v>
      </c>
      <c r="AJ30" s="210">
        <f t="shared" si="19"/>
        <v>7251.6617039158455</v>
      </c>
      <c r="AK30" s="210">
        <f t="shared" si="19"/>
        <v>7380.4489432214714</v>
      </c>
      <c r="AL30" s="210">
        <f t="shared" si="19"/>
        <v>7509.2361825270973</v>
      </c>
      <c r="AM30" s="210">
        <f t="shared" si="19"/>
        <v>7638.0234218327232</v>
      </c>
      <c r="AN30" s="210">
        <f t="shared" si="19"/>
        <v>7766.8106611383482</v>
      </c>
      <c r="AO30" s="210">
        <f t="shared" si="19"/>
        <v>7895.5979004439741</v>
      </c>
      <c r="AP30" s="210">
        <f t="shared" si="19"/>
        <v>8024.3851397496001</v>
      </c>
      <c r="AQ30" s="210">
        <f t="shared" si="19"/>
        <v>8153.172379055226</v>
      </c>
      <c r="AR30" s="210">
        <f t="shared" si="19"/>
        <v>8281.9596183608519</v>
      </c>
      <c r="AS30" s="210">
        <f t="shared" si="19"/>
        <v>8410.7468576664778</v>
      </c>
      <c r="AT30" s="210">
        <f t="shared" si="20"/>
        <v>8539.5340969721037</v>
      </c>
      <c r="AU30" s="210">
        <f t="shared" si="20"/>
        <v>8668.3213362777296</v>
      </c>
      <c r="AV30" s="210">
        <f t="shared" si="20"/>
        <v>8797.1085755833556</v>
      </c>
      <c r="AW30" s="210">
        <f t="shared" si="20"/>
        <v>8925.8958148889815</v>
      </c>
      <c r="AX30" s="210">
        <f t="shared" si="20"/>
        <v>9054.6830541946074</v>
      </c>
      <c r="AY30" s="210">
        <f t="shared" si="20"/>
        <v>9183.4702935002333</v>
      </c>
      <c r="AZ30" s="210">
        <f t="shared" si="20"/>
        <v>9312.2575328058592</v>
      </c>
      <c r="BA30" s="210">
        <f t="shared" si="20"/>
        <v>9441.0447721114833</v>
      </c>
      <c r="BB30" s="210">
        <f t="shared" si="20"/>
        <v>9569.8320114171111</v>
      </c>
      <c r="BC30" s="210">
        <f t="shared" si="20"/>
        <v>9698.6192507227352</v>
      </c>
      <c r="BD30" s="210">
        <f t="shared" si="21"/>
        <v>9827.4064900283611</v>
      </c>
      <c r="BE30" s="210">
        <f t="shared" si="21"/>
        <v>9956.193729333987</v>
      </c>
      <c r="BF30" s="210">
        <f t="shared" si="21"/>
        <v>10084.980968639615</v>
      </c>
      <c r="BG30" s="210">
        <f t="shared" si="21"/>
        <v>10213.768207945239</v>
      </c>
      <c r="BH30" s="210">
        <f t="shared" si="21"/>
        <v>10342.555447250865</v>
      </c>
      <c r="BI30" s="210">
        <f t="shared" si="21"/>
        <v>10471.342686556491</v>
      </c>
      <c r="BJ30" s="210">
        <f t="shared" si="21"/>
        <v>10600.129925862117</v>
      </c>
      <c r="BK30" s="210">
        <f t="shared" si="21"/>
        <v>10728.917165167742</v>
      </c>
      <c r="BL30" s="210">
        <f t="shared" si="21"/>
        <v>10358.80383306994</v>
      </c>
      <c r="BM30" s="210">
        <f t="shared" si="21"/>
        <v>9988.6905009721377</v>
      </c>
      <c r="BN30" s="210">
        <f t="shared" si="22"/>
        <v>9618.5771688743353</v>
      </c>
      <c r="BO30" s="210">
        <f t="shared" si="22"/>
        <v>9248.4638367765328</v>
      </c>
      <c r="BP30" s="210">
        <f t="shared" si="22"/>
        <v>8878.3505046787304</v>
      </c>
      <c r="BQ30" s="210">
        <f t="shared" si="22"/>
        <v>8508.237172580928</v>
      </c>
      <c r="BR30" s="210">
        <f t="shared" si="22"/>
        <v>8138.1238404831256</v>
      </c>
      <c r="BS30" s="210">
        <f t="shared" si="22"/>
        <v>7768.0105083853232</v>
      </c>
      <c r="BT30" s="210">
        <f t="shared" si="22"/>
        <v>7397.8971762875199</v>
      </c>
      <c r="BU30" s="210">
        <f t="shared" si="22"/>
        <v>7027.7838441897175</v>
      </c>
      <c r="BV30" s="210">
        <f t="shared" si="22"/>
        <v>6657.670512091915</v>
      </c>
      <c r="BW30" s="210">
        <f t="shared" si="22"/>
        <v>6287.5571799941126</v>
      </c>
      <c r="BX30" s="210">
        <f t="shared" si="23"/>
        <v>5917.4438478963102</v>
      </c>
      <c r="BY30" s="210">
        <f t="shared" si="23"/>
        <v>5547.3305157985078</v>
      </c>
      <c r="BZ30" s="210">
        <f t="shared" si="23"/>
        <v>5177.2171837007054</v>
      </c>
      <c r="CA30" s="210">
        <f t="shared" si="23"/>
        <v>4807.103851602903</v>
      </c>
      <c r="CB30" s="210">
        <f t="shared" si="23"/>
        <v>4436.9905195051006</v>
      </c>
      <c r="CC30" s="210">
        <f t="shared" si="23"/>
        <v>4066.8771874072972</v>
      </c>
      <c r="CD30" s="210">
        <f t="shared" si="23"/>
        <v>3696.7638553094948</v>
      </c>
      <c r="CE30" s="210">
        <f t="shared" si="23"/>
        <v>3326.6505232116924</v>
      </c>
      <c r="CF30" s="210">
        <f t="shared" si="23"/>
        <v>2956.53719111389</v>
      </c>
      <c r="CG30" s="210">
        <f t="shared" si="23"/>
        <v>2586.4238590160876</v>
      </c>
      <c r="CH30" s="210">
        <f t="shared" si="24"/>
        <v>2216.3105269182852</v>
      </c>
      <c r="CI30" s="210">
        <f t="shared" si="24"/>
        <v>1846.1971948204828</v>
      </c>
      <c r="CJ30" s="210">
        <f t="shared" si="24"/>
        <v>1476.0838627226804</v>
      </c>
      <c r="CK30" s="210">
        <f t="shared" si="24"/>
        <v>1105.9705306248779</v>
      </c>
      <c r="CL30" s="210">
        <f t="shared" si="24"/>
        <v>1020.8958744229649</v>
      </c>
      <c r="CM30" s="210">
        <f t="shared" si="24"/>
        <v>935.82121822105114</v>
      </c>
      <c r="CN30" s="210">
        <f t="shared" si="24"/>
        <v>850.7465620191374</v>
      </c>
      <c r="CO30" s="210">
        <f t="shared" si="24"/>
        <v>765.67190581722366</v>
      </c>
      <c r="CP30" s="210">
        <f t="shared" si="24"/>
        <v>680.59724961530992</v>
      </c>
      <c r="CQ30" s="210">
        <f t="shared" si="24"/>
        <v>595.52259341339618</v>
      </c>
      <c r="CR30" s="210">
        <f t="shared" si="25"/>
        <v>510.44793721148244</v>
      </c>
      <c r="CS30" s="210">
        <f t="shared" si="25"/>
        <v>425.3732810095687</v>
      </c>
      <c r="CT30" s="210">
        <f t="shared" si="25"/>
        <v>340.29862480765496</v>
      </c>
      <c r="CU30" s="210">
        <f t="shared" si="25"/>
        <v>255.22396860574122</v>
      </c>
      <c r="CV30" s="210">
        <f t="shared" si="25"/>
        <v>170.14931240382748</v>
      </c>
      <c r="CW30" s="210">
        <f t="shared" si="25"/>
        <v>85.074656201913854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6997.5127914085824</v>
      </c>
      <c r="C31" s="203">
        <f>Income!C78</f>
        <v>8317.6759878413832</v>
      </c>
      <c r="D31" s="203">
        <f>Income!D78</f>
        <v>117675.26445848709</v>
      </c>
      <c r="E31" s="203">
        <f>Income!E78</f>
        <v>466801.32125075004</v>
      </c>
      <c r="F31" s="210">
        <f t="shared" si="16"/>
        <v>6997.5127914085824</v>
      </c>
      <c r="G31" s="210">
        <f t="shared" si="16"/>
        <v>6997.5127914085824</v>
      </c>
      <c r="H31" s="210">
        <f t="shared" si="16"/>
        <v>6997.5127914085824</v>
      </c>
      <c r="I31" s="210">
        <f t="shared" si="16"/>
        <v>6997.5127914085824</v>
      </c>
      <c r="J31" s="210">
        <f t="shared" si="16"/>
        <v>6997.5127914085824</v>
      </c>
      <c r="K31" s="210">
        <f t="shared" si="16"/>
        <v>6997.5127914085824</v>
      </c>
      <c r="L31" s="210">
        <f t="shared" si="16"/>
        <v>6997.5127914085824</v>
      </c>
      <c r="M31" s="210">
        <f t="shared" si="16"/>
        <v>6997.5127914085824</v>
      </c>
      <c r="N31" s="210">
        <f t="shared" si="16"/>
        <v>6997.5127914085824</v>
      </c>
      <c r="O31" s="210">
        <f t="shared" si="16"/>
        <v>6997.5127914085824</v>
      </c>
      <c r="P31" s="210">
        <f t="shared" si="17"/>
        <v>6997.5127914085824</v>
      </c>
      <c r="Q31" s="210">
        <f t="shared" si="17"/>
        <v>6997.5127914085824</v>
      </c>
      <c r="R31" s="210">
        <f t="shared" si="17"/>
        <v>6997.5127914085824</v>
      </c>
      <c r="S31" s="210">
        <f t="shared" si="17"/>
        <v>6997.5127914085824</v>
      </c>
      <c r="T31" s="210">
        <f t="shared" si="17"/>
        <v>6997.5127914085824</v>
      </c>
      <c r="U31" s="210">
        <f t="shared" si="17"/>
        <v>6997.5127914085824</v>
      </c>
      <c r="V31" s="210">
        <f t="shared" si="17"/>
        <v>6997.5127914085824</v>
      </c>
      <c r="W31" s="210">
        <f t="shared" si="17"/>
        <v>6997.5127914085824</v>
      </c>
      <c r="X31" s="210">
        <f t="shared" si="17"/>
        <v>6997.5127914085824</v>
      </c>
      <c r="Y31" s="210">
        <f t="shared" si="17"/>
        <v>6997.5127914085824</v>
      </c>
      <c r="Z31" s="210">
        <f t="shared" si="18"/>
        <v>6997.5127914085824</v>
      </c>
      <c r="AA31" s="210">
        <f t="shared" si="18"/>
        <v>7033.1928777986577</v>
      </c>
      <c r="AB31" s="210">
        <f t="shared" si="18"/>
        <v>7068.8729641887339</v>
      </c>
      <c r="AC31" s="210">
        <f t="shared" si="18"/>
        <v>7104.5530505788092</v>
      </c>
      <c r="AD31" s="210">
        <f t="shared" si="18"/>
        <v>7140.2331369688854</v>
      </c>
      <c r="AE31" s="210">
        <f t="shared" si="18"/>
        <v>7175.9132233589607</v>
      </c>
      <c r="AF31" s="210">
        <f t="shared" si="18"/>
        <v>7211.593309749037</v>
      </c>
      <c r="AG31" s="210">
        <f t="shared" si="18"/>
        <v>7247.2733961391123</v>
      </c>
      <c r="AH31" s="210">
        <f t="shared" si="18"/>
        <v>7282.9534825291876</v>
      </c>
      <c r="AI31" s="210">
        <f t="shared" si="18"/>
        <v>7318.6335689192638</v>
      </c>
      <c r="AJ31" s="210">
        <f t="shared" si="19"/>
        <v>7354.3136553093391</v>
      </c>
      <c r="AK31" s="210">
        <f t="shared" si="19"/>
        <v>7389.9937416994153</v>
      </c>
      <c r="AL31" s="210">
        <f t="shared" si="19"/>
        <v>7425.6738280894906</v>
      </c>
      <c r="AM31" s="210">
        <f t="shared" si="19"/>
        <v>7461.3539144795668</v>
      </c>
      <c r="AN31" s="210">
        <f t="shared" si="19"/>
        <v>7497.0340008696421</v>
      </c>
      <c r="AO31" s="210">
        <f t="shared" si="19"/>
        <v>7532.7140872597174</v>
      </c>
      <c r="AP31" s="210">
        <f t="shared" si="19"/>
        <v>7568.3941736497936</v>
      </c>
      <c r="AQ31" s="210">
        <f t="shared" si="19"/>
        <v>7604.0742600398689</v>
      </c>
      <c r="AR31" s="210">
        <f t="shared" si="19"/>
        <v>7639.7543464299451</v>
      </c>
      <c r="AS31" s="210">
        <f t="shared" si="19"/>
        <v>7675.4344328200204</v>
      </c>
      <c r="AT31" s="210">
        <f t="shared" si="20"/>
        <v>7711.1145192100967</v>
      </c>
      <c r="AU31" s="210">
        <f t="shared" si="20"/>
        <v>7746.794605600172</v>
      </c>
      <c r="AV31" s="210">
        <f t="shared" si="20"/>
        <v>7782.4746919902482</v>
      </c>
      <c r="AW31" s="210">
        <f t="shared" si="20"/>
        <v>7818.1547783803235</v>
      </c>
      <c r="AX31" s="210">
        <f t="shared" si="20"/>
        <v>7853.8348647703988</v>
      </c>
      <c r="AY31" s="210">
        <f t="shared" si="20"/>
        <v>7889.514951160475</v>
      </c>
      <c r="AZ31" s="210">
        <f t="shared" si="20"/>
        <v>7925.1950375505503</v>
      </c>
      <c r="BA31" s="210">
        <f t="shared" si="20"/>
        <v>7960.8751239406265</v>
      </c>
      <c r="BB31" s="210">
        <f t="shared" si="20"/>
        <v>7996.5552103307018</v>
      </c>
      <c r="BC31" s="210">
        <f t="shared" si="20"/>
        <v>8032.2352967207771</v>
      </c>
      <c r="BD31" s="210">
        <f t="shared" si="21"/>
        <v>8067.9153831108533</v>
      </c>
      <c r="BE31" s="210">
        <f t="shared" si="21"/>
        <v>8103.5954695009295</v>
      </c>
      <c r="BF31" s="210">
        <f t="shared" si="21"/>
        <v>8139.2755558910048</v>
      </c>
      <c r="BG31" s="210">
        <f t="shared" si="21"/>
        <v>8174.9556422810801</v>
      </c>
      <c r="BH31" s="210">
        <f t="shared" si="21"/>
        <v>8210.6357286711554</v>
      </c>
      <c r="BI31" s="210">
        <f t="shared" si="21"/>
        <v>8246.3158150612326</v>
      </c>
      <c r="BJ31" s="210">
        <f t="shared" si="21"/>
        <v>8281.9959014513079</v>
      </c>
      <c r="BK31" s="210">
        <f t="shared" si="21"/>
        <v>8317.6759878413832</v>
      </c>
      <c r="BL31" s="210">
        <f t="shared" si="21"/>
        <v>12523.737082866217</v>
      </c>
      <c r="BM31" s="210">
        <f t="shared" si="21"/>
        <v>16729.798177891054</v>
      </c>
      <c r="BN31" s="210">
        <f t="shared" si="22"/>
        <v>20935.859272915885</v>
      </c>
      <c r="BO31" s="210">
        <f t="shared" si="22"/>
        <v>25141.920367940722</v>
      </c>
      <c r="BP31" s="210">
        <f t="shared" si="22"/>
        <v>29347.981462965556</v>
      </c>
      <c r="BQ31" s="210">
        <f t="shared" si="22"/>
        <v>33554.042557990389</v>
      </c>
      <c r="BR31" s="210">
        <f t="shared" si="22"/>
        <v>37760.10365301522</v>
      </c>
      <c r="BS31" s="210">
        <f t="shared" si="22"/>
        <v>41966.164748040057</v>
      </c>
      <c r="BT31" s="210">
        <f t="shared" si="22"/>
        <v>46172.225843064894</v>
      </c>
      <c r="BU31" s="210">
        <f t="shared" si="22"/>
        <v>50378.286938089732</v>
      </c>
      <c r="BV31" s="210">
        <f t="shared" si="22"/>
        <v>54584.348033114555</v>
      </c>
      <c r="BW31" s="210">
        <f t="shared" si="22"/>
        <v>58790.409128139392</v>
      </c>
      <c r="BX31" s="210">
        <f t="shared" si="23"/>
        <v>62996.47022316423</v>
      </c>
      <c r="BY31" s="210">
        <f t="shared" si="23"/>
        <v>67202.531318189067</v>
      </c>
      <c r="BZ31" s="210">
        <f t="shared" si="23"/>
        <v>71408.592413213904</v>
      </c>
      <c r="CA31" s="210">
        <f t="shared" si="23"/>
        <v>75614.653508238742</v>
      </c>
      <c r="CB31" s="210">
        <f t="shared" si="23"/>
        <v>79820.714603263579</v>
      </c>
      <c r="CC31" s="210">
        <f t="shared" si="23"/>
        <v>84026.775698288417</v>
      </c>
      <c r="CD31" s="210">
        <f t="shared" si="23"/>
        <v>88232.836793313239</v>
      </c>
      <c r="CE31" s="210">
        <f t="shared" si="23"/>
        <v>92438.897888338077</v>
      </c>
      <c r="CF31" s="210">
        <f t="shared" si="23"/>
        <v>96644.958983362914</v>
      </c>
      <c r="CG31" s="210">
        <f t="shared" si="23"/>
        <v>100851.02007838774</v>
      </c>
      <c r="CH31" s="210">
        <f t="shared" si="24"/>
        <v>105057.08117341257</v>
      </c>
      <c r="CI31" s="210">
        <f t="shared" si="24"/>
        <v>109263.14226843741</v>
      </c>
      <c r="CJ31" s="210">
        <f t="shared" si="24"/>
        <v>113469.20336346225</v>
      </c>
      <c r="CK31" s="210">
        <f t="shared" si="24"/>
        <v>117675.26445848709</v>
      </c>
      <c r="CL31" s="210">
        <f t="shared" si="24"/>
        <v>144531.11498096885</v>
      </c>
      <c r="CM31" s="210">
        <f t="shared" si="24"/>
        <v>171386.9655034506</v>
      </c>
      <c r="CN31" s="210">
        <f t="shared" si="24"/>
        <v>198242.81602593238</v>
      </c>
      <c r="CO31" s="210">
        <f t="shared" si="24"/>
        <v>225098.66654841416</v>
      </c>
      <c r="CP31" s="210">
        <f t="shared" si="24"/>
        <v>251954.51707089593</v>
      </c>
      <c r="CQ31" s="210">
        <f t="shared" si="24"/>
        <v>278810.36759337765</v>
      </c>
      <c r="CR31" s="210">
        <f t="shared" si="25"/>
        <v>305666.21811585943</v>
      </c>
      <c r="CS31" s="210">
        <f t="shared" si="25"/>
        <v>332522.06863834121</v>
      </c>
      <c r="CT31" s="210">
        <f t="shared" si="25"/>
        <v>359377.91916082299</v>
      </c>
      <c r="CU31" s="210">
        <f t="shared" si="25"/>
        <v>386233.76968330477</v>
      </c>
      <c r="CV31" s="210">
        <f t="shared" si="25"/>
        <v>413089.62020578649</v>
      </c>
      <c r="CW31" s="210">
        <f t="shared" si="25"/>
        <v>439945.47072826826</v>
      </c>
      <c r="CX31" s="210">
        <f t="shared" si="25"/>
        <v>466801.32125075004</v>
      </c>
      <c r="CY31" s="210">
        <f t="shared" si="25"/>
        <v>466801.32125075004</v>
      </c>
      <c r="CZ31" s="210">
        <f t="shared" si="25"/>
        <v>466801.32125075004</v>
      </c>
      <c r="DA31" s="210">
        <f t="shared" si="25"/>
        <v>466801.32125075004</v>
      </c>
    </row>
    <row r="32" spans="1:105">
      <c r="A32" s="201" t="str">
        <f>Income!A79</f>
        <v>Labour - formal emp</v>
      </c>
      <c r="B32" s="203">
        <f>Income!B79</f>
        <v>8905.9253708836513</v>
      </c>
      <c r="C32" s="203">
        <f>Income!C79</f>
        <v>7432.8168401986832</v>
      </c>
      <c r="D32" s="203">
        <f>Income!D79</f>
        <v>45005.627459561721</v>
      </c>
      <c r="E32" s="203">
        <f>Income!E79</f>
        <v>0</v>
      </c>
      <c r="F32" s="210">
        <f t="shared" si="16"/>
        <v>8905.9253708836513</v>
      </c>
      <c r="G32" s="210">
        <f t="shared" si="16"/>
        <v>8905.9253708836513</v>
      </c>
      <c r="H32" s="210">
        <f t="shared" si="16"/>
        <v>8905.9253708836513</v>
      </c>
      <c r="I32" s="210">
        <f t="shared" si="16"/>
        <v>8905.9253708836513</v>
      </c>
      <c r="J32" s="210">
        <f t="shared" si="16"/>
        <v>8905.9253708836513</v>
      </c>
      <c r="K32" s="210">
        <f t="shared" si="16"/>
        <v>8905.9253708836513</v>
      </c>
      <c r="L32" s="210">
        <f t="shared" si="16"/>
        <v>8905.9253708836513</v>
      </c>
      <c r="M32" s="210">
        <f t="shared" si="16"/>
        <v>8905.9253708836513</v>
      </c>
      <c r="N32" s="210">
        <f t="shared" si="16"/>
        <v>8905.9253708836513</v>
      </c>
      <c r="O32" s="210">
        <f t="shared" si="16"/>
        <v>8905.9253708836513</v>
      </c>
      <c r="P32" s="210">
        <f t="shared" si="17"/>
        <v>8905.9253708836513</v>
      </c>
      <c r="Q32" s="210">
        <f t="shared" si="17"/>
        <v>8905.9253708836513</v>
      </c>
      <c r="R32" s="210">
        <f t="shared" si="17"/>
        <v>8905.9253708836513</v>
      </c>
      <c r="S32" s="210">
        <f t="shared" si="17"/>
        <v>8905.9253708836513</v>
      </c>
      <c r="T32" s="210">
        <f t="shared" si="17"/>
        <v>8905.9253708836513</v>
      </c>
      <c r="U32" s="210">
        <f t="shared" si="17"/>
        <v>8905.9253708836513</v>
      </c>
      <c r="V32" s="210">
        <f t="shared" si="17"/>
        <v>8905.9253708836513</v>
      </c>
      <c r="W32" s="210">
        <f t="shared" si="17"/>
        <v>8905.9253708836513</v>
      </c>
      <c r="X32" s="210">
        <f t="shared" si="17"/>
        <v>8905.9253708836513</v>
      </c>
      <c r="Y32" s="210">
        <f t="shared" si="17"/>
        <v>8905.9253708836513</v>
      </c>
      <c r="Z32" s="210">
        <f t="shared" si="18"/>
        <v>8905.9253708836513</v>
      </c>
      <c r="AA32" s="210">
        <f t="shared" si="18"/>
        <v>8866.1116268110854</v>
      </c>
      <c r="AB32" s="210">
        <f t="shared" si="18"/>
        <v>8826.2978827385177</v>
      </c>
      <c r="AC32" s="210">
        <f t="shared" si="18"/>
        <v>8786.4841386659518</v>
      </c>
      <c r="AD32" s="210">
        <f t="shared" si="18"/>
        <v>8746.6703945933841</v>
      </c>
      <c r="AE32" s="210">
        <f t="shared" si="18"/>
        <v>8706.8566505208182</v>
      </c>
      <c r="AF32" s="210">
        <f t="shared" si="18"/>
        <v>8667.0429064482505</v>
      </c>
      <c r="AG32" s="210">
        <f t="shared" si="18"/>
        <v>8627.2291623756846</v>
      </c>
      <c r="AH32" s="210">
        <f t="shared" si="18"/>
        <v>8587.4154183031169</v>
      </c>
      <c r="AI32" s="210">
        <f t="shared" si="18"/>
        <v>8547.601674230551</v>
      </c>
      <c r="AJ32" s="210">
        <f t="shared" si="19"/>
        <v>8507.7879301579851</v>
      </c>
      <c r="AK32" s="210">
        <f t="shared" si="19"/>
        <v>8467.9741860854174</v>
      </c>
      <c r="AL32" s="210">
        <f t="shared" si="19"/>
        <v>8428.1604420128515</v>
      </c>
      <c r="AM32" s="210">
        <f t="shared" si="19"/>
        <v>8388.3466979402838</v>
      </c>
      <c r="AN32" s="210">
        <f t="shared" si="19"/>
        <v>8348.5329538677179</v>
      </c>
      <c r="AO32" s="210">
        <f t="shared" si="19"/>
        <v>8308.7192097951502</v>
      </c>
      <c r="AP32" s="210">
        <f t="shared" si="19"/>
        <v>8268.9054657225843</v>
      </c>
      <c r="AQ32" s="210">
        <f t="shared" si="19"/>
        <v>8229.0917216500166</v>
      </c>
      <c r="AR32" s="210">
        <f t="shared" si="19"/>
        <v>8189.2779775774507</v>
      </c>
      <c r="AS32" s="210">
        <f t="shared" si="19"/>
        <v>8149.4642335048839</v>
      </c>
      <c r="AT32" s="210">
        <f t="shared" si="20"/>
        <v>8109.650489432317</v>
      </c>
      <c r="AU32" s="210">
        <f t="shared" si="20"/>
        <v>8069.8367453597502</v>
      </c>
      <c r="AV32" s="210">
        <f t="shared" si="20"/>
        <v>8030.0230012871834</v>
      </c>
      <c r="AW32" s="210">
        <f t="shared" si="20"/>
        <v>7990.2092572146175</v>
      </c>
      <c r="AX32" s="210">
        <f t="shared" si="20"/>
        <v>7950.3955131420507</v>
      </c>
      <c r="AY32" s="210">
        <f t="shared" si="20"/>
        <v>7910.5817690694839</v>
      </c>
      <c r="AZ32" s="210">
        <f t="shared" si="20"/>
        <v>7870.7680249969171</v>
      </c>
      <c r="BA32" s="210">
        <f t="shared" si="20"/>
        <v>7830.9542809243503</v>
      </c>
      <c r="BB32" s="210">
        <f t="shared" si="20"/>
        <v>7791.1405368517835</v>
      </c>
      <c r="BC32" s="210">
        <f t="shared" si="20"/>
        <v>7751.3267927792167</v>
      </c>
      <c r="BD32" s="210">
        <f t="shared" si="21"/>
        <v>7711.5130487066499</v>
      </c>
      <c r="BE32" s="210">
        <f t="shared" si="21"/>
        <v>7671.6993046340831</v>
      </c>
      <c r="BF32" s="210">
        <f t="shared" si="21"/>
        <v>7631.8855605615172</v>
      </c>
      <c r="BG32" s="210">
        <f t="shared" si="21"/>
        <v>7592.0718164889495</v>
      </c>
      <c r="BH32" s="210">
        <f t="shared" si="21"/>
        <v>7552.2580724163836</v>
      </c>
      <c r="BI32" s="210">
        <f t="shared" si="21"/>
        <v>7512.4443283438168</v>
      </c>
      <c r="BJ32" s="210">
        <f t="shared" si="21"/>
        <v>7472.63058427125</v>
      </c>
      <c r="BK32" s="210">
        <f t="shared" si="21"/>
        <v>7432.8168401986832</v>
      </c>
      <c r="BL32" s="210">
        <f t="shared" si="21"/>
        <v>8877.924940943416</v>
      </c>
      <c r="BM32" s="210">
        <f t="shared" si="21"/>
        <v>10323.033041688148</v>
      </c>
      <c r="BN32" s="210">
        <f t="shared" si="22"/>
        <v>11768.14114243288</v>
      </c>
      <c r="BO32" s="210">
        <f t="shared" si="22"/>
        <v>13213.249243177612</v>
      </c>
      <c r="BP32" s="210">
        <f t="shared" si="22"/>
        <v>14658.357343922344</v>
      </c>
      <c r="BQ32" s="210">
        <f t="shared" si="22"/>
        <v>16103.465444667076</v>
      </c>
      <c r="BR32" s="210">
        <f t="shared" si="22"/>
        <v>17548.573545411808</v>
      </c>
      <c r="BS32" s="210">
        <f t="shared" si="22"/>
        <v>18993.68164615654</v>
      </c>
      <c r="BT32" s="210">
        <f t="shared" si="22"/>
        <v>20438.789746901271</v>
      </c>
      <c r="BU32" s="210">
        <f t="shared" si="22"/>
        <v>21883.897847646007</v>
      </c>
      <c r="BV32" s="210">
        <f t="shared" si="22"/>
        <v>23329.005948390739</v>
      </c>
      <c r="BW32" s="210">
        <f t="shared" si="22"/>
        <v>24774.114049135471</v>
      </c>
      <c r="BX32" s="210">
        <f t="shared" si="23"/>
        <v>26219.222149880203</v>
      </c>
      <c r="BY32" s="210">
        <f t="shared" si="23"/>
        <v>27664.330250624935</v>
      </c>
      <c r="BZ32" s="210">
        <f t="shared" si="23"/>
        <v>29109.438351369667</v>
      </c>
      <c r="CA32" s="210">
        <f t="shared" si="23"/>
        <v>30554.546452114399</v>
      </c>
      <c r="CB32" s="210">
        <f t="shared" si="23"/>
        <v>31999.654552859134</v>
      </c>
      <c r="CC32" s="210">
        <f t="shared" si="23"/>
        <v>33444.762653603859</v>
      </c>
      <c r="CD32" s="210">
        <f t="shared" si="23"/>
        <v>34889.870754348594</v>
      </c>
      <c r="CE32" s="210">
        <f t="shared" si="23"/>
        <v>36334.97885509333</v>
      </c>
      <c r="CF32" s="210">
        <f t="shared" si="23"/>
        <v>37780.086955838058</v>
      </c>
      <c r="CG32" s="210">
        <f t="shared" si="23"/>
        <v>39225.195056582794</v>
      </c>
      <c r="CH32" s="210">
        <f t="shared" si="24"/>
        <v>40670.303157327522</v>
      </c>
      <c r="CI32" s="210">
        <f t="shared" si="24"/>
        <v>42115.411258072258</v>
      </c>
      <c r="CJ32" s="210">
        <f t="shared" si="24"/>
        <v>43560.519358816993</v>
      </c>
      <c r="CK32" s="210">
        <f t="shared" si="24"/>
        <v>45005.627459561721</v>
      </c>
      <c r="CL32" s="210">
        <f t="shared" si="24"/>
        <v>41543.656116518512</v>
      </c>
      <c r="CM32" s="210">
        <f t="shared" si="24"/>
        <v>38081.684773475303</v>
      </c>
      <c r="CN32" s="210">
        <f t="shared" si="24"/>
        <v>34619.713430432093</v>
      </c>
      <c r="CO32" s="210">
        <f t="shared" si="24"/>
        <v>31157.742087388884</v>
      </c>
      <c r="CP32" s="210">
        <f t="shared" si="24"/>
        <v>27695.770744345675</v>
      </c>
      <c r="CQ32" s="210">
        <f t="shared" si="24"/>
        <v>24233.799401302465</v>
      </c>
      <c r="CR32" s="210">
        <f t="shared" si="25"/>
        <v>20771.828058259256</v>
      </c>
      <c r="CS32" s="210">
        <f t="shared" si="25"/>
        <v>17309.856715216047</v>
      </c>
      <c r="CT32" s="210">
        <f t="shared" si="25"/>
        <v>13847.885372172837</v>
      </c>
      <c r="CU32" s="210">
        <f t="shared" si="25"/>
        <v>10385.914029129628</v>
      </c>
      <c r="CV32" s="210">
        <f t="shared" si="25"/>
        <v>6923.9426860864187</v>
      </c>
      <c r="CW32" s="210">
        <f t="shared" si="25"/>
        <v>3461.9713430432093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5309.1548858562028</v>
      </c>
      <c r="D33" s="203">
        <f>Income!D81</f>
        <v>9024.71952989901</v>
      </c>
      <c r="E33" s="203">
        <f>Income!E81</f>
        <v>82751.143312632965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143.49067259070819</v>
      </c>
      <c r="AB33" s="210">
        <f t="shared" si="18"/>
        <v>286.98134518141637</v>
      </c>
      <c r="AC33" s="210">
        <f t="shared" si="18"/>
        <v>430.47201777212456</v>
      </c>
      <c r="AD33" s="210">
        <f t="shared" si="18"/>
        <v>573.96269036283275</v>
      </c>
      <c r="AE33" s="210">
        <f t="shared" si="18"/>
        <v>717.45336295354093</v>
      </c>
      <c r="AF33" s="210">
        <f t="shared" si="18"/>
        <v>860.94403554424912</v>
      </c>
      <c r="AG33" s="210">
        <f t="shared" si="18"/>
        <v>1004.4347081349573</v>
      </c>
      <c r="AH33" s="210">
        <f t="shared" si="18"/>
        <v>1147.9253807256655</v>
      </c>
      <c r="AI33" s="210">
        <f t="shared" si="18"/>
        <v>1291.4160533163736</v>
      </c>
      <c r="AJ33" s="210">
        <f t="shared" si="19"/>
        <v>1434.9067259070819</v>
      </c>
      <c r="AK33" s="210">
        <f t="shared" si="19"/>
        <v>1578.3973984977899</v>
      </c>
      <c r="AL33" s="210">
        <f t="shared" si="19"/>
        <v>1721.8880710884982</v>
      </c>
      <c r="AM33" s="210">
        <f t="shared" si="19"/>
        <v>1865.3787436792065</v>
      </c>
      <c r="AN33" s="210">
        <f t="shared" si="19"/>
        <v>2008.8694162699146</v>
      </c>
      <c r="AO33" s="210">
        <f t="shared" si="19"/>
        <v>2152.3600888606229</v>
      </c>
      <c r="AP33" s="210">
        <f t="shared" si="19"/>
        <v>2295.850761451331</v>
      </c>
      <c r="AQ33" s="210">
        <f t="shared" si="19"/>
        <v>2439.3414340420391</v>
      </c>
      <c r="AR33" s="210">
        <f t="shared" si="19"/>
        <v>2582.8321066327471</v>
      </c>
      <c r="AS33" s="210">
        <f t="shared" si="19"/>
        <v>2726.3227792234552</v>
      </c>
      <c r="AT33" s="210">
        <f t="shared" si="20"/>
        <v>2869.8134518141637</v>
      </c>
      <c r="AU33" s="210">
        <f t="shared" si="20"/>
        <v>3013.3041244048718</v>
      </c>
      <c r="AV33" s="210">
        <f t="shared" si="20"/>
        <v>3156.7947969955799</v>
      </c>
      <c r="AW33" s="210">
        <f t="shared" si="20"/>
        <v>3300.2854695862879</v>
      </c>
      <c r="AX33" s="210">
        <f t="shared" si="20"/>
        <v>3443.7761421769965</v>
      </c>
      <c r="AY33" s="210">
        <f t="shared" si="20"/>
        <v>3587.2668147677045</v>
      </c>
      <c r="AZ33" s="210">
        <f t="shared" si="20"/>
        <v>3730.7574873584131</v>
      </c>
      <c r="BA33" s="210">
        <f t="shared" si="20"/>
        <v>3874.2481599491211</v>
      </c>
      <c r="BB33" s="210">
        <f t="shared" si="20"/>
        <v>4017.7388325398292</v>
      </c>
      <c r="BC33" s="210">
        <f t="shared" si="20"/>
        <v>4161.2295051305373</v>
      </c>
      <c r="BD33" s="210">
        <f t="shared" si="21"/>
        <v>4304.7201777212458</v>
      </c>
      <c r="BE33" s="210">
        <f t="shared" si="21"/>
        <v>4448.2108503119534</v>
      </c>
      <c r="BF33" s="210">
        <f t="shared" si="21"/>
        <v>4591.701522902662</v>
      </c>
      <c r="BG33" s="210">
        <f t="shared" si="21"/>
        <v>4735.1921954933696</v>
      </c>
      <c r="BH33" s="210">
        <f t="shared" si="21"/>
        <v>4878.6828680840781</v>
      </c>
      <c r="BI33" s="210">
        <f t="shared" si="21"/>
        <v>5022.1735406747866</v>
      </c>
      <c r="BJ33" s="210">
        <f t="shared" si="21"/>
        <v>5165.6642132654943</v>
      </c>
      <c r="BK33" s="210">
        <f t="shared" si="21"/>
        <v>5309.1548858562028</v>
      </c>
      <c r="BL33" s="210">
        <f t="shared" si="21"/>
        <v>5452.061218319388</v>
      </c>
      <c r="BM33" s="210">
        <f t="shared" si="21"/>
        <v>5594.9675507825723</v>
      </c>
      <c r="BN33" s="210">
        <f t="shared" si="22"/>
        <v>5737.8738832457575</v>
      </c>
      <c r="BO33" s="210">
        <f t="shared" si="22"/>
        <v>5880.7802157089427</v>
      </c>
      <c r="BP33" s="210">
        <f t="shared" si="22"/>
        <v>6023.686548172127</v>
      </c>
      <c r="BQ33" s="210">
        <f t="shared" si="22"/>
        <v>6166.5928806353122</v>
      </c>
      <c r="BR33" s="210">
        <f t="shared" si="22"/>
        <v>6309.4992130984974</v>
      </c>
      <c r="BS33" s="210">
        <f t="shared" si="22"/>
        <v>6452.4055455616817</v>
      </c>
      <c r="BT33" s="210">
        <f t="shared" si="22"/>
        <v>6595.3118780248669</v>
      </c>
      <c r="BU33" s="210">
        <f t="shared" si="22"/>
        <v>6738.2182104880521</v>
      </c>
      <c r="BV33" s="210">
        <f t="shared" si="22"/>
        <v>6881.1245429512364</v>
      </c>
      <c r="BW33" s="210">
        <f t="shared" si="22"/>
        <v>7024.0308754144216</v>
      </c>
      <c r="BX33" s="210">
        <f t="shared" si="23"/>
        <v>7166.9372078776069</v>
      </c>
      <c r="BY33" s="210">
        <f t="shared" si="23"/>
        <v>7309.8435403407912</v>
      </c>
      <c r="BZ33" s="210">
        <f t="shared" si="23"/>
        <v>7452.7498728039754</v>
      </c>
      <c r="CA33" s="210">
        <f t="shared" si="23"/>
        <v>7595.6562052671616</v>
      </c>
      <c r="CB33" s="210">
        <f t="shared" si="23"/>
        <v>7738.5625377303459</v>
      </c>
      <c r="CC33" s="210">
        <f t="shared" si="23"/>
        <v>7881.4688701935311</v>
      </c>
      <c r="CD33" s="210">
        <f t="shared" si="23"/>
        <v>8024.3752026567154</v>
      </c>
      <c r="CE33" s="210">
        <f t="shared" si="23"/>
        <v>8167.2815351199006</v>
      </c>
      <c r="CF33" s="210">
        <f t="shared" si="23"/>
        <v>8310.1878675830849</v>
      </c>
      <c r="CG33" s="210">
        <f t="shared" si="23"/>
        <v>8453.094200046271</v>
      </c>
      <c r="CH33" s="210">
        <f t="shared" si="24"/>
        <v>8596.0005325094553</v>
      </c>
      <c r="CI33" s="210">
        <f t="shared" si="24"/>
        <v>8738.9068649726396</v>
      </c>
      <c r="CJ33" s="210">
        <f t="shared" si="24"/>
        <v>8881.8131974358257</v>
      </c>
      <c r="CK33" s="210">
        <f t="shared" si="24"/>
        <v>9024.71952989901</v>
      </c>
      <c r="CL33" s="210">
        <f t="shared" si="24"/>
        <v>14695.982897801623</v>
      </c>
      <c r="CM33" s="210">
        <f t="shared" si="24"/>
        <v>20367.246265704234</v>
      </c>
      <c r="CN33" s="210">
        <f t="shared" si="24"/>
        <v>26038.509633606845</v>
      </c>
      <c r="CO33" s="210">
        <f t="shared" si="24"/>
        <v>31709.773001509457</v>
      </c>
      <c r="CP33" s="210">
        <f t="shared" si="24"/>
        <v>37381.036369412068</v>
      </c>
      <c r="CQ33" s="210">
        <f t="shared" si="24"/>
        <v>43052.299737314679</v>
      </c>
      <c r="CR33" s="210">
        <f t="shared" si="25"/>
        <v>48723.56310521729</v>
      </c>
      <c r="CS33" s="210">
        <f t="shared" si="25"/>
        <v>54394.826473119909</v>
      </c>
      <c r="CT33" s="210">
        <f t="shared" si="25"/>
        <v>60066.08984102252</v>
      </c>
      <c r="CU33" s="210">
        <f t="shared" si="25"/>
        <v>65737.353208925124</v>
      </c>
      <c r="CV33" s="210">
        <f t="shared" si="25"/>
        <v>71408.616576827742</v>
      </c>
      <c r="CW33" s="210">
        <f t="shared" si="25"/>
        <v>77079.879944730346</v>
      </c>
      <c r="CX33" s="210">
        <f t="shared" si="25"/>
        <v>82751.143312632965</v>
      </c>
      <c r="CY33" s="210">
        <f t="shared" si="25"/>
        <v>82751.143312632965</v>
      </c>
      <c r="CZ33" s="210">
        <f t="shared" si="25"/>
        <v>82751.143312632965</v>
      </c>
      <c r="DA33" s="210">
        <f t="shared" si="25"/>
        <v>82751.143312632965</v>
      </c>
    </row>
    <row r="34" spans="1:105">
      <c r="A34" s="201" t="str">
        <f>Income!A82</f>
        <v>Small business/petty trading</v>
      </c>
      <c r="B34" s="203">
        <f>Income!B82</f>
        <v>30209.13771002346</v>
      </c>
      <c r="C34" s="203">
        <f>Income!C82</f>
        <v>27410.961468584661</v>
      </c>
      <c r="D34" s="203">
        <f>Income!D82</f>
        <v>12258.434655571235</v>
      </c>
      <c r="E34" s="203">
        <f>Income!E82</f>
        <v>14698.765944076038</v>
      </c>
      <c r="F34" s="210">
        <f t="shared" si="16"/>
        <v>30209.13771002346</v>
      </c>
      <c r="G34" s="210">
        <f t="shared" si="16"/>
        <v>30209.13771002346</v>
      </c>
      <c r="H34" s="210">
        <f t="shared" si="16"/>
        <v>30209.13771002346</v>
      </c>
      <c r="I34" s="210">
        <f t="shared" si="16"/>
        <v>30209.13771002346</v>
      </c>
      <c r="J34" s="210">
        <f t="shared" si="16"/>
        <v>30209.13771002346</v>
      </c>
      <c r="K34" s="210">
        <f t="shared" si="16"/>
        <v>30209.13771002346</v>
      </c>
      <c r="L34" s="210">
        <f t="shared" si="16"/>
        <v>30209.13771002346</v>
      </c>
      <c r="M34" s="210">
        <f t="shared" si="16"/>
        <v>30209.13771002346</v>
      </c>
      <c r="N34" s="210">
        <f t="shared" si="16"/>
        <v>30209.13771002346</v>
      </c>
      <c r="O34" s="210">
        <f t="shared" si="16"/>
        <v>30209.13771002346</v>
      </c>
      <c r="P34" s="210">
        <f t="shared" si="17"/>
        <v>30209.13771002346</v>
      </c>
      <c r="Q34" s="210">
        <f t="shared" si="17"/>
        <v>30209.13771002346</v>
      </c>
      <c r="R34" s="210">
        <f t="shared" si="17"/>
        <v>30209.13771002346</v>
      </c>
      <c r="S34" s="210">
        <f t="shared" si="17"/>
        <v>30209.13771002346</v>
      </c>
      <c r="T34" s="210">
        <f t="shared" si="17"/>
        <v>30209.13771002346</v>
      </c>
      <c r="U34" s="210">
        <f t="shared" si="17"/>
        <v>30209.13771002346</v>
      </c>
      <c r="V34" s="210">
        <f t="shared" si="17"/>
        <v>30209.13771002346</v>
      </c>
      <c r="W34" s="210">
        <f t="shared" si="17"/>
        <v>30209.13771002346</v>
      </c>
      <c r="X34" s="210">
        <f t="shared" si="17"/>
        <v>30209.13771002346</v>
      </c>
      <c r="Y34" s="210">
        <f t="shared" si="17"/>
        <v>30209.13771002346</v>
      </c>
      <c r="Z34" s="210">
        <f t="shared" si="18"/>
        <v>30209.13771002346</v>
      </c>
      <c r="AA34" s="210">
        <f t="shared" si="18"/>
        <v>30133.511325119711</v>
      </c>
      <c r="AB34" s="210">
        <f t="shared" si="18"/>
        <v>30057.884940215958</v>
      </c>
      <c r="AC34" s="210">
        <f t="shared" si="18"/>
        <v>29982.258555312208</v>
      </c>
      <c r="AD34" s="210">
        <f t="shared" si="18"/>
        <v>29906.632170408455</v>
      </c>
      <c r="AE34" s="210">
        <f t="shared" si="18"/>
        <v>29831.005785504705</v>
      </c>
      <c r="AF34" s="210">
        <f t="shared" si="18"/>
        <v>29755.379400600952</v>
      </c>
      <c r="AG34" s="210">
        <f t="shared" si="18"/>
        <v>29679.753015697202</v>
      </c>
      <c r="AH34" s="210">
        <f t="shared" si="18"/>
        <v>29604.126630793449</v>
      </c>
      <c r="AI34" s="210">
        <f t="shared" si="18"/>
        <v>29528.5002458897</v>
      </c>
      <c r="AJ34" s="210">
        <f t="shared" si="19"/>
        <v>29452.873860985947</v>
      </c>
      <c r="AK34" s="210">
        <f t="shared" si="19"/>
        <v>29377.247476082197</v>
      </c>
      <c r="AL34" s="210">
        <f t="shared" si="19"/>
        <v>29301.621091178444</v>
      </c>
      <c r="AM34" s="210">
        <f t="shared" si="19"/>
        <v>29225.994706274694</v>
      </c>
      <c r="AN34" s="210">
        <f t="shared" si="19"/>
        <v>29150.368321370941</v>
      </c>
      <c r="AO34" s="210">
        <f t="shared" si="19"/>
        <v>29074.741936467191</v>
      </c>
      <c r="AP34" s="210">
        <f t="shared" si="19"/>
        <v>28999.115551563438</v>
      </c>
      <c r="AQ34" s="210">
        <f t="shared" si="19"/>
        <v>28923.489166659689</v>
      </c>
      <c r="AR34" s="210">
        <f t="shared" si="19"/>
        <v>28847.862781755935</v>
      </c>
      <c r="AS34" s="210">
        <f t="shared" si="19"/>
        <v>28772.236396852186</v>
      </c>
      <c r="AT34" s="210">
        <f t="shared" si="20"/>
        <v>28696.610011948433</v>
      </c>
      <c r="AU34" s="210">
        <f t="shared" si="20"/>
        <v>28620.983627044683</v>
      </c>
      <c r="AV34" s="210">
        <f t="shared" si="20"/>
        <v>28545.35724214093</v>
      </c>
      <c r="AW34" s="210">
        <f t="shared" si="20"/>
        <v>28469.73085723718</v>
      </c>
      <c r="AX34" s="210">
        <f t="shared" si="20"/>
        <v>28394.104472333427</v>
      </c>
      <c r="AY34" s="210">
        <f t="shared" si="20"/>
        <v>28318.478087429678</v>
      </c>
      <c r="AZ34" s="210">
        <f t="shared" si="20"/>
        <v>28242.851702525924</v>
      </c>
      <c r="BA34" s="210">
        <f t="shared" si="20"/>
        <v>28167.225317622175</v>
      </c>
      <c r="BB34" s="210">
        <f t="shared" si="20"/>
        <v>28091.598932718422</v>
      </c>
      <c r="BC34" s="210">
        <f t="shared" si="20"/>
        <v>28015.972547814672</v>
      </c>
      <c r="BD34" s="210">
        <f t="shared" si="21"/>
        <v>27940.346162910919</v>
      </c>
      <c r="BE34" s="210">
        <f t="shared" si="21"/>
        <v>27864.719778007169</v>
      </c>
      <c r="BF34" s="210">
        <f t="shared" si="21"/>
        <v>27789.093393103416</v>
      </c>
      <c r="BG34" s="210">
        <f t="shared" si="21"/>
        <v>27713.467008199666</v>
      </c>
      <c r="BH34" s="210">
        <f t="shared" si="21"/>
        <v>27637.840623295917</v>
      </c>
      <c r="BI34" s="210">
        <f t="shared" si="21"/>
        <v>27562.214238392164</v>
      </c>
      <c r="BJ34" s="210">
        <f t="shared" si="21"/>
        <v>27486.58785348841</v>
      </c>
      <c r="BK34" s="210">
        <f t="shared" si="21"/>
        <v>27410.961468584661</v>
      </c>
      <c r="BL34" s="210">
        <f t="shared" si="21"/>
        <v>26828.171975776451</v>
      </c>
      <c r="BM34" s="210">
        <f t="shared" si="21"/>
        <v>26245.382482968242</v>
      </c>
      <c r="BN34" s="210">
        <f t="shared" si="22"/>
        <v>25662.592990160036</v>
      </c>
      <c r="BO34" s="210">
        <f t="shared" si="22"/>
        <v>25079.803497351826</v>
      </c>
      <c r="BP34" s="210">
        <f t="shared" si="22"/>
        <v>24497.014004543616</v>
      </c>
      <c r="BQ34" s="210">
        <f t="shared" si="22"/>
        <v>23914.22451173541</v>
      </c>
      <c r="BR34" s="210">
        <f t="shared" si="22"/>
        <v>23331.435018927201</v>
      </c>
      <c r="BS34" s="210">
        <f t="shared" si="22"/>
        <v>22748.645526118991</v>
      </c>
      <c r="BT34" s="210">
        <f t="shared" si="22"/>
        <v>22165.856033310782</v>
      </c>
      <c r="BU34" s="210">
        <f t="shared" si="22"/>
        <v>21583.066540502572</v>
      </c>
      <c r="BV34" s="210">
        <f t="shared" si="22"/>
        <v>21000.277047694366</v>
      </c>
      <c r="BW34" s="210">
        <f t="shared" si="22"/>
        <v>20417.487554886156</v>
      </c>
      <c r="BX34" s="210">
        <f t="shared" si="23"/>
        <v>19834.69806207795</v>
      </c>
      <c r="BY34" s="210">
        <f t="shared" si="23"/>
        <v>19251.908569269741</v>
      </c>
      <c r="BZ34" s="210">
        <f t="shared" si="23"/>
        <v>18669.119076461531</v>
      </c>
      <c r="CA34" s="210">
        <f t="shared" si="23"/>
        <v>18086.329583653322</v>
      </c>
      <c r="CB34" s="210">
        <f t="shared" si="23"/>
        <v>17503.540090845112</v>
      </c>
      <c r="CC34" s="210">
        <f t="shared" si="23"/>
        <v>16920.750598036902</v>
      </c>
      <c r="CD34" s="210">
        <f t="shared" si="23"/>
        <v>16337.961105228695</v>
      </c>
      <c r="CE34" s="210">
        <f t="shared" si="23"/>
        <v>15755.171612420487</v>
      </c>
      <c r="CF34" s="210">
        <f t="shared" si="23"/>
        <v>15172.382119612277</v>
      </c>
      <c r="CG34" s="210">
        <f t="shared" si="23"/>
        <v>14589.592626804069</v>
      </c>
      <c r="CH34" s="210">
        <f t="shared" si="24"/>
        <v>14006.803133995862</v>
      </c>
      <c r="CI34" s="210">
        <f t="shared" si="24"/>
        <v>13424.013641187652</v>
      </c>
      <c r="CJ34" s="210">
        <f t="shared" si="24"/>
        <v>12841.224148379444</v>
      </c>
      <c r="CK34" s="210">
        <f t="shared" si="24"/>
        <v>12258.434655571236</v>
      </c>
      <c r="CL34" s="210">
        <f t="shared" si="24"/>
        <v>12446.152446994682</v>
      </c>
      <c r="CM34" s="210">
        <f t="shared" si="24"/>
        <v>12633.870238418127</v>
      </c>
      <c r="CN34" s="210">
        <f t="shared" si="24"/>
        <v>12821.588029841574</v>
      </c>
      <c r="CO34" s="210">
        <f t="shared" si="24"/>
        <v>13009.305821265019</v>
      </c>
      <c r="CP34" s="210">
        <f t="shared" si="24"/>
        <v>13197.023612688467</v>
      </c>
      <c r="CQ34" s="210">
        <f t="shared" si="24"/>
        <v>13384.741404111914</v>
      </c>
      <c r="CR34" s="210">
        <f t="shared" si="25"/>
        <v>13572.459195535359</v>
      </c>
      <c r="CS34" s="210">
        <f t="shared" si="25"/>
        <v>13760.176986958806</v>
      </c>
      <c r="CT34" s="210">
        <f t="shared" si="25"/>
        <v>13947.894778382251</v>
      </c>
      <c r="CU34" s="210">
        <f t="shared" si="25"/>
        <v>14135.612569805699</v>
      </c>
      <c r="CV34" s="210">
        <f t="shared" si="25"/>
        <v>14323.330361229146</v>
      </c>
      <c r="CW34" s="210">
        <f t="shared" si="25"/>
        <v>14511.048152652591</v>
      </c>
      <c r="CX34" s="210">
        <f t="shared" si="25"/>
        <v>14698.765944076038</v>
      </c>
      <c r="CY34" s="210">
        <f t="shared" si="25"/>
        <v>14698.765944076038</v>
      </c>
      <c r="CZ34" s="210">
        <f t="shared" si="25"/>
        <v>14698.765944076038</v>
      </c>
      <c r="DA34" s="210">
        <f t="shared" si="25"/>
        <v>14698.765944076038</v>
      </c>
    </row>
    <row r="35" spans="1:105">
      <c r="A35" s="201" t="str">
        <f>Income!A83</f>
        <v>Food transfer - official</v>
      </c>
      <c r="B35" s="203">
        <f>Income!B83</f>
        <v>1171.1564262758325</v>
      </c>
      <c r="C35" s="203">
        <f>Income!C83</f>
        <v>977.43814878455487</v>
      </c>
      <c r="D35" s="203">
        <f>Income!D83</f>
        <v>977.34677067565133</v>
      </c>
      <c r="E35" s="203">
        <f>Income!E83</f>
        <v>0</v>
      </c>
      <c r="F35" s="210">
        <f t="shared" si="16"/>
        <v>1171.1564262758325</v>
      </c>
      <c r="G35" s="210">
        <f t="shared" si="16"/>
        <v>1171.1564262758325</v>
      </c>
      <c r="H35" s="210">
        <f t="shared" si="16"/>
        <v>1171.1564262758325</v>
      </c>
      <c r="I35" s="210">
        <f t="shared" si="16"/>
        <v>1171.1564262758325</v>
      </c>
      <c r="J35" s="210">
        <f t="shared" si="16"/>
        <v>1171.1564262758325</v>
      </c>
      <c r="K35" s="210">
        <f t="shared" si="16"/>
        <v>1171.1564262758325</v>
      </c>
      <c r="L35" s="210">
        <f t="shared" si="16"/>
        <v>1171.1564262758325</v>
      </c>
      <c r="M35" s="210">
        <f t="shared" si="16"/>
        <v>1171.1564262758325</v>
      </c>
      <c r="N35" s="210">
        <f t="shared" si="16"/>
        <v>1171.1564262758325</v>
      </c>
      <c r="O35" s="210">
        <f t="shared" si="16"/>
        <v>1171.1564262758325</v>
      </c>
      <c r="P35" s="210">
        <f t="shared" si="17"/>
        <v>1171.1564262758325</v>
      </c>
      <c r="Q35" s="210">
        <f t="shared" si="17"/>
        <v>1171.1564262758325</v>
      </c>
      <c r="R35" s="210">
        <f t="shared" si="17"/>
        <v>1171.1564262758325</v>
      </c>
      <c r="S35" s="210">
        <f t="shared" si="17"/>
        <v>1171.1564262758325</v>
      </c>
      <c r="T35" s="210">
        <f t="shared" si="17"/>
        <v>1171.1564262758325</v>
      </c>
      <c r="U35" s="210">
        <f t="shared" si="17"/>
        <v>1171.1564262758325</v>
      </c>
      <c r="V35" s="210">
        <f t="shared" si="17"/>
        <v>1171.1564262758325</v>
      </c>
      <c r="W35" s="210">
        <f t="shared" si="17"/>
        <v>1171.1564262758325</v>
      </c>
      <c r="X35" s="210">
        <f t="shared" si="17"/>
        <v>1171.1564262758325</v>
      </c>
      <c r="Y35" s="210">
        <f t="shared" si="17"/>
        <v>1171.1564262758325</v>
      </c>
      <c r="Z35" s="210">
        <f t="shared" si="18"/>
        <v>1171.1564262758325</v>
      </c>
      <c r="AA35" s="210">
        <f t="shared" si="18"/>
        <v>1165.9207971544465</v>
      </c>
      <c r="AB35" s="210">
        <f t="shared" si="18"/>
        <v>1160.6851680330608</v>
      </c>
      <c r="AC35" s="210">
        <f t="shared" si="18"/>
        <v>1155.4495389116748</v>
      </c>
      <c r="AD35" s="210">
        <f t="shared" si="18"/>
        <v>1150.2139097902889</v>
      </c>
      <c r="AE35" s="210">
        <f t="shared" si="18"/>
        <v>1144.9782806689032</v>
      </c>
      <c r="AF35" s="210">
        <f t="shared" si="18"/>
        <v>1139.7426515475172</v>
      </c>
      <c r="AG35" s="210">
        <f t="shared" si="18"/>
        <v>1134.5070224261312</v>
      </c>
      <c r="AH35" s="210">
        <f t="shared" si="18"/>
        <v>1129.2713933047455</v>
      </c>
      <c r="AI35" s="210">
        <f t="shared" si="18"/>
        <v>1124.0357641833596</v>
      </c>
      <c r="AJ35" s="210">
        <f t="shared" si="19"/>
        <v>1118.8001350619736</v>
      </c>
      <c r="AK35" s="210">
        <f t="shared" si="19"/>
        <v>1113.5645059405879</v>
      </c>
      <c r="AL35" s="210">
        <f t="shared" si="19"/>
        <v>1108.3288768192019</v>
      </c>
      <c r="AM35" s="210">
        <f t="shared" si="19"/>
        <v>1103.093247697816</v>
      </c>
      <c r="AN35" s="210">
        <f t="shared" si="19"/>
        <v>1097.8576185764302</v>
      </c>
      <c r="AO35" s="210">
        <f t="shared" si="19"/>
        <v>1092.6219894550443</v>
      </c>
      <c r="AP35" s="210">
        <f t="shared" si="19"/>
        <v>1087.3863603336583</v>
      </c>
      <c r="AQ35" s="210">
        <f t="shared" si="19"/>
        <v>1082.1507312122726</v>
      </c>
      <c r="AR35" s="210">
        <f t="shared" si="19"/>
        <v>1076.9151020908866</v>
      </c>
      <c r="AS35" s="210">
        <f t="shared" si="19"/>
        <v>1071.6794729695007</v>
      </c>
      <c r="AT35" s="210">
        <f t="shared" si="20"/>
        <v>1066.4438438481147</v>
      </c>
      <c r="AU35" s="210">
        <f t="shared" si="20"/>
        <v>1061.208214726729</v>
      </c>
      <c r="AV35" s="210">
        <f t="shared" si="20"/>
        <v>1055.9725856053431</v>
      </c>
      <c r="AW35" s="210">
        <f t="shared" si="20"/>
        <v>1050.7369564839573</v>
      </c>
      <c r="AX35" s="210">
        <f t="shared" si="20"/>
        <v>1045.5013273625714</v>
      </c>
      <c r="AY35" s="210">
        <f t="shared" si="20"/>
        <v>1040.2656982411854</v>
      </c>
      <c r="AZ35" s="210">
        <f t="shared" si="20"/>
        <v>1035.0300691197995</v>
      </c>
      <c r="BA35" s="210">
        <f t="shared" si="20"/>
        <v>1029.7944399984137</v>
      </c>
      <c r="BB35" s="210">
        <f t="shared" si="20"/>
        <v>1024.5588108770278</v>
      </c>
      <c r="BC35" s="210">
        <f t="shared" si="20"/>
        <v>1019.3231817556419</v>
      </c>
      <c r="BD35" s="210">
        <f t="shared" si="21"/>
        <v>1014.0875526342561</v>
      </c>
      <c r="BE35" s="210">
        <f t="shared" si="21"/>
        <v>1008.8519235128701</v>
      </c>
      <c r="BF35" s="210">
        <f t="shared" si="21"/>
        <v>1003.6162943914843</v>
      </c>
      <c r="BG35" s="210">
        <f t="shared" si="21"/>
        <v>998.38066527009835</v>
      </c>
      <c r="BH35" s="210">
        <f t="shared" si="21"/>
        <v>993.14503614871251</v>
      </c>
      <c r="BI35" s="210">
        <f t="shared" si="21"/>
        <v>987.90940702732667</v>
      </c>
      <c r="BJ35" s="210">
        <f t="shared" si="21"/>
        <v>982.67377790594071</v>
      </c>
      <c r="BK35" s="210">
        <f t="shared" si="21"/>
        <v>977.43814878455487</v>
      </c>
      <c r="BL35" s="210">
        <f t="shared" si="21"/>
        <v>977.43463424190475</v>
      </c>
      <c r="BM35" s="210">
        <f t="shared" si="21"/>
        <v>977.43111969925462</v>
      </c>
      <c r="BN35" s="210">
        <f t="shared" si="22"/>
        <v>977.4276051566045</v>
      </c>
      <c r="BO35" s="210">
        <f t="shared" si="22"/>
        <v>977.42409061395438</v>
      </c>
      <c r="BP35" s="210">
        <f t="shared" si="22"/>
        <v>977.42057607130414</v>
      </c>
      <c r="BQ35" s="210">
        <f t="shared" si="22"/>
        <v>977.41706152865402</v>
      </c>
      <c r="BR35" s="210">
        <f t="shared" si="22"/>
        <v>977.41354698600389</v>
      </c>
      <c r="BS35" s="210">
        <f t="shared" si="22"/>
        <v>977.41003244335377</v>
      </c>
      <c r="BT35" s="210">
        <f t="shared" si="22"/>
        <v>977.40651790070365</v>
      </c>
      <c r="BU35" s="210">
        <f t="shared" si="22"/>
        <v>977.40300335805352</v>
      </c>
      <c r="BV35" s="210">
        <f t="shared" si="22"/>
        <v>977.3994888154034</v>
      </c>
      <c r="BW35" s="210">
        <f t="shared" si="22"/>
        <v>977.39597427275328</v>
      </c>
      <c r="BX35" s="210">
        <f t="shared" si="23"/>
        <v>977.39245973010316</v>
      </c>
      <c r="BY35" s="210">
        <f t="shared" si="23"/>
        <v>977.38894518745292</v>
      </c>
      <c r="BZ35" s="210">
        <f t="shared" si="23"/>
        <v>977.3854306448028</v>
      </c>
      <c r="CA35" s="210">
        <f t="shared" si="23"/>
        <v>977.38191610215267</v>
      </c>
      <c r="CB35" s="210">
        <f t="shared" si="23"/>
        <v>977.37840155950255</v>
      </c>
      <c r="CC35" s="210">
        <f t="shared" si="23"/>
        <v>977.37488701685243</v>
      </c>
      <c r="CD35" s="210">
        <f t="shared" si="23"/>
        <v>977.3713724742023</v>
      </c>
      <c r="CE35" s="210">
        <f t="shared" si="23"/>
        <v>977.36785793155218</v>
      </c>
      <c r="CF35" s="210">
        <f t="shared" si="23"/>
        <v>977.36434338890206</v>
      </c>
      <c r="CG35" s="210">
        <f t="shared" si="23"/>
        <v>977.36082884625182</v>
      </c>
      <c r="CH35" s="210">
        <f t="shared" si="24"/>
        <v>977.3573143036017</v>
      </c>
      <c r="CI35" s="210">
        <f t="shared" si="24"/>
        <v>977.35379976095157</v>
      </c>
      <c r="CJ35" s="210">
        <f t="shared" si="24"/>
        <v>977.35028521830145</v>
      </c>
      <c r="CK35" s="210">
        <f t="shared" si="24"/>
        <v>977.34677067565133</v>
      </c>
      <c r="CL35" s="210">
        <f t="shared" si="24"/>
        <v>902.16624985444741</v>
      </c>
      <c r="CM35" s="210">
        <f t="shared" si="24"/>
        <v>826.98572903324339</v>
      </c>
      <c r="CN35" s="210">
        <f t="shared" si="24"/>
        <v>751.80520821203947</v>
      </c>
      <c r="CO35" s="210">
        <f t="shared" si="24"/>
        <v>676.62468739083556</v>
      </c>
      <c r="CP35" s="210">
        <f t="shared" si="24"/>
        <v>601.44416656963153</v>
      </c>
      <c r="CQ35" s="210">
        <f t="shared" si="24"/>
        <v>526.26364574842773</v>
      </c>
      <c r="CR35" s="210">
        <f t="shared" si="25"/>
        <v>451.08312492722371</v>
      </c>
      <c r="CS35" s="210">
        <f t="shared" si="25"/>
        <v>375.90260410601979</v>
      </c>
      <c r="CT35" s="210">
        <f t="shared" si="25"/>
        <v>300.72208328481577</v>
      </c>
      <c r="CU35" s="210">
        <f t="shared" si="25"/>
        <v>225.54156246361185</v>
      </c>
      <c r="CV35" s="210">
        <f t="shared" si="25"/>
        <v>150.36104164240794</v>
      </c>
      <c r="CW35" s="210">
        <f t="shared" si="25"/>
        <v>75.180520821204027</v>
      </c>
      <c r="CX35" s="210">
        <f t="shared" si="25"/>
        <v>1.1368683772161603E-13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0</v>
      </c>
      <c r="D36" s="203">
        <f>Income!D85</f>
        <v>0</v>
      </c>
      <c r="E36" s="203">
        <f>Income!E85</f>
        <v>0</v>
      </c>
      <c r="F36" s="210">
        <f t="shared" si="16"/>
        <v>0</v>
      </c>
      <c r="G36" s="210">
        <f t="shared" si="16"/>
        <v>0</v>
      </c>
      <c r="H36" s="210">
        <f t="shared" si="16"/>
        <v>0</v>
      </c>
      <c r="I36" s="210">
        <f t="shared" si="16"/>
        <v>0</v>
      </c>
      <c r="J36" s="210">
        <f t="shared" si="16"/>
        <v>0</v>
      </c>
      <c r="K36" s="210">
        <f t="shared" si="16"/>
        <v>0</v>
      </c>
      <c r="L36" s="210">
        <f t="shared" si="16"/>
        <v>0</v>
      </c>
      <c r="M36" s="210">
        <f t="shared" si="16"/>
        <v>0</v>
      </c>
      <c r="N36" s="210">
        <f t="shared" si="16"/>
        <v>0</v>
      </c>
      <c r="O36" s="210">
        <f t="shared" si="16"/>
        <v>0</v>
      </c>
      <c r="P36" s="210">
        <f t="shared" si="16"/>
        <v>0</v>
      </c>
      <c r="Q36" s="210">
        <f t="shared" si="16"/>
        <v>0</v>
      </c>
      <c r="R36" s="210">
        <f t="shared" si="16"/>
        <v>0</v>
      </c>
      <c r="S36" s="210">
        <f t="shared" si="16"/>
        <v>0</v>
      </c>
      <c r="T36" s="210">
        <f t="shared" si="16"/>
        <v>0</v>
      </c>
      <c r="U36" s="210">
        <f t="shared" si="16"/>
        <v>0</v>
      </c>
      <c r="V36" s="210">
        <f t="shared" si="17"/>
        <v>0</v>
      </c>
      <c r="W36" s="210">
        <f t="shared" si="17"/>
        <v>0</v>
      </c>
      <c r="X36" s="210">
        <f t="shared" si="17"/>
        <v>0</v>
      </c>
      <c r="Y36" s="210">
        <f t="shared" si="17"/>
        <v>0</v>
      </c>
      <c r="Z36" s="210">
        <f t="shared" si="17"/>
        <v>0</v>
      </c>
      <c r="AA36" s="210">
        <f t="shared" si="17"/>
        <v>0</v>
      </c>
      <c r="AB36" s="210">
        <f t="shared" si="17"/>
        <v>0</v>
      </c>
      <c r="AC36" s="210">
        <f t="shared" si="17"/>
        <v>0</v>
      </c>
      <c r="AD36" s="210">
        <f t="shared" si="17"/>
        <v>0</v>
      </c>
      <c r="AE36" s="210">
        <f t="shared" si="17"/>
        <v>0</v>
      </c>
      <c r="AF36" s="210">
        <f t="shared" si="18"/>
        <v>0</v>
      </c>
      <c r="AG36" s="210">
        <f t="shared" si="18"/>
        <v>0</v>
      </c>
      <c r="AH36" s="210">
        <f t="shared" si="18"/>
        <v>0</v>
      </c>
      <c r="AI36" s="210">
        <f t="shared" si="18"/>
        <v>0</v>
      </c>
      <c r="AJ36" s="210">
        <f t="shared" si="18"/>
        <v>0</v>
      </c>
      <c r="AK36" s="210">
        <f t="shared" si="18"/>
        <v>0</v>
      </c>
      <c r="AL36" s="210">
        <f t="shared" si="18"/>
        <v>0</v>
      </c>
      <c r="AM36" s="210">
        <f t="shared" si="18"/>
        <v>0</v>
      </c>
      <c r="AN36" s="210">
        <f t="shared" si="18"/>
        <v>0</v>
      </c>
      <c r="AO36" s="210">
        <f t="shared" si="18"/>
        <v>0</v>
      </c>
      <c r="AP36" s="210">
        <f t="shared" si="19"/>
        <v>0</v>
      </c>
      <c r="AQ36" s="210">
        <f t="shared" si="19"/>
        <v>0</v>
      </c>
      <c r="AR36" s="210">
        <f t="shared" si="19"/>
        <v>0</v>
      </c>
      <c r="AS36" s="210">
        <f t="shared" si="19"/>
        <v>0</v>
      </c>
      <c r="AT36" s="210">
        <f t="shared" si="19"/>
        <v>0</v>
      </c>
      <c r="AU36" s="210">
        <f t="shared" si="19"/>
        <v>0</v>
      </c>
      <c r="AV36" s="210">
        <f t="shared" si="19"/>
        <v>0</v>
      </c>
      <c r="AW36" s="210">
        <f t="shared" si="19"/>
        <v>0</v>
      </c>
      <c r="AX36" s="210">
        <f t="shared" si="19"/>
        <v>0</v>
      </c>
      <c r="AY36" s="210">
        <f t="shared" si="19"/>
        <v>0</v>
      </c>
      <c r="AZ36" s="210">
        <f t="shared" si="20"/>
        <v>0</v>
      </c>
      <c r="BA36" s="210">
        <f t="shared" si="20"/>
        <v>0</v>
      </c>
      <c r="BB36" s="210">
        <f t="shared" si="20"/>
        <v>0</v>
      </c>
      <c r="BC36" s="210">
        <f t="shared" si="20"/>
        <v>0</v>
      </c>
      <c r="BD36" s="210">
        <f t="shared" si="20"/>
        <v>0</v>
      </c>
      <c r="BE36" s="210">
        <f t="shared" si="20"/>
        <v>0</v>
      </c>
      <c r="BF36" s="210">
        <f t="shared" si="20"/>
        <v>0</v>
      </c>
      <c r="BG36" s="210">
        <f t="shared" si="20"/>
        <v>0</v>
      </c>
      <c r="BH36" s="210">
        <f t="shared" si="20"/>
        <v>0</v>
      </c>
      <c r="BI36" s="210">
        <f t="shared" si="20"/>
        <v>0</v>
      </c>
      <c r="BJ36" s="210">
        <f t="shared" si="21"/>
        <v>0</v>
      </c>
      <c r="BK36" s="210">
        <f t="shared" si="21"/>
        <v>0</v>
      </c>
      <c r="BL36" s="210">
        <f t="shared" si="21"/>
        <v>0</v>
      </c>
      <c r="BM36" s="210">
        <f t="shared" si="21"/>
        <v>0</v>
      </c>
      <c r="BN36" s="210">
        <f t="shared" si="21"/>
        <v>0</v>
      </c>
      <c r="BO36" s="210">
        <f t="shared" si="21"/>
        <v>0</v>
      </c>
      <c r="BP36" s="210">
        <f t="shared" si="21"/>
        <v>0</v>
      </c>
      <c r="BQ36" s="210">
        <f t="shared" si="21"/>
        <v>0</v>
      </c>
      <c r="BR36" s="210">
        <f t="shared" si="21"/>
        <v>0</v>
      </c>
      <c r="BS36" s="210">
        <f t="shared" si="21"/>
        <v>0</v>
      </c>
      <c r="BT36" s="210">
        <f t="shared" si="22"/>
        <v>0</v>
      </c>
      <c r="BU36" s="210">
        <f t="shared" si="22"/>
        <v>0</v>
      </c>
      <c r="BV36" s="210">
        <f t="shared" si="22"/>
        <v>0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53801.676607648769</v>
      </c>
      <c r="C38" s="203">
        <f>Income!C88</f>
        <v>70103.524676816494</v>
      </c>
      <c r="D38" s="203">
        <f>Income!D88</f>
        <v>209070.14857145204</v>
      </c>
      <c r="E38" s="203">
        <f>Income!E88</f>
        <v>610509.36310269556</v>
      </c>
      <c r="F38" s="204">
        <f t="shared" ref="F38:AK38" si="26">SUM(F25:F37)</f>
        <v>53801.676607648769</v>
      </c>
      <c r="G38" s="204">
        <f t="shared" si="26"/>
        <v>53801.676607648769</v>
      </c>
      <c r="H38" s="204">
        <f t="shared" si="26"/>
        <v>53801.676607648769</v>
      </c>
      <c r="I38" s="204">
        <f t="shared" si="26"/>
        <v>53801.676607648769</v>
      </c>
      <c r="J38" s="204">
        <f t="shared" si="26"/>
        <v>53801.676607648769</v>
      </c>
      <c r="K38" s="204">
        <f t="shared" si="26"/>
        <v>53801.676607648769</v>
      </c>
      <c r="L38" s="204">
        <f t="shared" si="26"/>
        <v>53801.676607648769</v>
      </c>
      <c r="M38" s="204">
        <f t="shared" si="26"/>
        <v>53801.676607648769</v>
      </c>
      <c r="N38" s="204">
        <f t="shared" si="26"/>
        <v>53801.676607648769</v>
      </c>
      <c r="O38" s="204">
        <f t="shared" si="26"/>
        <v>53801.676607648769</v>
      </c>
      <c r="P38" s="204">
        <f t="shared" si="26"/>
        <v>53801.676607648769</v>
      </c>
      <c r="Q38" s="204">
        <f t="shared" si="26"/>
        <v>53801.676607648769</v>
      </c>
      <c r="R38" s="204">
        <f t="shared" si="26"/>
        <v>53801.676607648769</v>
      </c>
      <c r="S38" s="204">
        <f t="shared" si="26"/>
        <v>53801.676607648769</v>
      </c>
      <c r="T38" s="204">
        <f t="shared" si="26"/>
        <v>53801.676607648769</v>
      </c>
      <c r="U38" s="204">
        <f t="shared" si="26"/>
        <v>53801.676607648769</v>
      </c>
      <c r="V38" s="204">
        <f t="shared" si="26"/>
        <v>53801.676607648769</v>
      </c>
      <c r="W38" s="204">
        <f t="shared" si="26"/>
        <v>53801.676607648769</v>
      </c>
      <c r="X38" s="204">
        <f t="shared" si="26"/>
        <v>53801.676607648769</v>
      </c>
      <c r="Y38" s="204">
        <f t="shared" si="26"/>
        <v>53801.676607648769</v>
      </c>
      <c r="Z38" s="204">
        <f t="shared" si="26"/>
        <v>53801.676607648769</v>
      </c>
      <c r="AA38" s="204">
        <f t="shared" si="26"/>
        <v>54242.26709600466</v>
      </c>
      <c r="AB38" s="204">
        <f t="shared" si="26"/>
        <v>54682.857584360536</v>
      </c>
      <c r="AC38" s="204">
        <f t="shared" si="26"/>
        <v>55123.448072716434</v>
      </c>
      <c r="AD38" s="204">
        <f t="shared" si="26"/>
        <v>55564.03856107231</v>
      </c>
      <c r="AE38" s="204">
        <f t="shared" si="26"/>
        <v>56004.629049428193</v>
      </c>
      <c r="AF38" s="204">
        <f t="shared" si="26"/>
        <v>56445.219537784076</v>
      </c>
      <c r="AG38" s="204">
        <f t="shared" si="26"/>
        <v>56885.81002613996</v>
      </c>
      <c r="AH38" s="204">
        <f t="shared" si="26"/>
        <v>57326.40051449585</v>
      </c>
      <c r="AI38" s="204">
        <f t="shared" si="26"/>
        <v>57766.991002851733</v>
      </c>
      <c r="AJ38" s="204">
        <f t="shared" si="26"/>
        <v>58207.581491207617</v>
      </c>
      <c r="AK38" s="204">
        <f t="shared" si="26"/>
        <v>58648.1719795635</v>
      </c>
      <c r="AL38" s="204">
        <f t="shared" ref="AL38:BQ38" si="27">SUM(AL25:AL37)</f>
        <v>59088.762467919383</v>
      </c>
      <c r="AM38" s="204">
        <f t="shared" si="27"/>
        <v>59529.352956275266</v>
      </c>
      <c r="AN38" s="204">
        <f t="shared" si="27"/>
        <v>59969.94344463115</v>
      </c>
      <c r="AO38" s="204">
        <f t="shared" si="27"/>
        <v>60410.533932987033</v>
      </c>
      <c r="AP38" s="204">
        <f t="shared" si="27"/>
        <v>60851.124421342916</v>
      </c>
      <c r="AQ38" s="204">
        <f t="shared" si="27"/>
        <v>61291.7149096988</v>
      </c>
      <c r="AR38" s="204">
        <f t="shared" si="27"/>
        <v>61732.305398054697</v>
      </c>
      <c r="AS38" s="204">
        <f t="shared" si="27"/>
        <v>62172.895886410573</v>
      </c>
      <c r="AT38" s="204">
        <f t="shared" si="27"/>
        <v>62613.486374766464</v>
      </c>
      <c r="AU38" s="204">
        <f t="shared" si="27"/>
        <v>63054.07686312234</v>
      </c>
      <c r="AV38" s="204">
        <f t="shared" si="27"/>
        <v>63494.667351478231</v>
      </c>
      <c r="AW38" s="204">
        <f t="shared" si="27"/>
        <v>63935.257839834114</v>
      </c>
      <c r="AX38" s="204">
        <f t="shared" si="27"/>
        <v>64375.848328189997</v>
      </c>
      <c r="AY38" s="204">
        <f t="shared" si="27"/>
        <v>64816.43881654588</v>
      </c>
      <c r="AZ38" s="204">
        <f t="shared" si="27"/>
        <v>65257.029304901771</v>
      </c>
      <c r="BA38" s="204">
        <f t="shared" si="27"/>
        <v>65697.619793257647</v>
      </c>
      <c r="BB38" s="204">
        <f t="shared" si="27"/>
        <v>66138.21028161353</v>
      </c>
      <c r="BC38" s="204">
        <f t="shared" si="27"/>
        <v>66578.800769969414</v>
      </c>
      <c r="BD38" s="204">
        <f t="shared" si="27"/>
        <v>67019.391258325297</v>
      </c>
      <c r="BE38" s="204">
        <f t="shared" si="27"/>
        <v>67459.981746681195</v>
      </c>
      <c r="BF38" s="204">
        <f t="shared" si="27"/>
        <v>67900.572235037078</v>
      </c>
      <c r="BG38" s="204">
        <f t="shared" si="27"/>
        <v>68341.162723392961</v>
      </c>
      <c r="BH38" s="204">
        <f t="shared" si="27"/>
        <v>68781.75321174883</v>
      </c>
      <c r="BI38" s="204">
        <f t="shared" si="27"/>
        <v>69222.343700104728</v>
      </c>
      <c r="BJ38" s="204">
        <f t="shared" si="27"/>
        <v>69662.934188460611</v>
      </c>
      <c r="BK38" s="204">
        <f t="shared" si="27"/>
        <v>70103.524676816494</v>
      </c>
      <c r="BL38" s="204">
        <f t="shared" si="27"/>
        <v>75448.394826610165</v>
      </c>
      <c r="BM38" s="204">
        <f t="shared" si="27"/>
        <v>80793.264976403836</v>
      </c>
      <c r="BN38" s="204">
        <f t="shared" si="27"/>
        <v>86138.135126197507</v>
      </c>
      <c r="BO38" s="204">
        <f t="shared" si="27"/>
        <v>91483.005275991192</v>
      </c>
      <c r="BP38" s="204">
        <f t="shared" si="27"/>
        <v>96827.875425784863</v>
      </c>
      <c r="BQ38" s="204">
        <f t="shared" si="27"/>
        <v>102172.74557557853</v>
      </c>
      <c r="BR38" s="204">
        <f t="shared" ref="BR38:CW38" si="28">SUM(BR25:BR37)</f>
        <v>107517.61572537222</v>
      </c>
      <c r="BS38" s="204">
        <f t="shared" si="28"/>
        <v>112862.48587516588</v>
      </c>
      <c r="BT38" s="204">
        <f t="shared" si="28"/>
        <v>118207.35602495956</v>
      </c>
      <c r="BU38" s="204">
        <f t="shared" si="28"/>
        <v>123552.22617475322</v>
      </c>
      <c r="BV38" s="204">
        <f t="shared" si="28"/>
        <v>128897.0963245469</v>
      </c>
      <c r="BW38" s="204">
        <f t="shared" si="28"/>
        <v>134241.96647434059</v>
      </c>
      <c r="BX38" s="204">
        <f t="shared" si="28"/>
        <v>139586.83662413424</v>
      </c>
      <c r="BY38" s="204">
        <f t="shared" si="28"/>
        <v>144931.7067739279</v>
      </c>
      <c r="BZ38" s="204">
        <f t="shared" si="28"/>
        <v>150276.57692372159</v>
      </c>
      <c r="CA38" s="204">
        <f t="shared" si="28"/>
        <v>155621.44707351527</v>
      </c>
      <c r="CB38" s="204">
        <f t="shared" si="28"/>
        <v>160966.31722330899</v>
      </c>
      <c r="CC38" s="204">
        <f t="shared" si="28"/>
        <v>166311.18737310267</v>
      </c>
      <c r="CD38" s="204">
        <f t="shared" si="28"/>
        <v>171656.0575228963</v>
      </c>
      <c r="CE38" s="204">
        <f t="shared" si="28"/>
        <v>177000.92767268998</v>
      </c>
      <c r="CF38" s="204">
        <f t="shared" si="28"/>
        <v>182345.79782248367</v>
      </c>
      <c r="CG38" s="204">
        <f t="shared" si="28"/>
        <v>187690.66797227736</v>
      </c>
      <c r="CH38" s="204">
        <f t="shared" si="28"/>
        <v>193035.53812207101</v>
      </c>
      <c r="CI38" s="204">
        <f t="shared" si="28"/>
        <v>198380.40827186467</v>
      </c>
      <c r="CJ38" s="204">
        <f t="shared" si="28"/>
        <v>203725.27842165838</v>
      </c>
      <c r="CK38" s="204">
        <f t="shared" si="28"/>
        <v>209070.14857145204</v>
      </c>
      <c r="CL38" s="204">
        <f t="shared" si="28"/>
        <v>239950.08815077847</v>
      </c>
      <c r="CM38" s="204">
        <f t="shared" si="28"/>
        <v>270830.02773010486</v>
      </c>
      <c r="CN38" s="204">
        <f t="shared" si="28"/>
        <v>301709.96730943135</v>
      </c>
      <c r="CO38" s="204">
        <f t="shared" si="28"/>
        <v>332589.90688875772</v>
      </c>
      <c r="CP38" s="204">
        <f t="shared" si="28"/>
        <v>363469.8464680842</v>
      </c>
      <c r="CQ38" s="204">
        <f t="shared" si="28"/>
        <v>394349.78604741057</v>
      </c>
      <c r="CR38" s="204">
        <f t="shared" si="28"/>
        <v>425229.725626737</v>
      </c>
      <c r="CS38" s="204">
        <f t="shared" si="28"/>
        <v>456109.66520606342</v>
      </c>
      <c r="CT38" s="204">
        <f t="shared" si="28"/>
        <v>486989.60478538991</v>
      </c>
      <c r="CU38" s="204">
        <f t="shared" si="28"/>
        <v>517869.54436471628</v>
      </c>
      <c r="CV38" s="204">
        <f t="shared" si="28"/>
        <v>548749.48394404259</v>
      </c>
      <c r="CW38" s="204">
        <f t="shared" si="28"/>
        <v>579629.42352336913</v>
      </c>
      <c r="CX38" s="204">
        <f>SUM(CX25:CX37)</f>
        <v>610509.36310269556</v>
      </c>
      <c r="CY38" s="204">
        <f>SUM(CY25:CY37)</f>
        <v>610509.36310269556</v>
      </c>
      <c r="CZ38" s="204">
        <f>SUM(CZ25:CZ37)</f>
        <v>610509.36310269556</v>
      </c>
      <c r="DA38" s="204">
        <f>SUM(DA25:DA37)</f>
        <v>610509.36310269556</v>
      </c>
    </row>
    <row r="39" spans="1:105">
      <c r="A39" s="201" t="str">
        <f>Income!A89</f>
        <v>Food Poverty line</v>
      </c>
      <c r="B39" s="203">
        <f>Income!B89</f>
        <v>32860.0670797969</v>
      </c>
      <c r="C39" s="203">
        <f>Income!C89</f>
        <v>31930.467079796897</v>
      </c>
      <c r="D39" s="203">
        <f>Income!D89</f>
        <v>31986.467079796897</v>
      </c>
      <c r="E39" s="203">
        <f>Income!E89</f>
        <v>32456.867079796899</v>
      </c>
      <c r="F39" s="204">
        <f t="shared" ref="F39:U39" si="29">IF(F$2&lt;=($B$2+$C$2+$D$2),IF(F$2&lt;=($B$2+$C$2),IF(F$2&lt;=$B$2,$B39,$C39),$D39),$E39)</f>
        <v>32860.0670797969</v>
      </c>
      <c r="G39" s="204">
        <f t="shared" si="29"/>
        <v>32860.0670797969</v>
      </c>
      <c r="H39" s="204">
        <f t="shared" si="29"/>
        <v>32860.0670797969</v>
      </c>
      <c r="I39" s="204">
        <f t="shared" si="29"/>
        <v>32860.0670797969</v>
      </c>
      <c r="J39" s="204">
        <f t="shared" si="29"/>
        <v>32860.0670797969</v>
      </c>
      <c r="K39" s="204">
        <f t="shared" si="29"/>
        <v>32860.0670797969</v>
      </c>
      <c r="L39" s="204">
        <f t="shared" si="29"/>
        <v>32860.0670797969</v>
      </c>
      <c r="M39" s="204">
        <f t="shared" si="29"/>
        <v>32860.0670797969</v>
      </c>
      <c r="N39" s="204">
        <f t="shared" si="29"/>
        <v>32860.0670797969</v>
      </c>
      <c r="O39" s="204">
        <f t="shared" si="29"/>
        <v>32860.0670797969</v>
      </c>
      <c r="P39" s="204">
        <f t="shared" si="29"/>
        <v>32860.0670797969</v>
      </c>
      <c r="Q39" s="204">
        <f t="shared" si="29"/>
        <v>32860.0670797969</v>
      </c>
      <c r="R39" s="204">
        <f t="shared" si="29"/>
        <v>32860.0670797969</v>
      </c>
      <c r="S39" s="204">
        <f t="shared" si="29"/>
        <v>32860.0670797969</v>
      </c>
      <c r="T39" s="204">
        <f t="shared" si="29"/>
        <v>32860.0670797969</v>
      </c>
      <c r="U39" s="204">
        <f t="shared" si="29"/>
        <v>32860.0670797969</v>
      </c>
      <c r="V39" s="204">
        <f t="shared" ref="V39:AK40" si="30">IF(V$2&lt;=($B$2+$C$2+$D$2),IF(V$2&lt;=($B$2+$C$2),IF(V$2&lt;=$B$2,$B39,$C39),$D39),$E39)</f>
        <v>32860.0670797969</v>
      </c>
      <c r="W39" s="204">
        <f t="shared" si="30"/>
        <v>32860.0670797969</v>
      </c>
      <c r="X39" s="204">
        <f t="shared" si="30"/>
        <v>32860.0670797969</v>
      </c>
      <c r="Y39" s="204">
        <f t="shared" si="30"/>
        <v>32860.0670797969</v>
      </c>
      <c r="Z39" s="204">
        <f t="shared" si="30"/>
        <v>32860.0670797969</v>
      </c>
      <c r="AA39" s="204">
        <f t="shared" si="30"/>
        <v>32860.0670797969</v>
      </c>
      <c r="AB39" s="204">
        <f t="shared" si="30"/>
        <v>32860.0670797969</v>
      </c>
      <c r="AC39" s="204">
        <f t="shared" si="30"/>
        <v>32860.0670797969</v>
      </c>
      <c r="AD39" s="204">
        <f t="shared" si="30"/>
        <v>32860.0670797969</v>
      </c>
      <c r="AE39" s="204">
        <f t="shared" si="30"/>
        <v>32860.0670797969</v>
      </c>
      <c r="AF39" s="204">
        <f t="shared" si="30"/>
        <v>32860.0670797969</v>
      </c>
      <c r="AG39" s="204">
        <f t="shared" si="30"/>
        <v>32860.0670797969</v>
      </c>
      <c r="AH39" s="204">
        <f t="shared" si="30"/>
        <v>32860.0670797969</v>
      </c>
      <c r="AI39" s="204">
        <f t="shared" si="30"/>
        <v>32860.0670797969</v>
      </c>
      <c r="AJ39" s="204">
        <f t="shared" si="30"/>
        <v>32860.0670797969</v>
      </c>
      <c r="AK39" s="204">
        <f t="shared" si="30"/>
        <v>32860.0670797969</v>
      </c>
      <c r="AL39" s="204">
        <f t="shared" ref="AL39:BA40" si="31">IF(AL$2&lt;=($B$2+$C$2+$D$2),IF(AL$2&lt;=($B$2+$C$2),IF(AL$2&lt;=$B$2,$B39,$C39),$D39),$E39)</f>
        <v>32860.0670797969</v>
      </c>
      <c r="AM39" s="204">
        <f t="shared" si="31"/>
        <v>32860.0670797969</v>
      </c>
      <c r="AN39" s="204">
        <f t="shared" si="31"/>
        <v>32860.0670797969</v>
      </c>
      <c r="AO39" s="204">
        <f t="shared" si="31"/>
        <v>32860.0670797969</v>
      </c>
      <c r="AP39" s="204">
        <f t="shared" si="31"/>
        <v>32860.0670797969</v>
      </c>
      <c r="AQ39" s="204">
        <f t="shared" si="31"/>
        <v>32860.0670797969</v>
      </c>
      <c r="AR39" s="204">
        <f t="shared" si="31"/>
        <v>32860.0670797969</v>
      </c>
      <c r="AS39" s="204">
        <f t="shared" si="31"/>
        <v>32860.0670797969</v>
      </c>
      <c r="AT39" s="204">
        <f t="shared" si="31"/>
        <v>31930.467079796897</v>
      </c>
      <c r="AU39" s="204">
        <f t="shared" si="31"/>
        <v>31930.467079796897</v>
      </c>
      <c r="AV39" s="204">
        <f t="shared" si="31"/>
        <v>31930.467079796897</v>
      </c>
      <c r="AW39" s="204">
        <f t="shared" si="31"/>
        <v>31930.467079796897</v>
      </c>
      <c r="AX39" s="204">
        <f t="shared" si="31"/>
        <v>31930.467079796897</v>
      </c>
      <c r="AY39" s="204">
        <f t="shared" si="31"/>
        <v>31930.467079796897</v>
      </c>
      <c r="AZ39" s="204">
        <f t="shared" si="31"/>
        <v>31930.467079796897</v>
      </c>
      <c r="BA39" s="204">
        <f t="shared" si="31"/>
        <v>31930.467079796897</v>
      </c>
      <c r="BB39" s="204">
        <f t="shared" ref="BB39:CD40" si="32">IF(BB$2&lt;=($B$2+$C$2+$D$2),IF(BB$2&lt;=($B$2+$C$2),IF(BB$2&lt;=$B$2,$B39,$C39),$D39),$E39)</f>
        <v>31930.467079796897</v>
      </c>
      <c r="BC39" s="204">
        <f t="shared" si="32"/>
        <v>31930.467079796897</v>
      </c>
      <c r="BD39" s="204">
        <f t="shared" si="32"/>
        <v>31930.467079796897</v>
      </c>
      <c r="BE39" s="204">
        <f t="shared" si="32"/>
        <v>31930.467079796897</v>
      </c>
      <c r="BF39" s="204">
        <f t="shared" si="32"/>
        <v>31930.467079796897</v>
      </c>
      <c r="BG39" s="204">
        <f t="shared" si="32"/>
        <v>31930.467079796897</v>
      </c>
      <c r="BH39" s="204">
        <f t="shared" si="32"/>
        <v>31930.467079796897</v>
      </c>
      <c r="BI39" s="204">
        <f t="shared" si="32"/>
        <v>31930.467079796897</v>
      </c>
      <c r="BJ39" s="204">
        <f t="shared" si="32"/>
        <v>31930.467079796897</v>
      </c>
      <c r="BK39" s="204">
        <f t="shared" si="32"/>
        <v>31930.467079796897</v>
      </c>
      <c r="BL39" s="204">
        <f t="shared" si="32"/>
        <v>31930.467079796897</v>
      </c>
      <c r="BM39" s="204">
        <f t="shared" si="32"/>
        <v>31930.467079796897</v>
      </c>
      <c r="BN39" s="204">
        <f t="shared" si="32"/>
        <v>31930.467079796897</v>
      </c>
      <c r="BO39" s="204">
        <f t="shared" si="32"/>
        <v>31930.467079796897</v>
      </c>
      <c r="BP39" s="204">
        <f t="shared" si="32"/>
        <v>31930.467079796897</v>
      </c>
      <c r="BQ39" s="204">
        <f t="shared" si="32"/>
        <v>31930.467079796897</v>
      </c>
      <c r="BR39" s="204">
        <f t="shared" si="32"/>
        <v>31930.467079796897</v>
      </c>
      <c r="BS39" s="204">
        <f t="shared" si="32"/>
        <v>31930.467079796897</v>
      </c>
      <c r="BT39" s="204">
        <f t="shared" si="32"/>
        <v>31930.467079796897</v>
      </c>
      <c r="BU39" s="204">
        <f t="shared" si="32"/>
        <v>31930.467079796897</v>
      </c>
      <c r="BV39" s="204">
        <f t="shared" si="32"/>
        <v>31930.467079796897</v>
      </c>
      <c r="BW39" s="204">
        <f t="shared" si="32"/>
        <v>31930.467079796897</v>
      </c>
      <c r="BX39" s="204">
        <f t="shared" si="32"/>
        <v>31930.467079796897</v>
      </c>
      <c r="BY39" s="204">
        <f t="shared" si="32"/>
        <v>31930.467079796897</v>
      </c>
      <c r="BZ39" s="204">
        <f t="shared" si="32"/>
        <v>31930.467079796897</v>
      </c>
      <c r="CA39" s="204">
        <f t="shared" si="32"/>
        <v>31930.467079796897</v>
      </c>
      <c r="CB39" s="204">
        <f t="shared" si="32"/>
        <v>31986.467079796897</v>
      </c>
      <c r="CC39" s="204">
        <f t="shared" si="32"/>
        <v>31986.467079796897</v>
      </c>
      <c r="CD39" s="204">
        <f t="shared" si="32"/>
        <v>31986.467079796897</v>
      </c>
      <c r="CE39" s="204">
        <f t="shared" ref="CE39:CR40" si="33">IF(CE$2&lt;=($B$2+$C$2+$D$2),IF(CE$2&lt;=($B$2+$C$2),IF(CE$2&lt;=$B$2,$B39,$C39),$D39),$E39)</f>
        <v>31986.467079796897</v>
      </c>
      <c r="CF39" s="204">
        <f t="shared" si="33"/>
        <v>31986.467079796897</v>
      </c>
      <c r="CG39" s="204">
        <f t="shared" si="33"/>
        <v>31986.467079796897</v>
      </c>
      <c r="CH39" s="204">
        <f t="shared" si="33"/>
        <v>31986.467079796897</v>
      </c>
      <c r="CI39" s="204">
        <f t="shared" si="33"/>
        <v>31986.467079796897</v>
      </c>
      <c r="CJ39" s="204">
        <f t="shared" si="33"/>
        <v>31986.467079796897</v>
      </c>
      <c r="CK39" s="204">
        <f t="shared" si="33"/>
        <v>31986.467079796897</v>
      </c>
      <c r="CL39" s="204">
        <f t="shared" si="33"/>
        <v>31986.467079796897</v>
      </c>
      <c r="CM39" s="204">
        <f t="shared" si="33"/>
        <v>31986.467079796897</v>
      </c>
      <c r="CN39" s="204">
        <f t="shared" si="33"/>
        <v>31986.467079796897</v>
      </c>
      <c r="CO39" s="204">
        <f t="shared" si="33"/>
        <v>31986.467079796897</v>
      </c>
      <c r="CP39" s="204">
        <f t="shared" si="33"/>
        <v>31986.467079796897</v>
      </c>
      <c r="CQ39" s="204">
        <f t="shared" si="33"/>
        <v>31986.467079796897</v>
      </c>
      <c r="CR39" s="204">
        <f t="shared" si="33"/>
        <v>31986.467079796897</v>
      </c>
      <c r="CS39" s="204">
        <f t="shared" ref="CS39:DA40" si="34">IF(CS$2&lt;=($B$2+$C$2+$D$2),IF(CS$2&lt;=($B$2+$C$2),IF(CS$2&lt;=$B$2,$B39,$C39),$D39),$E39)</f>
        <v>31986.467079796897</v>
      </c>
      <c r="CT39" s="204">
        <f t="shared" si="34"/>
        <v>32456.867079796899</v>
      </c>
      <c r="CU39" s="204">
        <f t="shared" si="34"/>
        <v>32456.867079796899</v>
      </c>
      <c r="CV39" s="204">
        <f t="shared" si="34"/>
        <v>32456.867079796899</v>
      </c>
      <c r="CW39" s="204">
        <f t="shared" si="34"/>
        <v>32456.867079796899</v>
      </c>
      <c r="CX39" s="204">
        <f t="shared" si="34"/>
        <v>32456.867079796899</v>
      </c>
      <c r="CY39" s="204">
        <f t="shared" si="34"/>
        <v>32456.867079796899</v>
      </c>
      <c r="CZ39" s="204">
        <f t="shared" si="34"/>
        <v>32456.867079796899</v>
      </c>
      <c r="DA39" s="204">
        <f t="shared" si="34"/>
        <v>32456.867079796899</v>
      </c>
    </row>
    <row r="40" spans="1:105">
      <c r="A40" s="201" t="str">
        <f>Income!A90</f>
        <v>Lower Bound Poverty line</v>
      </c>
      <c r="B40" s="203">
        <f>Income!B90</f>
        <v>46647.187079796902</v>
      </c>
      <c r="C40" s="203">
        <f>Income!C90</f>
        <v>45717.587079796904</v>
      </c>
      <c r="D40" s="203">
        <f>Income!D90</f>
        <v>45773.587079796904</v>
      </c>
      <c r="E40" s="203">
        <f>Income!E90</f>
        <v>46243.987079796905</v>
      </c>
      <c r="F40" s="204">
        <f t="shared" ref="F40:U40" si="35">IF(F$2&lt;=($B$2+$C$2+$D$2),IF(F$2&lt;=($B$2+$C$2),IF(F$2&lt;=$B$2,$B40,$C40),$D40),$E40)</f>
        <v>46647.187079796902</v>
      </c>
      <c r="G40" s="204">
        <f t="shared" si="35"/>
        <v>46647.187079796902</v>
      </c>
      <c r="H40" s="204">
        <f t="shared" si="35"/>
        <v>46647.187079796902</v>
      </c>
      <c r="I40" s="204">
        <f t="shared" si="35"/>
        <v>46647.187079796902</v>
      </c>
      <c r="J40" s="204">
        <f t="shared" si="35"/>
        <v>46647.187079796902</v>
      </c>
      <c r="K40" s="204">
        <f t="shared" si="35"/>
        <v>46647.187079796902</v>
      </c>
      <c r="L40" s="204">
        <f t="shared" si="35"/>
        <v>46647.187079796902</v>
      </c>
      <c r="M40" s="204">
        <f t="shared" si="35"/>
        <v>46647.187079796902</v>
      </c>
      <c r="N40" s="204">
        <f t="shared" si="35"/>
        <v>46647.187079796902</v>
      </c>
      <c r="O40" s="204">
        <f t="shared" si="35"/>
        <v>46647.187079796902</v>
      </c>
      <c r="P40" s="204">
        <f t="shared" si="35"/>
        <v>46647.187079796902</v>
      </c>
      <c r="Q40" s="204">
        <f t="shared" si="35"/>
        <v>46647.187079796902</v>
      </c>
      <c r="R40" s="204">
        <f t="shared" si="35"/>
        <v>46647.187079796902</v>
      </c>
      <c r="S40" s="204">
        <f t="shared" si="35"/>
        <v>46647.187079796902</v>
      </c>
      <c r="T40" s="204">
        <f t="shared" si="35"/>
        <v>46647.187079796902</v>
      </c>
      <c r="U40" s="204">
        <f t="shared" si="35"/>
        <v>46647.187079796902</v>
      </c>
      <c r="V40" s="204">
        <f t="shared" si="30"/>
        <v>46647.187079796902</v>
      </c>
      <c r="W40" s="204">
        <f t="shared" si="30"/>
        <v>46647.187079796902</v>
      </c>
      <c r="X40" s="204">
        <f t="shared" si="30"/>
        <v>46647.187079796902</v>
      </c>
      <c r="Y40" s="204">
        <f t="shared" si="30"/>
        <v>46647.187079796902</v>
      </c>
      <c r="Z40" s="204">
        <f t="shared" si="30"/>
        <v>46647.187079796902</v>
      </c>
      <c r="AA40" s="204">
        <f t="shared" si="30"/>
        <v>46647.187079796902</v>
      </c>
      <c r="AB40" s="204">
        <f t="shared" si="30"/>
        <v>46647.187079796902</v>
      </c>
      <c r="AC40" s="204">
        <f t="shared" si="30"/>
        <v>46647.187079796902</v>
      </c>
      <c r="AD40" s="204">
        <f t="shared" si="30"/>
        <v>46647.187079796902</v>
      </c>
      <c r="AE40" s="204">
        <f t="shared" si="30"/>
        <v>46647.187079796902</v>
      </c>
      <c r="AF40" s="204">
        <f t="shared" si="30"/>
        <v>46647.187079796902</v>
      </c>
      <c r="AG40" s="204">
        <f t="shared" si="30"/>
        <v>46647.187079796902</v>
      </c>
      <c r="AH40" s="204">
        <f t="shared" si="30"/>
        <v>46647.187079796902</v>
      </c>
      <c r="AI40" s="204">
        <f t="shared" si="30"/>
        <v>46647.187079796902</v>
      </c>
      <c r="AJ40" s="204">
        <f t="shared" si="30"/>
        <v>46647.187079796902</v>
      </c>
      <c r="AK40" s="204">
        <f t="shared" si="30"/>
        <v>46647.187079796902</v>
      </c>
      <c r="AL40" s="204">
        <f t="shared" si="31"/>
        <v>46647.187079796902</v>
      </c>
      <c r="AM40" s="204">
        <f t="shared" si="31"/>
        <v>46647.187079796902</v>
      </c>
      <c r="AN40" s="204">
        <f t="shared" si="31"/>
        <v>46647.187079796902</v>
      </c>
      <c r="AO40" s="204">
        <f t="shared" si="31"/>
        <v>46647.187079796902</v>
      </c>
      <c r="AP40" s="204">
        <f t="shared" si="31"/>
        <v>46647.187079796902</v>
      </c>
      <c r="AQ40" s="204">
        <f t="shared" si="31"/>
        <v>46647.187079796902</v>
      </c>
      <c r="AR40" s="204">
        <f t="shared" si="31"/>
        <v>46647.187079796902</v>
      </c>
      <c r="AS40" s="204">
        <f t="shared" si="31"/>
        <v>46647.187079796902</v>
      </c>
      <c r="AT40" s="204">
        <f t="shared" si="31"/>
        <v>45717.587079796904</v>
      </c>
      <c r="AU40" s="204">
        <f t="shared" si="31"/>
        <v>45717.587079796904</v>
      </c>
      <c r="AV40" s="204">
        <f t="shared" si="31"/>
        <v>45717.587079796904</v>
      </c>
      <c r="AW40" s="204">
        <f t="shared" si="31"/>
        <v>45717.587079796904</v>
      </c>
      <c r="AX40" s="204">
        <f t="shared" si="31"/>
        <v>45717.587079796904</v>
      </c>
      <c r="AY40" s="204">
        <f t="shared" si="31"/>
        <v>45717.587079796904</v>
      </c>
      <c r="AZ40" s="204">
        <f t="shared" si="31"/>
        <v>45717.587079796904</v>
      </c>
      <c r="BA40" s="204">
        <f t="shared" si="31"/>
        <v>45717.587079796904</v>
      </c>
      <c r="BB40" s="204">
        <f t="shared" si="32"/>
        <v>45717.587079796904</v>
      </c>
      <c r="BC40" s="204">
        <f t="shared" si="32"/>
        <v>45717.587079796904</v>
      </c>
      <c r="BD40" s="204">
        <f t="shared" si="32"/>
        <v>45717.587079796904</v>
      </c>
      <c r="BE40" s="204">
        <f t="shared" si="32"/>
        <v>45717.587079796904</v>
      </c>
      <c r="BF40" s="204">
        <f t="shared" si="32"/>
        <v>45717.587079796904</v>
      </c>
      <c r="BG40" s="204">
        <f t="shared" si="32"/>
        <v>45717.587079796904</v>
      </c>
      <c r="BH40" s="204">
        <f t="shared" si="32"/>
        <v>45717.587079796904</v>
      </c>
      <c r="BI40" s="204">
        <f t="shared" si="32"/>
        <v>45717.587079796904</v>
      </c>
      <c r="BJ40" s="204">
        <f t="shared" si="32"/>
        <v>45717.587079796904</v>
      </c>
      <c r="BK40" s="204">
        <f t="shared" si="32"/>
        <v>45717.587079796904</v>
      </c>
      <c r="BL40" s="204">
        <f t="shared" si="32"/>
        <v>45717.587079796904</v>
      </c>
      <c r="BM40" s="204">
        <f t="shared" si="32"/>
        <v>45717.587079796904</v>
      </c>
      <c r="BN40" s="204">
        <f t="shared" si="32"/>
        <v>45717.587079796904</v>
      </c>
      <c r="BO40" s="204">
        <f t="shared" si="32"/>
        <v>45717.587079796904</v>
      </c>
      <c r="BP40" s="204">
        <f t="shared" si="32"/>
        <v>45717.587079796904</v>
      </c>
      <c r="BQ40" s="204">
        <f t="shared" si="32"/>
        <v>45717.587079796904</v>
      </c>
      <c r="BR40" s="204">
        <f t="shared" si="32"/>
        <v>45717.587079796904</v>
      </c>
      <c r="BS40" s="204">
        <f t="shared" si="32"/>
        <v>45717.587079796904</v>
      </c>
      <c r="BT40" s="204">
        <f t="shared" si="32"/>
        <v>45717.587079796904</v>
      </c>
      <c r="BU40" s="204">
        <f t="shared" si="32"/>
        <v>45717.587079796904</v>
      </c>
      <c r="BV40" s="204">
        <f t="shared" si="32"/>
        <v>45717.587079796904</v>
      </c>
      <c r="BW40" s="204">
        <f t="shared" si="32"/>
        <v>45717.587079796904</v>
      </c>
      <c r="BX40" s="204">
        <f t="shared" si="32"/>
        <v>45717.587079796904</v>
      </c>
      <c r="BY40" s="204">
        <f t="shared" si="32"/>
        <v>45717.587079796904</v>
      </c>
      <c r="BZ40" s="204">
        <f t="shared" si="32"/>
        <v>45717.587079796904</v>
      </c>
      <c r="CA40" s="204">
        <f t="shared" si="32"/>
        <v>45717.587079796904</v>
      </c>
      <c r="CB40" s="204">
        <f t="shared" si="32"/>
        <v>45773.587079796904</v>
      </c>
      <c r="CC40" s="204">
        <f t="shared" si="32"/>
        <v>45773.587079796904</v>
      </c>
      <c r="CD40" s="204">
        <f t="shared" si="32"/>
        <v>45773.587079796904</v>
      </c>
      <c r="CE40" s="204">
        <f t="shared" si="33"/>
        <v>45773.587079796904</v>
      </c>
      <c r="CF40" s="204">
        <f t="shared" si="33"/>
        <v>45773.587079796904</v>
      </c>
      <c r="CG40" s="204">
        <f t="shared" si="33"/>
        <v>45773.587079796904</v>
      </c>
      <c r="CH40" s="204">
        <f t="shared" si="33"/>
        <v>45773.587079796904</v>
      </c>
      <c r="CI40" s="204">
        <f t="shared" si="33"/>
        <v>45773.587079796904</v>
      </c>
      <c r="CJ40" s="204">
        <f t="shared" si="33"/>
        <v>45773.587079796904</v>
      </c>
      <c r="CK40" s="204">
        <f t="shared" si="33"/>
        <v>45773.587079796904</v>
      </c>
      <c r="CL40" s="204">
        <f t="shared" si="33"/>
        <v>45773.587079796904</v>
      </c>
      <c r="CM40" s="204">
        <f t="shared" si="33"/>
        <v>45773.587079796904</v>
      </c>
      <c r="CN40" s="204">
        <f t="shared" si="33"/>
        <v>45773.587079796904</v>
      </c>
      <c r="CO40" s="204">
        <f t="shared" si="33"/>
        <v>45773.587079796904</v>
      </c>
      <c r="CP40" s="204">
        <f t="shared" si="33"/>
        <v>45773.587079796904</v>
      </c>
      <c r="CQ40" s="204">
        <f t="shared" si="33"/>
        <v>45773.587079796904</v>
      </c>
      <c r="CR40" s="204">
        <f t="shared" si="33"/>
        <v>45773.587079796904</v>
      </c>
      <c r="CS40" s="204">
        <f t="shared" si="34"/>
        <v>45773.587079796904</v>
      </c>
      <c r="CT40" s="204">
        <f t="shared" si="34"/>
        <v>46243.987079796905</v>
      </c>
      <c r="CU40" s="204">
        <f t="shared" si="34"/>
        <v>46243.987079796905</v>
      </c>
      <c r="CV40" s="204">
        <f t="shared" si="34"/>
        <v>46243.987079796905</v>
      </c>
      <c r="CW40" s="204">
        <f t="shared" si="34"/>
        <v>46243.987079796905</v>
      </c>
      <c r="CX40" s="204">
        <f t="shared" si="34"/>
        <v>46243.987079796905</v>
      </c>
      <c r="CY40" s="204">
        <f t="shared" si="34"/>
        <v>46243.987079796905</v>
      </c>
      <c r="CZ40" s="204">
        <f t="shared" si="34"/>
        <v>46243.987079796905</v>
      </c>
      <c r="DA40" s="204">
        <f t="shared" si="34"/>
        <v>46243.987079796905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100.36915289680681</v>
      </c>
      <c r="AB42" s="210">
        <f t="shared" si="36"/>
        <v>100.36915289680681</v>
      </c>
      <c r="AC42" s="210">
        <f t="shared" si="36"/>
        <v>100.36915289680681</v>
      </c>
      <c r="AD42" s="210">
        <f t="shared" si="36"/>
        <v>100.36915289680681</v>
      </c>
      <c r="AE42" s="210">
        <f t="shared" si="36"/>
        <v>100.36915289680681</v>
      </c>
      <c r="AF42" s="210">
        <f t="shared" si="36"/>
        <v>100.36915289680681</v>
      </c>
      <c r="AG42" s="210">
        <f t="shared" si="36"/>
        <v>100.36915289680681</v>
      </c>
      <c r="AH42" s="210">
        <f t="shared" si="36"/>
        <v>100.36915289680681</v>
      </c>
      <c r="AI42" s="210">
        <f t="shared" si="36"/>
        <v>100.36915289680681</v>
      </c>
      <c r="AJ42" s="210">
        <f t="shared" si="36"/>
        <v>100.36915289680681</v>
      </c>
      <c r="AK42" s="210">
        <f t="shared" si="36"/>
        <v>100.36915289680681</v>
      </c>
      <c r="AL42" s="210">
        <f t="shared" ref="AL42:BQ42" si="37">IF(AL$22&lt;=$E$24,IF(AL$22&lt;=$D$24,IF(AL$22&lt;=$C$24,IF(AL$22&lt;=$B$24,$B108,($C25-$B25)/($C$24-$B$24)),($D25-$C25)/($D$24-$C$24)),($E25-$D25)/($E$24-$D$24)),$F108)</f>
        <v>100.36915289680681</v>
      </c>
      <c r="AM42" s="210">
        <f t="shared" si="37"/>
        <v>100.36915289680681</v>
      </c>
      <c r="AN42" s="210">
        <f t="shared" si="37"/>
        <v>100.36915289680681</v>
      </c>
      <c r="AO42" s="210">
        <f t="shared" si="37"/>
        <v>100.36915289680681</v>
      </c>
      <c r="AP42" s="210">
        <f t="shared" si="37"/>
        <v>100.36915289680681</v>
      </c>
      <c r="AQ42" s="210">
        <f t="shared" si="37"/>
        <v>100.36915289680681</v>
      </c>
      <c r="AR42" s="210">
        <f t="shared" si="37"/>
        <v>100.36915289680681</v>
      </c>
      <c r="AS42" s="210">
        <f t="shared" si="37"/>
        <v>100.36915289680681</v>
      </c>
      <c r="AT42" s="210">
        <f t="shared" si="37"/>
        <v>100.36915289680681</v>
      </c>
      <c r="AU42" s="210">
        <f t="shared" si="37"/>
        <v>100.36915289680681</v>
      </c>
      <c r="AV42" s="210">
        <f t="shared" si="37"/>
        <v>100.36915289680681</v>
      </c>
      <c r="AW42" s="210">
        <f t="shared" si="37"/>
        <v>100.36915289680681</v>
      </c>
      <c r="AX42" s="210">
        <f t="shared" si="37"/>
        <v>100.36915289680681</v>
      </c>
      <c r="AY42" s="210">
        <f t="shared" si="37"/>
        <v>100.36915289680681</v>
      </c>
      <c r="AZ42" s="210">
        <f t="shared" si="37"/>
        <v>100.36915289680681</v>
      </c>
      <c r="BA42" s="210">
        <f t="shared" si="37"/>
        <v>100.36915289680681</v>
      </c>
      <c r="BB42" s="210">
        <f t="shared" si="37"/>
        <v>100.36915289680681</v>
      </c>
      <c r="BC42" s="210">
        <f t="shared" si="37"/>
        <v>100.36915289680681</v>
      </c>
      <c r="BD42" s="210">
        <f t="shared" si="37"/>
        <v>100.36915289680681</v>
      </c>
      <c r="BE42" s="210">
        <f t="shared" si="37"/>
        <v>100.36915289680681</v>
      </c>
      <c r="BF42" s="210">
        <f t="shared" si="37"/>
        <v>100.36915289680681</v>
      </c>
      <c r="BG42" s="210">
        <f t="shared" si="37"/>
        <v>100.36915289680681</v>
      </c>
      <c r="BH42" s="210">
        <f t="shared" si="37"/>
        <v>100.36915289680681</v>
      </c>
      <c r="BI42" s="210">
        <f t="shared" si="37"/>
        <v>100.36915289680681</v>
      </c>
      <c r="BJ42" s="210">
        <f t="shared" si="37"/>
        <v>100.36915289680681</v>
      </c>
      <c r="BK42" s="210">
        <f t="shared" si="37"/>
        <v>100.36915289680681</v>
      </c>
      <c r="BL42" s="210">
        <f t="shared" si="37"/>
        <v>89.750000663078197</v>
      </c>
      <c r="BM42" s="210">
        <f t="shared" si="37"/>
        <v>89.750000663078197</v>
      </c>
      <c r="BN42" s="210">
        <f t="shared" si="37"/>
        <v>89.750000663078197</v>
      </c>
      <c r="BO42" s="210">
        <f t="shared" si="37"/>
        <v>89.750000663078197</v>
      </c>
      <c r="BP42" s="210">
        <f t="shared" si="37"/>
        <v>89.750000663078197</v>
      </c>
      <c r="BQ42" s="210">
        <f t="shared" si="37"/>
        <v>89.750000663078197</v>
      </c>
      <c r="BR42" s="210">
        <f t="shared" ref="BR42:DA42" si="38">IF(BR$22&lt;=$E$24,IF(BR$22&lt;=$D$24,IF(BR$22&lt;=$C$24,IF(BR$22&lt;=$B$24,$B108,($C25-$B25)/($C$24-$B$24)),($D25-$C25)/($D$24-$C$24)),($E25-$D25)/($E$24-$D$24)),$F108)</f>
        <v>89.750000663078197</v>
      </c>
      <c r="BS42" s="210">
        <f t="shared" si="38"/>
        <v>89.750000663078197</v>
      </c>
      <c r="BT42" s="210">
        <f t="shared" si="38"/>
        <v>89.750000663078197</v>
      </c>
      <c r="BU42" s="210">
        <f t="shared" si="38"/>
        <v>89.750000663078197</v>
      </c>
      <c r="BV42" s="210">
        <f t="shared" si="38"/>
        <v>89.750000663078197</v>
      </c>
      <c r="BW42" s="210">
        <f t="shared" si="38"/>
        <v>89.750000663078197</v>
      </c>
      <c r="BX42" s="210">
        <f t="shared" si="38"/>
        <v>89.750000663078197</v>
      </c>
      <c r="BY42" s="210">
        <f t="shared" si="38"/>
        <v>89.750000663078197</v>
      </c>
      <c r="BZ42" s="210">
        <f t="shared" si="38"/>
        <v>89.750000663078197</v>
      </c>
      <c r="CA42" s="210">
        <f t="shared" si="38"/>
        <v>89.750000663078197</v>
      </c>
      <c r="CB42" s="210">
        <f t="shared" si="38"/>
        <v>89.750000663078197</v>
      </c>
      <c r="CC42" s="210">
        <f t="shared" si="38"/>
        <v>89.750000663078197</v>
      </c>
      <c r="CD42" s="210">
        <f t="shared" si="38"/>
        <v>89.750000663078197</v>
      </c>
      <c r="CE42" s="210">
        <f t="shared" si="38"/>
        <v>89.750000663078197</v>
      </c>
      <c r="CF42" s="210">
        <f t="shared" si="38"/>
        <v>89.750000663078197</v>
      </c>
      <c r="CG42" s="210">
        <f t="shared" si="38"/>
        <v>89.750000663078197</v>
      </c>
      <c r="CH42" s="210">
        <f t="shared" si="38"/>
        <v>89.750000663078197</v>
      </c>
      <c r="CI42" s="210">
        <f t="shared" si="38"/>
        <v>89.750000663078197</v>
      </c>
      <c r="CJ42" s="210">
        <f t="shared" si="38"/>
        <v>89.750000663078197</v>
      </c>
      <c r="CK42" s="210">
        <f t="shared" si="38"/>
        <v>89.750000663078197</v>
      </c>
      <c r="CL42" s="210">
        <f t="shared" si="38"/>
        <v>-20.234993436422812</v>
      </c>
      <c r="CM42" s="210">
        <f t="shared" si="38"/>
        <v>-20.234993436422812</v>
      </c>
      <c r="CN42" s="210">
        <f t="shared" si="38"/>
        <v>-20.234993436422812</v>
      </c>
      <c r="CO42" s="210">
        <f t="shared" si="38"/>
        <v>-20.234993436422812</v>
      </c>
      <c r="CP42" s="210">
        <f t="shared" si="38"/>
        <v>-20.234993436422812</v>
      </c>
      <c r="CQ42" s="210">
        <f t="shared" si="38"/>
        <v>-20.234993436422812</v>
      </c>
      <c r="CR42" s="210">
        <f t="shared" si="38"/>
        <v>-20.234993436422812</v>
      </c>
      <c r="CS42" s="210">
        <f t="shared" si="38"/>
        <v>-20.234993436422812</v>
      </c>
      <c r="CT42" s="210">
        <f t="shared" si="38"/>
        <v>-20.234993436422812</v>
      </c>
      <c r="CU42" s="210">
        <f t="shared" si="38"/>
        <v>-20.234993436422812</v>
      </c>
      <c r="CV42" s="210">
        <f t="shared" si="38"/>
        <v>-20.234993436422812</v>
      </c>
      <c r="CW42" s="210">
        <f t="shared" si="38"/>
        <v>-20.234993436422812</v>
      </c>
      <c r="CX42" s="210">
        <f t="shared" si="38"/>
        <v>-20.234993436422812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0</v>
      </c>
      <c r="AZ43" s="210">
        <f t="shared" si="40"/>
        <v>0</v>
      </c>
      <c r="BA43" s="210">
        <f t="shared" si="40"/>
        <v>0</v>
      </c>
      <c r="BB43" s="210">
        <f t="shared" si="40"/>
        <v>0</v>
      </c>
      <c r="BC43" s="210">
        <f t="shared" si="40"/>
        <v>0</v>
      </c>
      <c r="BD43" s="210">
        <f t="shared" si="40"/>
        <v>0</v>
      </c>
      <c r="BE43" s="210">
        <f t="shared" si="40"/>
        <v>0</v>
      </c>
      <c r="BF43" s="210">
        <f t="shared" si="40"/>
        <v>0</v>
      </c>
      <c r="BG43" s="210">
        <f t="shared" si="40"/>
        <v>0</v>
      </c>
      <c r="BH43" s="210">
        <f t="shared" si="40"/>
        <v>0</v>
      </c>
      <c r="BI43" s="210">
        <f t="shared" si="40"/>
        <v>0</v>
      </c>
      <c r="BJ43" s="210">
        <f t="shared" si="40"/>
        <v>0</v>
      </c>
      <c r="BK43" s="210">
        <f t="shared" si="40"/>
        <v>0</v>
      </c>
      <c r="BL43" s="210">
        <f t="shared" si="40"/>
        <v>0</v>
      </c>
      <c r="BM43" s="210">
        <f t="shared" si="40"/>
        <v>0</v>
      </c>
      <c r="BN43" s="210">
        <f t="shared" si="40"/>
        <v>0</v>
      </c>
      <c r="BO43" s="210">
        <f t="shared" si="40"/>
        <v>0</v>
      </c>
      <c r="BP43" s="210">
        <f t="shared" si="40"/>
        <v>0</v>
      </c>
      <c r="BQ43" s="210">
        <f t="shared" si="40"/>
        <v>0</v>
      </c>
      <c r="BR43" s="210">
        <f t="shared" ref="BR43:DA43" si="41">IF(BR$22&lt;=$E$24,IF(BR$22&lt;=$D$24,IF(BR$22&lt;=$C$24,IF(BR$22&lt;=$B$24,$B109,($C26-$B26)/($C$24-$B$24)),($D26-$C26)/($D$24-$C$24)),($E26-$D26)/($E$24-$D$24)),$F109)</f>
        <v>0</v>
      </c>
      <c r="BS43" s="210">
        <f t="shared" si="41"/>
        <v>0</v>
      </c>
      <c r="BT43" s="210">
        <f t="shared" si="41"/>
        <v>0</v>
      </c>
      <c r="BU43" s="210">
        <f t="shared" si="41"/>
        <v>0</v>
      </c>
      <c r="BV43" s="210">
        <f t="shared" si="41"/>
        <v>0</v>
      </c>
      <c r="BW43" s="210">
        <f t="shared" si="41"/>
        <v>0</v>
      </c>
      <c r="BX43" s="210">
        <f t="shared" si="41"/>
        <v>0</v>
      </c>
      <c r="BY43" s="210">
        <f t="shared" si="41"/>
        <v>0</v>
      </c>
      <c r="BZ43" s="210">
        <f t="shared" si="41"/>
        <v>0</v>
      </c>
      <c r="CA43" s="210">
        <f t="shared" si="41"/>
        <v>0</v>
      </c>
      <c r="CB43" s="210">
        <f t="shared" si="41"/>
        <v>0</v>
      </c>
      <c r="CC43" s="210">
        <f t="shared" si="41"/>
        <v>0</v>
      </c>
      <c r="CD43" s="210">
        <f t="shared" si="41"/>
        <v>0</v>
      </c>
      <c r="CE43" s="210">
        <f t="shared" si="41"/>
        <v>0</v>
      </c>
      <c r="CF43" s="210">
        <f t="shared" si="41"/>
        <v>0</v>
      </c>
      <c r="CG43" s="210">
        <f t="shared" si="41"/>
        <v>0</v>
      </c>
      <c r="CH43" s="210">
        <f t="shared" si="41"/>
        <v>0</v>
      </c>
      <c r="CI43" s="210">
        <f t="shared" si="41"/>
        <v>0</v>
      </c>
      <c r="CJ43" s="210">
        <f t="shared" si="41"/>
        <v>0</v>
      </c>
      <c r="CK43" s="210">
        <f t="shared" si="41"/>
        <v>0</v>
      </c>
      <c r="CL43" s="210">
        <f t="shared" si="41"/>
        <v>489.65173557770981</v>
      </c>
      <c r="CM43" s="210">
        <f t="shared" si="41"/>
        <v>489.65173557770981</v>
      </c>
      <c r="CN43" s="210">
        <f t="shared" si="41"/>
        <v>489.65173557770981</v>
      </c>
      <c r="CO43" s="210">
        <f t="shared" si="41"/>
        <v>489.65173557770981</v>
      </c>
      <c r="CP43" s="210">
        <f t="shared" si="41"/>
        <v>489.65173557770981</v>
      </c>
      <c r="CQ43" s="210">
        <f t="shared" si="41"/>
        <v>489.65173557770981</v>
      </c>
      <c r="CR43" s="210">
        <f t="shared" si="41"/>
        <v>489.65173557770981</v>
      </c>
      <c r="CS43" s="210">
        <f t="shared" si="41"/>
        <v>489.65173557770981</v>
      </c>
      <c r="CT43" s="210">
        <f t="shared" si="41"/>
        <v>489.65173557770981</v>
      </c>
      <c r="CU43" s="210">
        <f t="shared" si="41"/>
        <v>489.65173557770981</v>
      </c>
      <c r="CV43" s="210">
        <f t="shared" si="41"/>
        <v>489.65173557770981</v>
      </c>
      <c r="CW43" s="210">
        <f t="shared" si="41"/>
        <v>489.65173557770981</v>
      </c>
      <c r="CX43" s="210">
        <f t="shared" si="41"/>
        <v>489.65173557770981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8.2526670747411064</v>
      </c>
      <c r="AB44" s="210">
        <f t="shared" si="42"/>
        <v>8.2526670747411064</v>
      </c>
      <c r="AC44" s="210">
        <f t="shared" si="42"/>
        <v>8.2526670747411064</v>
      </c>
      <c r="AD44" s="210">
        <f t="shared" si="42"/>
        <v>8.2526670747411064</v>
      </c>
      <c r="AE44" s="210">
        <f t="shared" si="42"/>
        <v>8.2526670747411064</v>
      </c>
      <c r="AF44" s="210">
        <f t="shared" si="42"/>
        <v>8.2526670747411064</v>
      </c>
      <c r="AG44" s="210">
        <f t="shared" si="42"/>
        <v>8.2526670747411064</v>
      </c>
      <c r="AH44" s="210">
        <f t="shared" si="42"/>
        <v>8.2526670747411064</v>
      </c>
      <c r="AI44" s="210">
        <f t="shared" si="42"/>
        <v>8.2526670747411064</v>
      </c>
      <c r="AJ44" s="210">
        <f t="shared" si="42"/>
        <v>8.2526670747411064</v>
      </c>
      <c r="AK44" s="210">
        <f t="shared" si="42"/>
        <v>8.2526670747411064</v>
      </c>
      <c r="AL44" s="210">
        <f t="shared" ref="AL44:BQ44" si="43">IF(AL$22&lt;=$E$24,IF(AL$22&lt;=$D$24,IF(AL$22&lt;=$C$24,IF(AL$22&lt;=$B$24,$B110,($C27-$B27)/($C$24-$B$24)),($D27-$C27)/($D$24-$C$24)),($E27-$D27)/($E$24-$D$24)),$F110)</f>
        <v>8.2526670747411064</v>
      </c>
      <c r="AM44" s="210">
        <f t="shared" si="43"/>
        <v>8.2526670747411064</v>
      </c>
      <c r="AN44" s="210">
        <f t="shared" si="43"/>
        <v>8.2526670747411064</v>
      </c>
      <c r="AO44" s="210">
        <f t="shared" si="43"/>
        <v>8.2526670747411064</v>
      </c>
      <c r="AP44" s="210">
        <f t="shared" si="43"/>
        <v>8.2526670747411064</v>
      </c>
      <c r="AQ44" s="210">
        <f t="shared" si="43"/>
        <v>8.2526670747411064</v>
      </c>
      <c r="AR44" s="210">
        <f t="shared" si="43"/>
        <v>8.2526670747411064</v>
      </c>
      <c r="AS44" s="210">
        <f t="shared" si="43"/>
        <v>8.2526670747411064</v>
      </c>
      <c r="AT44" s="210">
        <f t="shared" si="43"/>
        <v>8.2526670747411064</v>
      </c>
      <c r="AU44" s="210">
        <f t="shared" si="43"/>
        <v>8.2526670747411064</v>
      </c>
      <c r="AV44" s="210">
        <f t="shared" si="43"/>
        <v>8.2526670747411064</v>
      </c>
      <c r="AW44" s="210">
        <f t="shared" si="43"/>
        <v>8.2526670747411064</v>
      </c>
      <c r="AX44" s="210">
        <f t="shared" si="43"/>
        <v>8.2526670747411064</v>
      </c>
      <c r="AY44" s="210">
        <f t="shared" si="43"/>
        <v>8.2526670747411064</v>
      </c>
      <c r="AZ44" s="210">
        <f t="shared" si="43"/>
        <v>8.2526670747411064</v>
      </c>
      <c r="BA44" s="210">
        <f t="shared" si="43"/>
        <v>8.2526670747411064</v>
      </c>
      <c r="BB44" s="210">
        <f t="shared" si="43"/>
        <v>8.2526670747411064</v>
      </c>
      <c r="BC44" s="210">
        <f t="shared" si="43"/>
        <v>8.2526670747411064</v>
      </c>
      <c r="BD44" s="210">
        <f t="shared" si="43"/>
        <v>8.2526670747411064</v>
      </c>
      <c r="BE44" s="210">
        <f t="shared" si="43"/>
        <v>8.2526670747411064</v>
      </c>
      <c r="BF44" s="210">
        <f t="shared" si="43"/>
        <v>8.2526670747411064</v>
      </c>
      <c r="BG44" s="210">
        <f t="shared" si="43"/>
        <v>8.2526670747411064</v>
      </c>
      <c r="BH44" s="210">
        <f t="shared" si="43"/>
        <v>8.2526670747411064</v>
      </c>
      <c r="BI44" s="210">
        <f t="shared" si="43"/>
        <v>8.2526670747411064</v>
      </c>
      <c r="BJ44" s="210">
        <f t="shared" si="43"/>
        <v>8.2526670747411064</v>
      </c>
      <c r="BK44" s="210">
        <f t="shared" si="43"/>
        <v>8.2526670747411064</v>
      </c>
      <c r="BL44" s="210">
        <f t="shared" si="43"/>
        <v>18.656640233943801</v>
      </c>
      <c r="BM44" s="210">
        <f t="shared" si="43"/>
        <v>18.656640233943801</v>
      </c>
      <c r="BN44" s="210">
        <f t="shared" si="43"/>
        <v>18.656640233943801</v>
      </c>
      <c r="BO44" s="210">
        <f t="shared" si="43"/>
        <v>18.656640233943801</v>
      </c>
      <c r="BP44" s="210">
        <f t="shared" si="43"/>
        <v>18.656640233943801</v>
      </c>
      <c r="BQ44" s="210">
        <f t="shared" si="43"/>
        <v>18.656640233943801</v>
      </c>
      <c r="BR44" s="210">
        <f t="shared" ref="BR44:DA44" si="44">IF(BR$22&lt;=$E$24,IF(BR$22&lt;=$D$24,IF(BR$22&lt;=$C$24,IF(BR$22&lt;=$B$24,$B110,($C27-$B27)/($C$24-$B$24)),($D27-$C27)/($D$24-$C$24)),($E27-$D27)/($E$24-$D$24)),$F110)</f>
        <v>18.656640233943801</v>
      </c>
      <c r="BS44" s="210">
        <f t="shared" si="44"/>
        <v>18.656640233943801</v>
      </c>
      <c r="BT44" s="210">
        <f t="shared" si="44"/>
        <v>18.656640233943801</v>
      </c>
      <c r="BU44" s="210">
        <f t="shared" si="44"/>
        <v>18.656640233943801</v>
      </c>
      <c r="BV44" s="210">
        <f t="shared" si="44"/>
        <v>18.656640233943801</v>
      </c>
      <c r="BW44" s="210">
        <f t="shared" si="44"/>
        <v>18.656640233943801</v>
      </c>
      <c r="BX44" s="210">
        <f t="shared" si="44"/>
        <v>18.656640233943801</v>
      </c>
      <c r="BY44" s="210">
        <f t="shared" si="44"/>
        <v>18.656640233943801</v>
      </c>
      <c r="BZ44" s="210">
        <f t="shared" si="44"/>
        <v>18.656640233943801</v>
      </c>
      <c r="CA44" s="210">
        <f t="shared" si="44"/>
        <v>18.656640233943801</v>
      </c>
      <c r="CB44" s="210">
        <f t="shared" si="44"/>
        <v>18.656640233943801</v>
      </c>
      <c r="CC44" s="210">
        <f t="shared" si="44"/>
        <v>18.656640233943801</v>
      </c>
      <c r="CD44" s="210">
        <f t="shared" si="44"/>
        <v>18.656640233943801</v>
      </c>
      <c r="CE44" s="210">
        <f t="shared" si="44"/>
        <v>18.656640233943801</v>
      </c>
      <c r="CF44" s="210">
        <f t="shared" si="44"/>
        <v>18.656640233943801</v>
      </c>
      <c r="CG44" s="210">
        <f t="shared" si="44"/>
        <v>18.656640233943801</v>
      </c>
      <c r="CH44" s="210">
        <f t="shared" si="44"/>
        <v>18.656640233943801</v>
      </c>
      <c r="CI44" s="210">
        <f t="shared" si="44"/>
        <v>18.656640233943801</v>
      </c>
      <c r="CJ44" s="210">
        <f t="shared" si="44"/>
        <v>18.656640233943801</v>
      </c>
      <c r="CK44" s="210">
        <f t="shared" si="44"/>
        <v>18.656640233943801</v>
      </c>
      <c r="CL44" s="210">
        <f t="shared" si="44"/>
        <v>126.45322027299598</v>
      </c>
      <c r="CM44" s="210">
        <f t="shared" si="44"/>
        <v>126.45322027299598</v>
      </c>
      <c r="CN44" s="210">
        <f t="shared" si="44"/>
        <v>126.45322027299598</v>
      </c>
      <c r="CO44" s="210">
        <f t="shared" si="44"/>
        <v>126.45322027299598</v>
      </c>
      <c r="CP44" s="210">
        <f t="shared" si="44"/>
        <v>126.45322027299598</v>
      </c>
      <c r="CQ44" s="210">
        <f t="shared" si="44"/>
        <v>126.45322027299598</v>
      </c>
      <c r="CR44" s="210">
        <f t="shared" si="44"/>
        <v>126.45322027299598</v>
      </c>
      <c r="CS44" s="210">
        <f t="shared" si="44"/>
        <v>126.45322027299598</v>
      </c>
      <c r="CT44" s="210">
        <f t="shared" si="44"/>
        <v>126.45322027299598</v>
      </c>
      <c r="CU44" s="210">
        <f t="shared" si="44"/>
        <v>126.45322027299598</v>
      </c>
      <c r="CV44" s="210">
        <f t="shared" si="44"/>
        <v>126.45322027299598</v>
      </c>
      <c r="CW44" s="210">
        <f t="shared" si="44"/>
        <v>126.45322027299598</v>
      </c>
      <c r="CX44" s="210">
        <f t="shared" si="44"/>
        <v>126.45322027299598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144.68642819563075</v>
      </c>
      <c r="AB46" s="210">
        <f t="shared" si="48"/>
        <v>144.68642819563075</v>
      </c>
      <c r="AC46" s="210">
        <f t="shared" si="48"/>
        <v>144.68642819563075</v>
      </c>
      <c r="AD46" s="210">
        <f t="shared" si="48"/>
        <v>144.68642819563075</v>
      </c>
      <c r="AE46" s="210">
        <f t="shared" si="48"/>
        <v>144.68642819563075</v>
      </c>
      <c r="AF46" s="210">
        <f t="shared" si="48"/>
        <v>144.68642819563075</v>
      </c>
      <c r="AG46" s="210">
        <f t="shared" si="48"/>
        <v>144.68642819563075</v>
      </c>
      <c r="AH46" s="210">
        <f t="shared" si="48"/>
        <v>144.68642819563075</v>
      </c>
      <c r="AI46" s="210">
        <f t="shared" si="48"/>
        <v>144.68642819563075</v>
      </c>
      <c r="AJ46" s="210">
        <f t="shared" si="48"/>
        <v>144.68642819563075</v>
      </c>
      <c r="AK46" s="210">
        <f t="shared" si="48"/>
        <v>144.68642819563075</v>
      </c>
      <c r="AL46" s="210">
        <f t="shared" ref="AL46:BQ46" si="49">IF(AL$22&lt;=$E$24,IF(AL$22&lt;=$D$24,IF(AL$22&lt;=$C$24,IF(AL$22&lt;=$B$24,$B112,($C29-$B29)/($C$24-$B$24)),($D29-$C29)/($D$24-$C$24)),($E29-$D29)/($E$24-$D$24)),$F112)</f>
        <v>144.68642819563075</v>
      </c>
      <c r="AM46" s="210">
        <f t="shared" si="49"/>
        <v>144.68642819563075</v>
      </c>
      <c r="AN46" s="210">
        <f t="shared" si="49"/>
        <v>144.68642819563075</v>
      </c>
      <c r="AO46" s="210">
        <f t="shared" si="49"/>
        <v>144.68642819563075</v>
      </c>
      <c r="AP46" s="210">
        <f t="shared" si="49"/>
        <v>144.68642819563075</v>
      </c>
      <c r="AQ46" s="210">
        <f t="shared" si="49"/>
        <v>144.68642819563075</v>
      </c>
      <c r="AR46" s="210">
        <f t="shared" si="49"/>
        <v>144.68642819563075</v>
      </c>
      <c r="AS46" s="210">
        <f t="shared" si="49"/>
        <v>144.68642819563075</v>
      </c>
      <c r="AT46" s="210">
        <f t="shared" si="49"/>
        <v>144.68642819563075</v>
      </c>
      <c r="AU46" s="210">
        <f t="shared" si="49"/>
        <v>144.68642819563075</v>
      </c>
      <c r="AV46" s="210">
        <f t="shared" si="49"/>
        <v>144.68642819563075</v>
      </c>
      <c r="AW46" s="210">
        <f t="shared" si="49"/>
        <v>144.68642819563075</v>
      </c>
      <c r="AX46" s="210">
        <f t="shared" si="49"/>
        <v>144.68642819563075</v>
      </c>
      <c r="AY46" s="210">
        <f t="shared" si="49"/>
        <v>144.68642819563075</v>
      </c>
      <c r="AZ46" s="210">
        <f t="shared" si="49"/>
        <v>144.68642819563075</v>
      </c>
      <c r="BA46" s="210">
        <f t="shared" si="49"/>
        <v>144.68642819563075</v>
      </c>
      <c r="BB46" s="210">
        <f t="shared" si="49"/>
        <v>144.68642819563075</v>
      </c>
      <c r="BC46" s="210">
        <f t="shared" si="49"/>
        <v>144.68642819563075</v>
      </c>
      <c r="BD46" s="210">
        <f t="shared" si="49"/>
        <v>144.68642819563075</v>
      </c>
      <c r="BE46" s="210">
        <f t="shared" si="49"/>
        <v>144.68642819563075</v>
      </c>
      <c r="BF46" s="210">
        <f t="shared" si="49"/>
        <v>144.68642819563075</v>
      </c>
      <c r="BG46" s="210">
        <f t="shared" si="49"/>
        <v>144.68642819563075</v>
      </c>
      <c r="BH46" s="210">
        <f t="shared" si="49"/>
        <v>144.68642819563075</v>
      </c>
      <c r="BI46" s="210">
        <f t="shared" si="49"/>
        <v>144.68642819563075</v>
      </c>
      <c r="BJ46" s="210">
        <f t="shared" si="49"/>
        <v>144.68642819563075</v>
      </c>
      <c r="BK46" s="210">
        <f t="shared" si="49"/>
        <v>144.68642819563075</v>
      </c>
      <c r="BL46" s="210">
        <f t="shared" si="49"/>
        <v>395.29432011256205</v>
      </c>
      <c r="BM46" s="210">
        <f t="shared" si="49"/>
        <v>395.29432011256205</v>
      </c>
      <c r="BN46" s="210">
        <f t="shared" si="49"/>
        <v>395.29432011256205</v>
      </c>
      <c r="BO46" s="210">
        <f t="shared" si="49"/>
        <v>395.29432011256205</v>
      </c>
      <c r="BP46" s="210">
        <f t="shared" si="49"/>
        <v>395.29432011256205</v>
      </c>
      <c r="BQ46" s="210">
        <f t="shared" si="49"/>
        <v>395.29432011256205</v>
      </c>
      <c r="BR46" s="210">
        <f t="shared" ref="BR46:DA46" si="50">IF(BR$22&lt;=$E$24,IF(BR$22&lt;=$D$24,IF(BR$22&lt;=$C$24,IF(BR$22&lt;=$B$24,$B112,($C29-$B29)/($C$24-$B$24)),($D29-$C29)/($D$24-$C$24)),($E29-$D29)/($E$24-$D$24)),$F112)</f>
        <v>395.29432011256205</v>
      </c>
      <c r="BS46" s="210">
        <f t="shared" si="50"/>
        <v>395.29432011256205</v>
      </c>
      <c r="BT46" s="210">
        <f t="shared" si="50"/>
        <v>395.29432011256205</v>
      </c>
      <c r="BU46" s="210">
        <f t="shared" si="50"/>
        <v>395.29432011256205</v>
      </c>
      <c r="BV46" s="210">
        <f t="shared" si="50"/>
        <v>395.29432011256205</v>
      </c>
      <c r="BW46" s="210">
        <f t="shared" si="50"/>
        <v>395.29432011256205</v>
      </c>
      <c r="BX46" s="210">
        <f t="shared" si="50"/>
        <v>395.29432011256205</v>
      </c>
      <c r="BY46" s="210">
        <f t="shared" si="50"/>
        <v>395.29432011256205</v>
      </c>
      <c r="BZ46" s="210">
        <f t="shared" si="50"/>
        <v>395.29432011256205</v>
      </c>
      <c r="CA46" s="210">
        <f t="shared" si="50"/>
        <v>395.29432011256205</v>
      </c>
      <c r="CB46" s="210">
        <f t="shared" si="50"/>
        <v>395.29432011256205</v>
      </c>
      <c r="CC46" s="210">
        <f t="shared" si="50"/>
        <v>395.29432011256205</v>
      </c>
      <c r="CD46" s="210">
        <f t="shared" si="50"/>
        <v>395.29432011256205</v>
      </c>
      <c r="CE46" s="210">
        <f t="shared" si="50"/>
        <v>395.29432011256205</v>
      </c>
      <c r="CF46" s="210">
        <f t="shared" si="50"/>
        <v>395.29432011256205</v>
      </c>
      <c r="CG46" s="210">
        <f t="shared" si="50"/>
        <v>395.29432011256205</v>
      </c>
      <c r="CH46" s="210">
        <f t="shared" si="50"/>
        <v>395.29432011256205</v>
      </c>
      <c r="CI46" s="210">
        <f t="shared" si="50"/>
        <v>395.29432011256205</v>
      </c>
      <c r="CJ46" s="210">
        <f t="shared" si="50"/>
        <v>395.29432011256205</v>
      </c>
      <c r="CK46" s="210">
        <f t="shared" si="50"/>
        <v>395.29432011256205</v>
      </c>
      <c r="CL46" s="210">
        <f t="shared" si="50"/>
        <v>1191.4644551706449</v>
      </c>
      <c r="CM46" s="210">
        <f t="shared" si="50"/>
        <v>1191.4644551706449</v>
      </c>
      <c r="CN46" s="210">
        <f t="shared" si="50"/>
        <v>1191.4644551706449</v>
      </c>
      <c r="CO46" s="210">
        <f t="shared" si="50"/>
        <v>1191.4644551706449</v>
      </c>
      <c r="CP46" s="210">
        <f t="shared" si="50"/>
        <v>1191.4644551706449</v>
      </c>
      <c r="CQ46" s="210">
        <f t="shared" si="50"/>
        <v>1191.4644551706449</v>
      </c>
      <c r="CR46" s="210">
        <f t="shared" si="50"/>
        <v>1191.4644551706449</v>
      </c>
      <c r="CS46" s="210">
        <f t="shared" si="50"/>
        <v>1191.4644551706449</v>
      </c>
      <c r="CT46" s="210">
        <f t="shared" si="50"/>
        <v>1191.4644551706449</v>
      </c>
      <c r="CU46" s="210">
        <f t="shared" si="50"/>
        <v>1191.4644551706449</v>
      </c>
      <c r="CV46" s="210">
        <f t="shared" si="50"/>
        <v>1191.4644551706449</v>
      </c>
      <c r="CW46" s="210">
        <f t="shared" si="50"/>
        <v>1191.4644551706449</v>
      </c>
      <c r="CX46" s="210">
        <f t="shared" si="50"/>
        <v>1191.4644551706449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128.78723930562583</v>
      </c>
      <c r="AB47" s="210">
        <f t="shared" si="51"/>
        <v>128.78723930562583</v>
      </c>
      <c r="AC47" s="210">
        <f t="shared" si="51"/>
        <v>128.78723930562583</v>
      </c>
      <c r="AD47" s="210">
        <f t="shared" si="51"/>
        <v>128.78723930562583</v>
      </c>
      <c r="AE47" s="210">
        <f t="shared" si="51"/>
        <v>128.78723930562583</v>
      </c>
      <c r="AF47" s="210">
        <f t="shared" si="51"/>
        <v>128.78723930562583</v>
      </c>
      <c r="AG47" s="210">
        <f t="shared" si="51"/>
        <v>128.78723930562583</v>
      </c>
      <c r="AH47" s="210">
        <f t="shared" si="51"/>
        <v>128.78723930562583</v>
      </c>
      <c r="AI47" s="210">
        <f t="shared" si="51"/>
        <v>128.78723930562583</v>
      </c>
      <c r="AJ47" s="210">
        <f t="shared" si="51"/>
        <v>128.78723930562583</v>
      </c>
      <c r="AK47" s="210">
        <f t="shared" si="51"/>
        <v>128.78723930562583</v>
      </c>
      <c r="AL47" s="210">
        <f t="shared" ref="AL47:BQ47" si="52">IF(AL$22&lt;=$E$24,IF(AL$22&lt;=$D$24,IF(AL$22&lt;=$C$24,IF(AL$22&lt;=$B$24,$B113,($C30-$B30)/($C$24-$B$24)),($D30-$C30)/($D$24-$C$24)),($E30-$D30)/($E$24-$D$24)),$F113)</f>
        <v>128.78723930562583</v>
      </c>
      <c r="AM47" s="210">
        <f t="shared" si="52"/>
        <v>128.78723930562583</v>
      </c>
      <c r="AN47" s="210">
        <f t="shared" si="52"/>
        <v>128.78723930562583</v>
      </c>
      <c r="AO47" s="210">
        <f t="shared" si="52"/>
        <v>128.78723930562583</v>
      </c>
      <c r="AP47" s="210">
        <f t="shared" si="52"/>
        <v>128.78723930562583</v>
      </c>
      <c r="AQ47" s="210">
        <f t="shared" si="52"/>
        <v>128.78723930562583</v>
      </c>
      <c r="AR47" s="210">
        <f t="shared" si="52"/>
        <v>128.78723930562583</v>
      </c>
      <c r="AS47" s="210">
        <f t="shared" si="52"/>
        <v>128.78723930562583</v>
      </c>
      <c r="AT47" s="210">
        <f t="shared" si="52"/>
        <v>128.78723930562583</v>
      </c>
      <c r="AU47" s="210">
        <f t="shared" si="52"/>
        <v>128.78723930562583</v>
      </c>
      <c r="AV47" s="210">
        <f t="shared" si="52"/>
        <v>128.78723930562583</v>
      </c>
      <c r="AW47" s="210">
        <f t="shared" si="52"/>
        <v>128.78723930562583</v>
      </c>
      <c r="AX47" s="210">
        <f t="shared" si="52"/>
        <v>128.78723930562583</v>
      </c>
      <c r="AY47" s="210">
        <f t="shared" si="52"/>
        <v>128.78723930562583</v>
      </c>
      <c r="AZ47" s="210">
        <f t="shared" si="52"/>
        <v>128.78723930562583</v>
      </c>
      <c r="BA47" s="210">
        <f t="shared" si="52"/>
        <v>128.78723930562583</v>
      </c>
      <c r="BB47" s="210">
        <f t="shared" si="52"/>
        <v>128.78723930562583</v>
      </c>
      <c r="BC47" s="210">
        <f t="shared" si="52"/>
        <v>128.78723930562583</v>
      </c>
      <c r="BD47" s="210">
        <f t="shared" si="52"/>
        <v>128.78723930562583</v>
      </c>
      <c r="BE47" s="210">
        <f t="shared" si="52"/>
        <v>128.78723930562583</v>
      </c>
      <c r="BF47" s="210">
        <f t="shared" si="52"/>
        <v>128.78723930562583</v>
      </c>
      <c r="BG47" s="210">
        <f t="shared" si="52"/>
        <v>128.78723930562583</v>
      </c>
      <c r="BH47" s="210">
        <f t="shared" si="52"/>
        <v>128.78723930562583</v>
      </c>
      <c r="BI47" s="210">
        <f t="shared" si="52"/>
        <v>128.78723930562583</v>
      </c>
      <c r="BJ47" s="210">
        <f t="shared" si="52"/>
        <v>128.78723930562583</v>
      </c>
      <c r="BK47" s="210">
        <f t="shared" si="52"/>
        <v>128.78723930562583</v>
      </c>
      <c r="BL47" s="210">
        <f t="shared" si="52"/>
        <v>-370.11333209780247</v>
      </c>
      <c r="BM47" s="210">
        <f t="shared" si="52"/>
        <v>-370.11333209780247</v>
      </c>
      <c r="BN47" s="210">
        <f t="shared" si="52"/>
        <v>-370.11333209780247</v>
      </c>
      <c r="BO47" s="210">
        <f t="shared" si="52"/>
        <v>-370.11333209780247</v>
      </c>
      <c r="BP47" s="210">
        <f t="shared" si="52"/>
        <v>-370.11333209780247</v>
      </c>
      <c r="BQ47" s="210">
        <f t="shared" si="52"/>
        <v>-370.11333209780247</v>
      </c>
      <c r="BR47" s="210">
        <f t="shared" ref="BR47:DA47" si="53">IF(BR$22&lt;=$E$24,IF(BR$22&lt;=$D$24,IF(BR$22&lt;=$C$24,IF(BR$22&lt;=$B$24,$B113,($C30-$B30)/($C$24-$B$24)),($D30-$C30)/($D$24-$C$24)),($E30-$D30)/($E$24-$D$24)),$F113)</f>
        <v>-370.11333209780247</v>
      </c>
      <c r="BS47" s="210">
        <f t="shared" si="53"/>
        <v>-370.11333209780247</v>
      </c>
      <c r="BT47" s="210">
        <f t="shared" si="53"/>
        <v>-370.11333209780247</v>
      </c>
      <c r="BU47" s="210">
        <f t="shared" si="53"/>
        <v>-370.11333209780247</v>
      </c>
      <c r="BV47" s="210">
        <f t="shared" si="53"/>
        <v>-370.11333209780247</v>
      </c>
      <c r="BW47" s="210">
        <f t="shared" si="53"/>
        <v>-370.11333209780247</v>
      </c>
      <c r="BX47" s="210">
        <f t="shared" si="53"/>
        <v>-370.11333209780247</v>
      </c>
      <c r="BY47" s="210">
        <f t="shared" si="53"/>
        <v>-370.11333209780247</v>
      </c>
      <c r="BZ47" s="210">
        <f t="shared" si="53"/>
        <v>-370.11333209780247</v>
      </c>
      <c r="CA47" s="210">
        <f t="shared" si="53"/>
        <v>-370.11333209780247</v>
      </c>
      <c r="CB47" s="210">
        <f t="shared" si="53"/>
        <v>-370.11333209780247</v>
      </c>
      <c r="CC47" s="210">
        <f t="shared" si="53"/>
        <v>-370.11333209780247</v>
      </c>
      <c r="CD47" s="210">
        <f t="shared" si="53"/>
        <v>-370.11333209780247</v>
      </c>
      <c r="CE47" s="210">
        <f t="shared" si="53"/>
        <v>-370.11333209780247</v>
      </c>
      <c r="CF47" s="210">
        <f t="shared" si="53"/>
        <v>-370.11333209780247</v>
      </c>
      <c r="CG47" s="210">
        <f t="shared" si="53"/>
        <v>-370.11333209780247</v>
      </c>
      <c r="CH47" s="210">
        <f t="shared" si="53"/>
        <v>-370.11333209780247</v>
      </c>
      <c r="CI47" s="210">
        <f t="shared" si="53"/>
        <v>-370.11333209780247</v>
      </c>
      <c r="CJ47" s="210">
        <f t="shared" si="53"/>
        <v>-370.11333209780247</v>
      </c>
      <c r="CK47" s="210">
        <f t="shared" si="53"/>
        <v>-370.11333209780247</v>
      </c>
      <c r="CL47" s="210">
        <f t="shared" si="53"/>
        <v>-85.07465620191374</v>
      </c>
      <c r="CM47" s="210">
        <f t="shared" si="53"/>
        <v>-85.07465620191374</v>
      </c>
      <c r="CN47" s="210">
        <f t="shared" si="53"/>
        <v>-85.07465620191374</v>
      </c>
      <c r="CO47" s="210">
        <f t="shared" si="53"/>
        <v>-85.07465620191374</v>
      </c>
      <c r="CP47" s="210">
        <f t="shared" si="53"/>
        <v>-85.07465620191374</v>
      </c>
      <c r="CQ47" s="210">
        <f t="shared" si="53"/>
        <v>-85.07465620191374</v>
      </c>
      <c r="CR47" s="210">
        <f t="shared" si="53"/>
        <v>-85.07465620191374</v>
      </c>
      <c r="CS47" s="210">
        <f t="shared" si="53"/>
        <v>-85.07465620191374</v>
      </c>
      <c r="CT47" s="210">
        <f t="shared" si="53"/>
        <v>-85.07465620191374</v>
      </c>
      <c r="CU47" s="210">
        <f t="shared" si="53"/>
        <v>-85.07465620191374</v>
      </c>
      <c r="CV47" s="210">
        <f t="shared" si="53"/>
        <v>-85.07465620191374</v>
      </c>
      <c r="CW47" s="210">
        <f t="shared" si="53"/>
        <v>-85.07465620191374</v>
      </c>
      <c r="CX47" s="210">
        <f t="shared" si="53"/>
        <v>-85.07465620191374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35.680086390075694</v>
      </c>
      <c r="AB48" s="210">
        <f t="shared" si="54"/>
        <v>35.680086390075694</v>
      </c>
      <c r="AC48" s="210">
        <f t="shared" si="54"/>
        <v>35.680086390075694</v>
      </c>
      <c r="AD48" s="210">
        <f t="shared" si="54"/>
        <v>35.680086390075694</v>
      </c>
      <c r="AE48" s="210">
        <f t="shared" si="54"/>
        <v>35.680086390075694</v>
      </c>
      <c r="AF48" s="210">
        <f t="shared" si="54"/>
        <v>35.680086390075694</v>
      </c>
      <c r="AG48" s="210">
        <f t="shared" si="54"/>
        <v>35.680086390075694</v>
      </c>
      <c r="AH48" s="210">
        <f t="shared" si="54"/>
        <v>35.680086390075694</v>
      </c>
      <c r="AI48" s="210">
        <f t="shared" si="54"/>
        <v>35.680086390075694</v>
      </c>
      <c r="AJ48" s="210">
        <f t="shared" si="54"/>
        <v>35.680086390075694</v>
      </c>
      <c r="AK48" s="210">
        <f t="shared" si="54"/>
        <v>35.680086390075694</v>
      </c>
      <c r="AL48" s="210">
        <f t="shared" ref="AL48:BQ48" si="55">IF(AL$22&lt;=$E$24,IF(AL$22&lt;=$D$24,IF(AL$22&lt;=$C$24,IF(AL$22&lt;=$B$24,$B114,($C31-$B31)/($C$24-$B$24)),($D31-$C31)/($D$24-$C$24)),($E31-$D31)/($E$24-$D$24)),$F114)</f>
        <v>35.680086390075694</v>
      </c>
      <c r="AM48" s="210">
        <f t="shared" si="55"/>
        <v>35.680086390075694</v>
      </c>
      <c r="AN48" s="210">
        <f t="shared" si="55"/>
        <v>35.680086390075694</v>
      </c>
      <c r="AO48" s="210">
        <f t="shared" si="55"/>
        <v>35.680086390075694</v>
      </c>
      <c r="AP48" s="210">
        <f t="shared" si="55"/>
        <v>35.680086390075694</v>
      </c>
      <c r="AQ48" s="210">
        <f t="shared" si="55"/>
        <v>35.680086390075694</v>
      </c>
      <c r="AR48" s="210">
        <f t="shared" si="55"/>
        <v>35.680086390075694</v>
      </c>
      <c r="AS48" s="210">
        <f t="shared" si="55"/>
        <v>35.680086390075694</v>
      </c>
      <c r="AT48" s="210">
        <f t="shared" si="55"/>
        <v>35.680086390075694</v>
      </c>
      <c r="AU48" s="210">
        <f t="shared" si="55"/>
        <v>35.680086390075694</v>
      </c>
      <c r="AV48" s="210">
        <f t="shared" si="55"/>
        <v>35.680086390075694</v>
      </c>
      <c r="AW48" s="210">
        <f t="shared" si="55"/>
        <v>35.680086390075694</v>
      </c>
      <c r="AX48" s="210">
        <f t="shared" si="55"/>
        <v>35.680086390075694</v>
      </c>
      <c r="AY48" s="210">
        <f t="shared" si="55"/>
        <v>35.680086390075694</v>
      </c>
      <c r="AZ48" s="210">
        <f t="shared" si="55"/>
        <v>35.680086390075694</v>
      </c>
      <c r="BA48" s="210">
        <f t="shared" si="55"/>
        <v>35.680086390075694</v>
      </c>
      <c r="BB48" s="210">
        <f t="shared" si="55"/>
        <v>35.680086390075694</v>
      </c>
      <c r="BC48" s="210">
        <f t="shared" si="55"/>
        <v>35.680086390075694</v>
      </c>
      <c r="BD48" s="210">
        <f t="shared" si="55"/>
        <v>35.680086390075694</v>
      </c>
      <c r="BE48" s="210">
        <f t="shared" si="55"/>
        <v>35.680086390075694</v>
      </c>
      <c r="BF48" s="210">
        <f t="shared" si="55"/>
        <v>35.680086390075694</v>
      </c>
      <c r="BG48" s="210">
        <f t="shared" si="55"/>
        <v>35.680086390075694</v>
      </c>
      <c r="BH48" s="210">
        <f t="shared" si="55"/>
        <v>35.680086390075694</v>
      </c>
      <c r="BI48" s="210">
        <f t="shared" si="55"/>
        <v>35.680086390075694</v>
      </c>
      <c r="BJ48" s="210">
        <f t="shared" si="55"/>
        <v>35.680086390075694</v>
      </c>
      <c r="BK48" s="210">
        <f t="shared" si="55"/>
        <v>35.680086390075694</v>
      </c>
      <c r="BL48" s="210">
        <f t="shared" si="55"/>
        <v>4206.0610950248347</v>
      </c>
      <c r="BM48" s="210">
        <f t="shared" si="55"/>
        <v>4206.0610950248347</v>
      </c>
      <c r="BN48" s="210">
        <f t="shared" si="55"/>
        <v>4206.0610950248347</v>
      </c>
      <c r="BO48" s="210">
        <f t="shared" si="55"/>
        <v>4206.0610950248347</v>
      </c>
      <c r="BP48" s="210">
        <f t="shared" si="55"/>
        <v>4206.0610950248347</v>
      </c>
      <c r="BQ48" s="210">
        <f t="shared" si="55"/>
        <v>4206.0610950248347</v>
      </c>
      <c r="BR48" s="210">
        <f t="shared" ref="BR48:DA48" si="56">IF(BR$22&lt;=$E$24,IF(BR$22&lt;=$D$24,IF(BR$22&lt;=$C$24,IF(BR$22&lt;=$B$24,$B114,($C31-$B31)/($C$24-$B$24)),($D31-$C31)/($D$24-$C$24)),($E31-$D31)/($E$24-$D$24)),$F114)</f>
        <v>4206.0610950248347</v>
      </c>
      <c r="BS48" s="210">
        <f t="shared" si="56"/>
        <v>4206.0610950248347</v>
      </c>
      <c r="BT48" s="210">
        <f t="shared" si="56"/>
        <v>4206.0610950248347</v>
      </c>
      <c r="BU48" s="210">
        <f t="shared" si="56"/>
        <v>4206.0610950248347</v>
      </c>
      <c r="BV48" s="210">
        <f t="shared" si="56"/>
        <v>4206.0610950248347</v>
      </c>
      <c r="BW48" s="210">
        <f t="shared" si="56"/>
        <v>4206.0610950248347</v>
      </c>
      <c r="BX48" s="210">
        <f t="shared" si="56"/>
        <v>4206.0610950248347</v>
      </c>
      <c r="BY48" s="210">
        <f t="shared" si="56"/>
        <v>4206.0610950248347</v>
      </c>
      <c r="BZ48" s="210">
        <f t="shared" si="56"/>
        <v>4206.0610950248347</v>
      </c>
      <c r="CA48" s="210">
        <f t="shared" si="56"/>
        <v>4206.0610950248347</v>
      </c>
      <c r="CB48" s="210">
        <f t="shared" si="56"/>
        <v>4206.0610950248347</v>
      </c>
      <c r="CC48" s="210">
        <f t="shared" si="56"/>
        <v>4206.0610950248347</v>
      </c>
      <c r="CD48" s="210">
        <f t="shared" si="56"/>
        <v>4206.0610950248347</v>
      </c>
      <c r="CE48" s="210">
        <f t="shared" si="56"/>
        <v>4206.0610950248347</v>
      </c>
      <c r="CF48" s="210">
        <f t="shared" si="56"/>
        <v>4206.0610950248347</v>
      </c>
      <c r="CG48" s="210">
        <f t="shared" si="56"/>
        <v>4206.0610950248347</v>
      </c>
      <c r="CH48" s="210">
        <f t="shared" si="56"/>
        <v>4206.0610950248347</v>
      </c>
      <c r="CI48" s="210">
        <f t="shared" si="56"/>
        <v>4206.0610950248347</v>
      </c>
      <c r="CJ48" s="210">
        <f t="shared" si="56"/>
        <v>4206.0610950248347</v>
      </c>
      <c r="CK48" s="210">
        <f t="shared" si="56"/>
        <v>4206.0610950248347</v>
      </c>
      <c r="CL48" s="210">
        <f t="shared" si="56"/>
        <v>26855.850522481764</v>
      </c>
      <c r="CM48" s="210">
        <f t="shared" si="56"/>
        <v>26855.850522481764</v>
      </c>
      <c r="CN48" s="210">
        <f t="shared" si="56"/>
        <v>26855.850522481764</v>
      </c>
      <c r="CO48" s="210">
        <f t="shared" si="56"/>
        <v>26855.850522481764</v>
      </c>
      <c r="CP48" s="210">
        <f t="shared" si="56"/>
        <v>26855.850522481764</v>
      </c>
      <c r="CQ48" s="210">
        <f t="shared" si="56"/>
        <v>26855.850522481764</v>
      </c>
      <c r="CR48" s="210">
        <f t="shared" si="56"/>
        <v>26855.850522481764</v>
      </c>
      <c r="CS48" s="210">
        <f t="shared" si="56"/>
        <v>26855.850522481764</v>
      </c>
      <c r="CT48" s="210">
        <f t="shared" si="56"/>
        <v>26855.850522481764</v>
      </c>
      <c r="CU48" s="210">
        <f t="shared" si="56"/>
        <v>26855.850522481764</v>
      </c>
      <c r="CV48" s="210">
        <f t="shared" si="56"/>
        <v>26855.850522481764</v>
      </c>
      <c r="CW48" s="210">
        <f t="shared" si="56"/>
        <v>26855.850522481764</v>
      </c>
      <c r="CX48" s="210">
        <f t="shared" si="56"/>
        <v>26855.850522481764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-39.813744072566706</v>
      </c>
      <c r="AB49" s="210">
        <f t="shared" si="57"/>
        <v>-39.813744072566706</v>
      </c>
      <c r="AC49" s="210">
        <f t="shared" si="57"/>
        <v>-39.813744072566706</v>
      </c>
      <c r="AD49" s="210">
        <f t="shared" si="57"/>
        <v>-39.813744072566706</v>
      </c>
      <c r="AE49" s="210">
        <f t="shared" si="57"/>
        <v>-39.813744072566706</v>
      </c>
      <c r="AF49" s="210">
        <f t="shared" si="57"/>
        <v>-39.813744072566706</v>
      </c>
      <c r="AG49" s="210">
        <f t="shared" si="57"/>
        <v>-39.813744072566706</v>
      </c>
      <c r="AH49" s="210">
        <f t="shared" si="57"/>
        <v>-39.813744072566706</v>
      </c>
      <c r="AI49" s="210">
        <f t="shared" si="57"/>
        <v>-39.813744072566706</v>
      </c>
      <c r="AJ49" s="210">
        <f t="shared" si="57"/>
        <v>-39.813744072566706</v>
      </c>
      <c r="AK49" s="210">
        <f t="shared" si="57"/>
        <v>-39.813744072566706</v>
      </c>
      <c r="AL49" s="210">
        <f t="shared" ref="AL49:BQ49" si="58">IF(AL$22&lt;=$E$24,IF(AL$22&lt;=$D$24,IF(AL$22&lt;=$C$24,IF(AL$22&lt;=$B$24,$B115,($C32-$B32)/($C$24-$B$24)),($D32-$C32)/($D$24-$C$24)),($E32-$D32)/($E$24-$D$24)),$F115)</f>
        <v>-39.813744072566706</v>
      </c>
      <c r="AM49" s="210">
        <f t="shared" si="58"/>
        <v>-39.813744072566706</v>
      </c>
      <c r="AN49" s="210">
        <f t="shared" si="58"/>
        <v>-39.813744072566706</v>
      </c>
      <c r="AO49" s="210">
        <f t="shared" si="58"/>
        <v>-39.813744072566706</v>
      </c>
      <c r="AP49" s="210">
        <f t="shared" si="58"/>
        <v>-39.813744072566706</v>
      </c>
      <c r="AQ49" s="210">
        <f t="shared" si="58"/>
        <v>-39.813744072566706</v>
      </c>
      <c r="AR49" s="210">
        <f t="shared" si="58"/>
        <v>-39.813744072566706</v>
      </c>
      <c r="AS49" s="210">
        <f t="shared" si="58"/>
        <v>-39.813744072566706</v>
      </c>
      <c r="AT49" s="210">
        <f t="shared" si="58"/>
        <v>-39.813744072566706</v>
      </c>
      <c r="AU49" s="210">
        <f t="shared" si="58"/>
        <v>-39.813744072566706</v>
      </c>
      <c r="AV49" s="210">
        <f t="shared" si="58"/>
        <v>-39.813744072566706</v>
      </c>
      <c r="AW49" s="210">
        <f t="shared" si="58"/>
        <v>-39.813744072566706</v>
      </c>
      <c r="AX49" s="210">
        <f t="shared" si="58"/>
        <v>-39.813744072566706</v>
      </c>
      <c r="AY49" s="210">
        <f t="shared" si="58"/>
        <v>-39.813744072566706</v>
      </c>
      <c r="AZ49" s="210">
        <f t="shared" si="58"/>
        <v>-39.813744072566706</v>
      </c>
      <c r="BA49" s="210">
        <f t="shared" si="58"/>
        <v>-39.813744072566706</v>
      </c>
      <c r="BB49" s="210">
        <f t="shared" si="58"/>
        <v>-39.813744072566706</v>
      </c>
      <c r="BC49" s="210">
        <f t="shared" si="58"/>
        <v>-39.813744072566706</v>
      </c>
      <c r="BD49" s="210">
        <f t="shared" si="58"/>
        <v>-39.813744072566706</v>
      </c>
      <c r="BE49" s="210">
        <f t="shared" si="58"/>
        <v>-39.813744072566706</v>
      </c>
      <c r="BF49" s="210">
        <f t="shared" si="58"/>
        <v>-39.813744072566706</v>
      </c>
      <c r="BG49" s="210">
        <f t="shared" si="58"/>
        <v>-39.813744072566706</v>
      </c>
      <c r="BH49" s="210">
        <f t="shared" si="58"/>
        <v>-39.813744072566706</v>
      </c>
      <c r="BI49" s="210">
        <f t="shared" si="58"/>
        <v>-39.813744072566706</v>
      </c>
      <c r="BJ49" s="210">
        <f t="shared" si="58"/>
        <v>-39.813744072566706</v>
      </c>
      <c r="BK49" s="210">
        <f t="shared" si="58"/>
        <v>-39.813744072566706</v>
      </c>
      <c r="BL49" s="210">
        <f t="shared" si="58"/>
        <v>1445.1081007447322</v>
      </c>
      <c r="BM49" s="210">
        <f t="shared" si="58"/>
        <v>1445.1081007447322</v>
      </c>
      <c r="BN49" s="210">
        <f t="shared" si="58"/>
        <v>1445.1081007447322</v>
      </c>
      <c r="BO49" s="210">
        <f t="shared" si="58"/>
        <v>1445.1081007447322</v>
      </c>
      <c r="BP49" s="210">
        <f t="shared" si="58"/>
        <v>1445.1081007447322</v>
      </c>
      <c r="BQ49" s="210">
        <f t="shared" si="58"/>
        <v>1445.1081007447322</v>
      </c>
      <c r="BR49" s="210">
        <f t="shared" ref="BR49:DA49" si="59">IF(BR$22&lt;=$E$24,IF(BR$22&lt;=$D$24,IF(BR$22&lt;=$C$24,IF(BR$22&lt;=$B$24,$B115,($C32-$B32)/($C$24-$B$24)),($D32-$C32)/($D$24-$C$24)),($E32-$D32)/($E$24-$D$24)),$F115)</f>
        <v>1445.1081007447322</v>
      </c>
      <c r="BS49" s="210">
        <f t="shared" si="59"/>
        <v>1445.1081007447322</v>
      </c>
      <c r="BT49" s="210">
        <f t="shared" si="59"/>
        <v>1445.1081007447322</v>
      </c>
      <c r="BU49" s="210">
        <f t="shared" si="59"/>
        <v>1445.1081007447322</v>
      </c>
      <c r="BV49" s="210">
        <f t="shared" si="59"/>
        <v>1445.1081007447322</v>
      </c>
      <c r="BW49" s="210">
        <f t="shared" si="59"/>
        <v>1445.1081007447322</v>
      </c>
      <c r="BX49" s="210">
        <f t="shared" si="59"/>
        <v>1445.1081007447322</v>
      </c>
      <c r="BY49" s="210">
        <f t="shared" si="59"/>
        <v>1445.1081007447322</v>
      </c>
      <c r="BZ49" s="210">
        <f t="shared" si="59"/>
        <v>1445.1081007447322</v>
      </c>
      <c r="CA49" s="210">
        <f t="shared" si="59"/>
        <v>1445.1081007447322</v>
      </c>
      <c r="CB49" s="210">
        <f t="shared" si="59"/>
        <v>1445.1081007447322</v>
      </c>
      <c r="CC49" s="210">
        <f t="shared" si="59"/>
        <v>1445.1081007447322</v>
      </c>
      <c r="CD49" s="210">
        <f t="shared" si="59"/>
        <v>1445.1081007447322</v>
      </c>
      <c r="CE49" s="210">
        <f t="shared" si="59"/>
        <v>1445.1081007447322</v>
      </c>
      <c r="CF49" s="210">
        <f t="shared" si="59"/>
        <v>1445.1081007447322</v>
      </c>
      <c r="CG49" s="210">
        <f t="shared" si="59"/>
        <v>1445.1081007447322</v>
      </c>
      <c r="CH49" s="210">
        <f t="shared" si="59"/>
        <v>1445.1081007447322</v>
      </c>
      <c r="CI49" s="210">
        <f t="shared" si="59"/>
        <v>1445.1081007447322</v>
      </c>
      <c r="CJ49" s="210">
        <f t="shared" si="59"/>
        <v>1445.1081007447322</v>
      </c>
      <c r="CK49" s="210">
        <f t="shared" si="59"/>
        <v>1445.1081007447322</v>
      </c>
      <c r="CL49" s="210">
        <f t="shared" si="59"/>
        <v>-3461.9713430432093</v>
      </c>
      <c r="CM49" s="210">
        <f t="shared" si="59"/>
        <v>-3461.9713430432093</v>
      </c>
      <c r="CN49" s="210">
        <f t="shared" si="59"/>
        <v>-3461.9713430432093</v>
      </c>
      <c r="CO49" s="210">
        <f t="shared" si="59"/>
        <v>-3461.9713430432093</v>
      </c>
      <c r="CP49" s="210">
        <f t="shared" si="59"/>
        <v>-3461.9713430432093</v>
      </c>
      <c r="CQ49" s="210">
        <f t="shared" si="59"/>
        <v>-3461.9713430432093</v>
      </c>
      <c r="CR49" s="210">
        <f t="shared" si="59"/>
        <v>-3461.9713430432093</v>
      </c>
      <c r="CS49" s="210">
        <f t="shared" si="59"/>
        <v>-3461.9713430432093</v>
      </c>
      <c r="CT49" s="210">
        <f t="shared" si="59"/>
        <v>-3461.9713430432093</v>
      </c>
      <c r="CU49" s="210">
        <f t="shared" si="59"/>
        <v>-3461.9713430432093</v>
      </c>
      <c r="CV49" s="210">
        <f t="shared" si="59"/>
        <v>-3461.9713430432093</v>
      </c>
      <c r="CW49" s="210">
        <f t="shared" si="59"/>
        <v>-3461.9713430432093</v>
      </c>
      <c r="CX49" s="210">
        <f t="shared" si="59"/>
        <v>-3461.9713430432093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143.49067259070819</v>
      </c>
      <c r="AB50" s="210">
        <f t="shared" si="60"/>
        <v>143.49067259070819</v>
      </c>
      <c r="AC50" s="210">
        <f t="shared" si="60"/>
        <v>143.49067259070819</v>
      </c>
      <c r="AD50" s="210">
        <f t="shared" si="60"/>
        <v>143.49067259070819</v>
      </c>
      <c r="AE50" s="210">
        <f t="shared" si="60"/>
        <v>143.49067259070819</v>
      </c>
      <c r="AF50" s="210">
        <f t="shared" si="60"/>
        <v>143.49067259070819</v>
      </c>
      <c r="AG50" s="210">
        <f t="shared" si="60"/>
        <v>143.49067259070819</v>
      </c>
      <c r="AH50" s="210">
        <f t="shared" si="60"/>
        <v>143.49067259070819</v>
      </c>
      <c r="AI50" s="210">
        <f t="shared" si="60"/>
        <v>143.49067259070819</v>
      </c>
      <c r="AJ50" s="210">
        <f t="shared" si="60"/>
        <v>143.49067259070819</v>
      </c>
      <c r="AK50" s="210">
        <f t="shared" si="60"/>
        <v>143.49067259070819</v>
      </c>
      <c r="AL50" s="210">
        <f t="shared" ref="AL50:BQ50" si="61">IF(AL$22&lt;=$E$24,IF(AL$22&lt;=$D$24,IF(AL$22&lt;=$C$24,IF(AL$22&lt;=$B$24,$B116,($C33-$B33)/($C$24-$B$24)),($D33-$C33)/($D$24-$C$24)),($E33-$D33)/($E$24-$D$24)),$F116)</f>
        <v>143.49067259070819</v>
      </c>
      <c r="AM50" s="210">
        <f t="shared" si="61"/>
        <v>143.49067259070819</v>
      </c>
      <c r="AN50" s="210">
        <f t="shared" si="61"/>
        <v>143.49067259070819</v>
      </c>
      <c r="AO50" s="210">
        <f t="shared" si="61"/>
        <v>143.49067259070819</v>
      </c>
      <c r="AP50" s="210">
        <f t="shared" si="61"/>
        <v>143.49067259070819</v>
      </c>
      <c r="AQ50" s="210">
        <f t="shared" si="61"/>
        <v>143.49067259070819</v>
      </c>
      <c r="AR50" s="210">
        <f t="shared" si="61"/>
        <v>143.49067259070819</v>
      </c>
      <c r="AS50" s="210">
        <f t="shared" si="61"/>
        <v>143.49067259070819</v>
      </c>
      <c r="AT50" s="210">
        <f t="shared" si="61"/>
        <v>143.49067259070819</v>
      </c>
      <c r="AU50" s="210">
        <f t="shared" si="61"/>
        <v>143.49067259070819</v>
      </c>
      <c r="AV50" s="210">
        <f t="shared" si="61"/>
        <v>143.49067259070819</v>
      </c>
      <c r="AW50" s="210">
        <f t="shared" si="61"/>
        <v>143.49067259070819</v>
      </c>
      <c r="AX50" s="210">
        <f t="shared" si="61"/>
        <v>143.49067259070819</v>
      </c>
      <c r="AY50" s="210">
        <f t="shared" si="61"/>
        <v>143.49067259070819</v>
      </c>
      <c r="AZ50" s="210">
        <f t="shared" si="61"/>
        <v>143.49067259070819</v>
      </c>
      <c r="BA50" s="210">
        <f t="shared" si="61"/>
        <v>143.49067259070819</v>
      </c>
      <c r="BB50" s="210">
        <f t="shared" si="61"/>
        <v>143.49067259070819</v>
      </c>
      <c r="BC50" s="210">
        <f t="shared" si="61"/>
        <v>143.49067259070819</v>
      </c>
      <c r="BD50" s="210">
        <f t="shared" si="61"/>
        <v>143.49067259070819</v>
      </c>
      <c r="BE50" s="210">
        <f t="shared" si="61"/>
        <v>143.49067259070819</v>
      </c>
      <c r="BF50" s="210">
        <f t="shared" si="61"/>
        <v>143.49067259070819</v>
      </c>
      <c r="BG50" s="210">
        <f t="shared" si="61"/>
        <v>143.49067259070819</v>
      </c>
      <c r="BH50" s="210">
        <f t="shared" si="61"/>
        <v>143.49067259070819</v>
      </c>
      <c r="BI50" s="210">
        <f t="shared" si="61"/>
        <v>143.49067259070819</v>
      </c>
      <c r="BJ50" s="210">
        <f t="shared" si="61"/>
        <v>143.49067259070819</v>
      </c>
      <c r="BK50" s="210">
        <f t="shared" si="61"/>
        <v>143.49067259070819</v>
      </c>
      <c r="BL50" s="210">
        <f t="shared" si="61"/>
        <v>142.9063324631849</v>
      </c>
      <c r="BM50" s="210">
        <f t="shared" si="61"/>
        <v>142.9063324631849</v>
      </c>
      <c r="BN50" s="210">
        <f t="shared" si="61"/>
        <v>142.9063324631849</v>
      </c>
      <c r="BO50" s="210">
        <f t="shared" si="61"/>
        <v>142.9063324631849</v>
      </c>
      <c r="BP50" s="210">
        <f t="shared" si="61"/>
        <v>142.9063324631849</v>
      </c>
      <c r="BQ50" s="210">
        <f t="shared" si="61"/>
        <v>142.9063324631849</v>
      </c>
      <c r="BR50" s="210">
        <f t="shared" ref="BR50:DA50" si="62">IF(BR$22&lt;=$E$24,IF(BR$22&lt;=$D$24,IF(BR$22&lt;=$C$24,IF(BR$22&lt;=$B$24,$B116,($C33-$B33)/($C$24-$B$24)),($D33-$C33)/($D$24-$C$24)),($E33-$D33)/($E$24-$D$24)),$F116)</f>
        <v>142.9063324631849</v>
      </c>
      <c r="BS50" s="210">
        <f t="shared" si="62"/>
        <v>142.9063324631849</v>
      </c>
      <c r="BT50" s="210">
        <f t="shared" si="62"/>
        <v>142.9063324631849</v>
      </c>
      <c r="BU50" s="210">
        <f t="shared" si="62"/>
        <v>142.9063324631849</v>
      </c>
      <c r="BV50" s="210">
        <f t="shared" si="62"/>
        <v>142.9063324631849</v>
      </c>
      <c r="BW50" s="210">
        <f t="shared" si="62"/>
        <v>142.9063324631849</v>
      </c>
      <c r="BX50" s="210">
        <f t="shared" si="62"/>
        <v>142.9063324631849</v>
      </c>
      <c r="BY50" s="210">
        <f t="shared" si="62"/>
        <v>142.9063324631849</v>
      </c>
      <c r="BZ50" s="210">
        <f t="shared" si="62"/>
        <v>142.9063324631849</v>
      </c>
      <c r="CA50" s="210">
        <f t="shared" si="62"/>
        <v>142.9063324631849</v>
      </c>
      <c r="CB50" s="210">
        <f t="shared" si="62"/>
        <v>142.9063324631849</v>
      </c>
      <c r="CC50" s="210">
        <f t="shared" si="62"/>
        <v>142.9063324631849</v>
      </c>
      <c r="CD50" s="210">
        <f t="shared" si="62"/>
        <v>142.9063324631849</v>
      </c>
      <c r="CE50" s="210">
        <f t="shared" si="62"/>
        <v>142.9063324631849</v>
      </c>
      <c r="CF50" s="210">
        <f t="shared" si="62"/>
        <v>142.9063324631849</v>
      </c>
      <c r="CG50" s="210">
        <f t="shared" si="62"/>
        <v>142.9063324631849</v>
      </c>
      <c r="CH50" s="210">
        <f t="shared" si="62"/>
        <v>142.9063324631849</v>
      </c>
      <c r="CI50" s="210">
        <f t="shared" si="62"/>
        <v>142.9063324631849</v>
      </c>
      <c r="CJ50" s="210">
        <f t="shared" si="62"/>
        <v>142.9063324631849</v>
      </c>
      <c r="CK50" s="210">
        <f t="shared" si="62"/>
        <v>142.9063324631849</v>
      </c>
      <c r="CL50" s="210">
        <f t="shared" si="62"/>
        <v>5671.2633679026121</v>
      </c>
      <c r="CM50" s="210">
        <f t="shared" si="62"/>
        <v>5671.2633679026121</v>
      </c>
      <c r="CN50" s="210">
        <f t="shared" si="62"/>
        <v>5671.2633679026121</v>
      </c>
      <c r="CO50" s="210">
        <f t="shared" si="62"/>
        <v>5671.2633679026121</v>
      </c>
      <c r="CP50" s="210">
        <f t="shared" si="62"/>
        <v>5671.2633679026121</v>
      </c>
      <c r="CQ50" s="210">
        <f t="shared" si="62"/>
        <v>5671.2633679026121</v>
      </c>
      <c r="CR50" s="210">
        <f t="shared" si="62"/>
        <v>5671.2633679026121</v>
      </c>
      <c r="CS50" s="210">
        <f t="shared" si="62"/>
        <v>5671.2633679026121</v>
      </c>
      <c r="CT50" s="210">
        <f t="shared" si="62"/>
        <v>5671.2633679026121</v>
      </c>
      <c r="CU50" s="210">
        <f t="shared" si="62"/>
        <v>5671.2633679026121</v>
      </c>
      <c r="CV50" s="210">
        <f t="shared" si="62"/>
        <v>5671.2633679026121</v>
      </c>
      <c r="CW50" s="210">
        <f t="shared" si="62"/>
        <v>5671.2633679026121</v>
      </c>
      <c r="CX50" s="210">
        <f t="shared" si="62"/>
        <v>5671.2633679026121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-75.626384903751344</v>
      </c>
      <c r="AB51" s="210">
        <f t="shared" si="63"/>
        <v>-75.626384903751344</v>
      </c>
      <c r="AC51" s="210">
        <f t="shared" si="63"/>
        <v>-75.626384903751344</v>
      </c>
      <c r="AD51" s="210">
        <f t="shared" si="63"/>
        <v>-75.626384903751344</v>
      </c>
      <c r="AE51" s="210">
        <f t="shared" si="63"/>
        <v>-75.626384903751344</v>
      </c>
      <c r="AF51" s="210">
        <f t="shared" si="63"/>
        <v>-75.626384903751344</v>
      </c>
      <c r="AG51" s="210">
        <f t="shared" si="63"/>
        <v>-75.626384903751344</v>
      </c>
      <c r="AH51" s="210">
        <f t="shared" si="63"/>
        <v>-75.626384903751344</v>
      </c>
      <c r="AI51" s="210">
        <f t="shared" si="63"/>
        <v>-75.626384903751344</v>
      </c>
      <c r="AJ51" s="210">
        <f t="shared" si="63"/>
        <v>-75.626384903751344</v>
      </c>
      <c r="AK51" s="210">
        <f t="shared" si="63"/>
        <v>-75.626384903751344</v>
      </c>
      <c r="AL51" s="210">
        <f t="shared" ref="AL51:BQ51" si="64">IF(AL$22&lt;=$E$24,IF(AL$22&lt;=$D$24,IF(AL$22&lt;=$C$24,IF(AL$22&lt;=$B$24,$B117,($C34-$B34)/($C$24-$B$24)),($D34-$C34)/($D$24-$C$24)),($E34-$D34)/($E$24-$D$24)),$F117)</f>
        <v>-75.626384903751344</v>
      </c>
      <c r="AM51" s="210">
        <f t="shared" si="64"/>
        <v>-75.626384903751344</v>
      </c>
      <c r="AN51" s="210">
        <f t="shared" si="64"/>
        <v>-75.626384903751344</v>
      </c>
      <c r="AO51" s="210">
        <f t="shared" si="64"/>
        <v>-75.626384903751344</v>
      </c>
      <c r="AP51" s="210">
        <f t="shared" si="64"/>
        <v>-75.626384903751344</v>
      </c>
      <c r="AQ51" s="210">
        <f t="shared" si="64"/>
        <v>-75.626384903751344</v>
      </c>
      <c r="AR51" s="210">
        <f t="shared" si="64"/>
        <v>-75.626384903751344</v>
      </c>
      <c r="AS51" s="210">
        <f t="shared" si="64"/>
        <v>-75.626384903751344</v>
      </c>
      <c r="AT51" s="210">
        <f t="shared" si="64"/>
        <v>-75.626384903751344</v>
      </c>
      <c r="AU51" s="210">
        <f t="shared" si="64"/>
        <v>-75.626384903751344</v>
      </c>
      <c r="AV51" s="210">
        <f t="shared" si="64"/>
        <v>-75.626384903751344</v>
      </c>
      <c r="AW51" s="210">
        <f t="shared" si="64"/>
        <v>-75.626384903751344</v>
      </c>
      <c r="AX51" s="210">
        <f t="shared" si="64"/>
        <v>-75.626384903751344</v>
      </c>
      <c r="AY51" s="210">
        <f t="shared" si="64"/>
        <v>-75.626384903751344</v>
      </c>
      <c r="AZ51" s="210">
        <f t="shared" si="64"/>
        <v>-75.626384903751344</v>
      </c>
      <c r="BA51" s="210">
        <f t="shared" si="64"/>
        <v>-75.626384903751344</v>
      </c>
      <c r="BB51" s="210">
        <f t="shared" si="64"/>
        <v>-75.626384903751344</v>
      </c>
      <c r="BC51" s="210">
        <f t="shared" si="64"/>
        <v>-75.626384903751344</v>
      </c>
      <c r="BD51" s="210">
        <f t="shared" si="64"/>
        <v>-75.626384903751344</v>
      </c>
      <c r="BE51" s="210">
        <f t="shared" si="64"/>
        <v>-75.626384903751344</v>
      </c>
      <c r="BF51" s="210">
        <f t="shared" si="64"/>
        <v>-75.626384903751344</v>
      </c>
      <c r="BG51" s="210">
        <f t="shared" si="64"/>
        <v>-75.626384903751344</v>
      </c>
      <c r="BH51" s="210">
        <f t="shared" si="64"/>
        <v>-75.626384903751344</v>
      </c>
      <c r="BI51" s="210">
        <f t="shared" si="64"/>
        <v>-75.626384903751344</v>
      </c>
      <c r="BJ51" s="210">
        <f t="shared" si="64"/>
        <v>-75.626384903751344</v>
      </c>
      <c r="BK51" s="210">
        <f t="shared" si="64"/>
        <v>-75.626384903751344</v>
      </c>
      <c r="BL51" s="210">
        <f t="shared" si="64"/>
        <v>-582.78949280820871</v>
      </c>
      <c r="BM51" s="210">
        <f t="shared" si="64"/>
        <v>-582.78949280820871</v>
      </c>
      <c r="BN51" s="210">
        <f t="shared" si="64"/>
        <v>-582.78949280820871</v>
      </c>
      <c r="BO51" s="210">
        <f t="shared" si="64"/>
        <v>-582.78949280820871</v>
      </c>
      <c r="BP51" s="210">
        <f t="shared" si="64"/>
        <v>-582.78949280820871</v>
      </c>
      <c r="BQ51" s="210">
        <f t="shared" si="64"/>
        <v>-582.78949280820871</v>
      </c>
      <c r="BR51" s="210">
        <f t="shared" ref="BR51:DA51" si="65">IF(BR$22&lt;=$E$24,IF(BR$22&lt;=$D$24,IF(BR$22&lt;=$C$24,IF(BR$22&lt;=$B$24,$B117,($C34-$B34)/($C$24-$B$24)),($D34-$C34)/($D$24-$C$24)),($E34-$D34)/($E$24-$D$24)),$F117)</f>
        <v>-582.78949280820871</v>
      </c>
      <c r="BS51" s="210">
        <f t="shared" si="65"/>
        <v>-582.78949280820871</v>
      </c>
      <c r="BT51" s="210">
        <f t="shared" si="65"/>
        <v>-582.78949280820871</v>
      </c>
      <c r="BU51" s="210">
        <f t="shared" si="65"/>
        <v>-582.78949280820871</v>
      </c>
      <c r="BV51" s="210">
        <f t="shared" si="65"/>
        <v>-582.78949280820871</v>
      </c>
      <c r="BW51" s="210">
        <f t="shared" si="65"/>
        <v>-582.78949280820871</v>
      </c>
      <c r="BX51" s="210">
        <f t="shared" si="65"/>
        <v>-582.78949280820871</v>
      </c>
      <c r="BY51" s="210">
        <f t="shared" si="65"/>
        <v>-582.78949280820871</v>
      </c>
      <c r="BZ51" s="210">
        <f t="shared" si="65"/>
        <v>-582.78949280820871</v>
      </c>
      <c r="CA51" s="210">
        <f t="shared" si="65"/>
        <v>-582.78949280820871</v>
      </c>
      <c r="CB51" s="210">
        <f t="shared" si="65"/>
        <v>-582.78949280820871</v>
      </c>
      <c r="CC51" s="210">
        <f t="shared" si="65"/>
        <v>-582.78949280820871</v>
      </c>
      <c r="CD51" s="210">
        <f t="shared" si="65"/>
        <v>-582.78949280820871</v>
      </c>
      <c r="CE51" s="210">
        <f t="shared" si="65"/>
        <v>-582.78949280820871</v>
      </c>
      <c r="CF51" s="210">
        <f t="shared" si="65"/>
        <v>-582.78949280820871</v>
      </c>
      <c r="CG51" s="210">
        <f t="shared" si="65"/>
        <v>-582.78949280820871</v>
      </c>
      <c r="CH51" s="210">
        <f t="shared" si="65"/>
        <v>-582.78949280820871</v>
      </c>
      <c r="CI51" s="210">
        <f t="shared" si="65"/>
        <v>-582.78949280820871</v>
      </c>
      <c r="CJ51" s="210">
        <f t="shared" si="65"/>
        <v>-582.78949280820871</v>
      </c>
      <c r="CK51" s="210">
        <f t="shared" si="65"/>
        <v>-582.78949280820871</v>
      </c>
      <c r="CL51" s="210">
        <f t="shared" si="65"/>
        <v>187.71779142344641</v>
      </c>
      <c r="CM51" s="210">
        <f t="shared" si="65"/>
        <v>187.71779142344641</v>
      </c>
      <c r="CN51" s="210">
        <f t="shared" si="65"/>
        <v>187.71779142344641</v>
      </c>
      <c r="CO51" s="210">
        <f t="shared" si="65"/>
        <v>187.71779142344641</v>
      </c>
      <c r="CP51" s="210">
        <f t="shared" si="65"/>
        <v>187.71779142344641</v>
      </c>
      <c r="CQ51" s="210">
        <f t="shared" si="65"/>
        <v>187.71779142344641</v>
      </c>
      <c r="CR51" s="210">
        <f t="shared" si="65"/>
        <v>187.71779142344641</v>
      </c>
      <c r="CS51" s="210">
        <f t="shared" si="65"/>
        <v>187.71779142344641</v>
      </c>
      <c r="CT51" s="210">
        <f t="shared" si="65"/>
        <v>187.71779142344641</v>
      </c>
      <c r="CU51" s="210">
        <f t="shared" si="65"/>
        <v>187.71779142344641</v>
      </c>
      <c r="CV51" s="210">
        <f t="shared" si="65"/>
        <v>187.71779142344641</v>
      </c>
      <c r="CW51" s="210">
        <f t="shared" si="65"/>
        <v>187.71779142344641</v>
      </c>
      <c r="CX51" s="210">
        <f t="shared" si="65"/>
        <v>187.71779142344641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-5.2356291213858812</v>
      </c>
      <c r="AB52" s="210">
        <f t="shared" si="66"/>
        <v>-5.2356291213858812</v>
      </c>
      <c r="AC52" s="210">
        <f t="shared" si="66"/>
        <v>-5.2356291213858812</v>
      </c>
      <c r="AD52" s="210">
        <f t="shared" si="66"/>
        <v>-5.2356291213858812</v>
      </c>
      <c r="AE52" s="210">
        <f t="shared" si="66"/>
        <v>-5.2356291213858812</v>
      </c>
      <c r="AF52" s="210">
        <f t="shared" si="66"/>
        <v>-5.2356291213858812</v>
      </c>
      <c r="AG52" s="210">
        <f t="shared" si="66"/>
        <v>-5.2356291213858812</v>
      </c>
      <c r="AH52" s="210">
        <f t="shared" si="66"/>
        <v>-5.2356291213858812</v>
      </c>
      <c r="AI52" s="210">
        <f t="shared" si="66"/>
        <v>-5.2356291213858812</v>
      </c>
      <c r="AJ52" s="210">
        <f t="shared" si="66"/>
        <v>-5.2356291213858812</v>
      </c>
      <c r="AK52" s="210">
        <f t="shared" si="66"/>
        <v>-5.2356291213858812</v>
      </c>
      <c r="AL52" s="210">
        <f t="shared" ref="AL52:BQ52" si="67">IF(AL$22&lt;=$E$24,IF(AL$22&lt;=$D$24,IF(AL$22&lt;=$C$24,IF(AL$22&lt;=$B$24,$B118,($C35-$B35)/($C$24-$B$24)),($D35-$C35)/($D$24-$C$24)),($E35-$D35)/($E$24-$D$24)),$F118)</f>
        <v>-5.2356291213858812</v>
      </c>
      <c r="AM52" s="210">
        <f t="shared" si="67"/>
        <v>-5.2356291213858812</v>
      </c>
      <c r="AN52" s="210">
        <f t="shared" si="67"/>
        <v>-5.2356291213858812</v>
      </c>
      <c r="AO52" s="210">
        <f t="shared" si="67"/>
        <v>-5.2356291213858812</v>
      </c>
      <c r="AP52" s="210">
        <f t="shared" si="67"/>
        <v>-5.2356291213858812</v>
      </c>
      <c r="AQ52" s="210">
        <f t="shared" si="67"/>
        <v>-5.2356291213858812</v>
      </c>
      <c r="AR52" s="210">
        <f t="shared" si="67"/>
        <v>-5.2356291213858812</v>
      </c>
      <c r="AS52" s="210">
        <f t="shared" si="67"/>
        <v>-5.2356291213858812</v>
      </c>
      <c r="AT52" s="210">
        <f t="shared" si="67"/>
        <v>-5.2356291213858812</v>
      </c>
      <c r="AU52" s="210">
        <f t="shared" si="67"/>
        <v>-5.2356291213858812</v>
      </c>
      <c r="AV52" s="210">
        <f t="shared" si="67"/>
        <v>-5.2356291213858812</v>
      </c>
      <c r="AW52" s="210">
        <f t="shared" si="67"/>
        <v>-5.2356291213858812</v>
      </c>
      <c r="AX52" s="210">
        <f t="shared" si="67"/>
        <v>-5.2356291213858812</v>
      </c>
      <c r="AY52" s="210">
        <f t="shared" si="67"/>
        <v>-5.2356291213858812</v>
      </c>
      <c r="AZ52" s="210">
        <f t="shared" si="67"/>
        <v>-5.2356291213858812</v>
      </c>
      <c r="BA52" s="210">
        <f t="shared" si="67"/>
        <v>-5.2356291213858812</v>
      </c>
      <c r="BB52" s="210">
        <f t="shared" si="67"/>
        <v>-5.2356291213858812</v>
      </c>
      <c r="BC52" s="210">
        <f t="shared" si="67"/>
        <v>-5.2356291213858812</v>
      </c>
      <c r="BD52" s="210">
        <f t="shared" si="67"/>
        <v>-5.2356291213858812</v>
      </c>
      <c r="BE52" s="210">
        <f t="shared" si="67"/>
        <v>-5.2356291213858812</v>
      </c>
      <c r="BF52" s="210">
        <f t="shared" si="67"/>
        <v>-5.2356291213858812</v>
      </c>
      <c r="BG52" s="210">
        <f t="shared" si="67"/>
        <v>-5.2356291213858812</v>
      </c>
      <c r="BH52" s="210">
        <f t="shared" si="67"/>
        <v>-5.2356291213858812</v>
      </c>
      <c r="BI52" s="210">
        <f t="shared" si="67"/>
        <v>-5.2356291213858812</v>
      </c>
      <c r="BJ52" s="210">
        <f t="shared" si="67"/>
        <v>-5.2356291213858812</v>
      </c>
      <c r="BK52" s="210">
        <f t="shared" si="67"/>
        <v>-5.2356291213858812</v>
      </c>
      <c r="BL52" s="210">
        <f t="shared" si="67"/>
        <v>-3.5145426501361934E-3</v>
      </c>
      <c r="BM52" s="210">
        <f t="shared" si="67"/>
        <v>-3.5145426501361934E-3</v>
      </c>
      <c r="BN52" s="210">
        <f t="shared" si="67"/>
        <v>-3.5145426501361934E-3</v>
      </c>
      <c r="BO52" s="210">
        <f t="shared" si="67"/>
        <v>-3.5145426501361934E-3</v>
      </c>
      <c r="BP52" s="210">
        <f t="shared" si="67"/>
        <v>-3.5145426501361934E-3</v>
      </c>
      <c r="BQ52" s="210">
        <f t="shared" si="67"/>
        <v>-3.5145426501361934E-3</v>
      </c>
      <c r="BR52" s="210">
        <f t="shared" ref="BR52:DA52" si="68">IF(BR$22&lt;=$E$24,IF(BR$22&lt;=$D$24,IF(BR$22&lt;=$C$24,IF(BR$22&lt;=$B$24,$B118,($C35-$B35)/($C$24-$B$24)),($D35-$C35)/($D$24-$C$24)),($E35-$D35)/($E$24-$D$24)),$F118)</f>
        <v>-3.5145426501361934E-3</v>
      </c>
      <c r="BS52" s="210">
        <f t="shared" si="68"/>
        <v>-3.5145426501361934E-3</v>
      </c>
      <c r="BT52" s="210">
        <f t="shared" si="68"/>
        <v>-3.5145426501361934E-3</v>
      </c>
      <c r="BU52" s="210">
        <f t="shared" si="68"/>
        <v>-3.5145426501361934E-3</v>
      </c>
      <c r="BV52" s="210">
        <f t="shared" si="68"/>
        <v>-3.5145426501361934E-3</v>
      </c>
      <c r="BW52" s="210">
        <f t="shared" si="68"/>
        <v>-3.5145426501361934E-3</v>
      </c>
      <c r="BX52" s="210">
        <f t="shared" si="68"/>
        <v>-3.5145426501361934E-3</v>
      </c>
      <c r="BY52" s="210">
        <f t="shared" si="68"/>
        <v>-3.5145426501361934E-3</v>
      </c>
      <c r="BZ52" s="210">
        <f t="shared" si="68"/>
        <v>-3.5145426501361934E-3</v>
      </c>
      <c r="CA52" s="210">
        <f t="shared" si="68"/>
        <v>-3.5145426501361934E-3</v>
      </c>
      <c r="CB52" s="210">
        <f t="shared" si="68"/>
        <v>-3.5145426501361934E-3</v>
      </c>
      <c r="CC52" s="210">
        <f t="shared" si="68"/>
        <v>-3.5145426501361934E-3</v>
      </c>
      <c r="CD52" s="210">
        <f t="shared" si="68"/>
        <v>-3.5145426501361934E-3</v>
      </c>
      <c r="CE52" s="210">
        <f t="shared" si="68"/>
        <v>-3.5145426501361934E-3</v>
      </c>
      <c r="CF52" s="210">
        <f t="shared" si="68"/>
        <v>-3.5145426501361934E-3</v>
      </c>
      <c r="CG52" s="210">
        <f t="shared" si="68"/>
        <v>-3.5145426501361934E-3</v>
      </c>
      <c r="CH52" s="210">
        <f t="shared" si="68"/>
        <v>-3.5145426501361934E-3</v>
      </c>
      <c r="CI52" s="210">
        <f t="shared" si="68"/>
        <v>-3.5145426501361934E-3</v>
      </c>
      <c r="CJ52" s="210">
        <f t="shared" si="68"/>
        <v>-3.5145426501361934E-3</v>
      </c>
      <c r="CK52" s="210">
        <f t="shared" si="68"/>
        <v>-3.5145426501361934E-3</v>
      </c>
      <c r="CL52" s="210">
        <f t="shared" si="68"/>
        <v>-75.180520821203942</v>
      </c>
      <c r="CM52" s="210">
        <f t="shared" si="68"/>
        <v>-75.180520821203942</v>
      </c>
      <c r="CN52" s="210">
        <f t="shared" si="68"/>
        <v>-75.180520821203942</v>
      </c>
      <c r="CO52" s="210">
        <f t="shared" si="68"/>
        <v>-75.180520821203942</v>
      </c>
      <c r="CP52" s="210">
        <f t="shared" si="68"/>
        <v>-75.180520821203942</v>
      </c>
      <c r="CQ52" s="210">
        <f t="shared" si="68"/>
        <v>-75.180520821203942</v>
      </c>
      <c r="CR52" s="210">
        <f t="shared" si="68"/>
        <v>-75.180520821203942</v>
      </c>
      <c r="CS52" s="210">
        <f t="shared" si="68"/>
        <v>-75.180520821203942</v>
      </c>
      <c r="CT52" s="210">
        <f t="shared" si="68"/>
        <v>-75.180520821203942</v>
      </c>
      <c r="CU52" s="210">
        <f t="shared" si="68"/>
        <v>-75.180520821203942</v>
      </c>
      <c r="CV52" s="210">
        <f t="shared" si="68"/>
        <v>-75.180520821203942</v>
      </c>
      <c r="CW52" s="210">
        <f t="shared" si="68"/>
        <v>-75.180520821203942</v>
      </c>
      <c r="CX52" s="210">
        <f t="shared" si="68"/>
        <v>-75.180520821203942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0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554.15499819765557</v>
      </c>
      <c r="G59" s="204">
        <f t="shared" si="75"/>
        <v>554.15499819765557</v>
      </c>
      <c r="H59" s="204">
        <f t="shared" si="75"/>
        <v>554.15499819765557</v>
      </c>
      <c r="I59" s="204">
        <f t="shared" si="75"/>
        <v>554.15499819765557</v>
      </c>
      <c r="J59" s="204">
        <f t="shared" si="75"/>
        <v>554.15499819765557</v>
      </c>
      <c r="K59" s="204">
        <f t="shared" si="75"/>
        <v>554.15499819765557</v>
      </c>
      <c r="L59" s="204">
        <f t="shared" si="75"/>
        <v>554.15499819765557</v>
      </c>
      <c r="M59" s="204">
        <f t="shared" si="75"/>
        <v>554.15499819765557</v>
      </c>
      <c r="N59" s="204">
        <f t="shared" si="75"/>
        <v>554.15499819765557</v>
      </c>
      <c r="O59" s="204">
        <f t="shared" si="75"/>
        <v>554.15499819765557</v>
      </c>
      <c r="P59" s="204">
        <f t="shared" si="75"/>
        <v>554.15499819765557</v>
      </c>
      <c r="Q59" s="204">
        <f t="shared" si="75"/>
        <v>554.15499819765557</v>
      </c>
      <c r="R59" s="204">
        <f t="shared" si="75"/>
        <v>554.15499819765557</v>
      </c>
      <c r="S59" s="204">
        <f t="shared" si="75"/>
        <v>554.15499819765557</v>
      </c>
      <c r="T59" s="204">
        <f t="shared" si="75"/>
        <v>554.15499819765557</v>
      </c>
      <c r="U59" s="204">
        <f t="shared" si="75"/>
        <v>554.15499819765557</v>
      </c>
      <c r="V59" s="204">
        <f t="shared" si="75"/>
        <v>554.15499819765557</v>
      </c>
      <c r="W59" s="204">
        <f t="shared" si="75"/>
        <v>554.15499819765557</v>
      </c>
      <c r="X59" s="204">
        <f t="shared" si="75"/>
        <v>554.15499819765557</v>
      </c>
      <c r="Y59" s="204">
        <f t="shared" si="75"/>
        <v>554.15499819765557</v>
      </c>
      <c r="Z59" s="204">
        <f t="shared" si="75"/>
        <v>554.15499819765557</v>
      </c>
      <c r="AA59" s="204">
        <f t="shared" si="75"/>
        <v>654.52415109446235</v>
      </c>
      <c r="AB59" s="204">
        <f t="shared" si="75"/>
        <v>754.89330399126925</v>
      </c>
      <c r="AC59" s="204">
        <f t="shared" si="75"/>
        <v>855.26245688807603</v>
      </c>
      <c r="AD59" s="204">
        <f t="shared" si="75"/>
        <v>955.63160978488281</v>
      </c>
      <c r="AE59" s="204">
        <f t="shared" si="75"/>
        <v>1056.0007626816896</v>
      </c>
      <c r="AF59" s="204">
        <f t="shared" si="75"/>
        <v>1156.3699155784966</v>
      </c>
      <c r="AG59" s="204">
        <f t="shared" si="75"/>
        <v>1256.7390684753032</v>
      </c>
      <c r="AH59" s="204">
        <f t="shared" si="75"/>
        <v>1357.1082213721102</v>
      </c>
      <c r="AI59" s="204">
        <f t="shared" si="75"/>
        <v>1457.4773742689167</v>
      </c>
      <c r="AJ59" s="204">
        <f t="shared" si="75"/>
        <v>1557.8465271657237</v>
      </c>
      <c r="AK59" s="204">
        <f t="shared" si="75"/>
        <v>1658.2156800625303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1758.5848329593373</v>
      </c>
      <c r="AM59" s="204">
        <f t="shared" si="76"/>
        <v>1858.9539858561443</v>
      </c>
      <c r="AN59" s="204">
        <f t="shared" si="76"/>
        <v>1959.3231387529509</v>
      </c>
      <c r="AO59" s="204">
        <f t="shared" si="76"/>
        <v>2059.6922916497579</v>
      </c>
      <c r="AP59" s="204">
        <f t="shared" si="76"/>
        <v>2160.0614445465644</v>
      </c>
      <c r="AQ59" s="204">
        <f t="shared" si="76"/>
        <v>2260.4305974433714</v>
      </c>
      <c r="AR59" s="204">
        <f t="shared" si="76"/>
        <v>2360.799750340178</v>
      </c>
      <c r="AS59" s="204">
        <f t="shared" si="76"/>
        <v>2461.168903236985</v>
      </c>
      <c r="AT59" s="204">
        <f t="shared" si="76"/>
        <v>2561.5380561337915</v>
      </c>
      <c r="AU59" s="204">
        <f t="shared" si="76"/>
        <v>2661.9072090305986</v>
      </c>
      <c r="AV59" s="204">
        <f t="shared" si="76"/>
        <v>2762.2763619274051</v>
      </c>
      <c r="AW59" s="204">
        <f t="shared" si="76"/>
        <v>2862.6455148242121</v>
      </c>
      <c r="AX59" s="204">
        <f t="shared" si="76"/>
        <v>2963.0146677210191</v>
      </c>
      <c r="AY59" s="204">
        <f t="shared" si="76"/>
        <v>3063.3838206178257</v>
      </c>
      <c r="AZ59" s="204">
        <f t="shared" si="76"/>
        <v>3163.7529735146327</v>
      </c>
      <c r="BA59" s="204">
        <f t="shared" si="76"/>
        <v>3264.1221264114392</v>
      </c>
      <c r="BB59" s="204">
        <f t="shared" si="76"/>
        <v>3364.4912793082462</v>
      </c>
      <c r="BC59" s="204">
        <f t="shared" si="76"/>
        <v>3464.8604322050528</v>
      </c>
      <c r="BD59" s="204">
        <f t="shared" si="76"/>
        <v>3565.2295851018598</v>
      </c>
      <c r="BE59" s="204">
        <f t="shared" si="76"/>
        <v>3665.5987379986664</v>
      </c>
      <c r="BF59" s="204">
        <f t="shared" si="76"/>
        <v>3765.9678908954734</v>
      </c>
      <c r="BG59" s="204">
        <f t="shared" si="76"/>
        <v>3866.3370437922804</v>
      </c>
      <c r="BH59" s="204">
        <f t="shared" si="76"/>
        <v>3966.7061966890869</v>
      </c>
      <c r="BI59" s="204">
        <f t="shared" si="76"/>
        <v>4067.0753495858939</v>
      </c>
      <c r="BJ59" s="204">
        <f t="shared" si="76"/>
        <v>4167.444502482701</v>
      </c>
      <c r="BK59" s="204">
        <f t="shared" si="76"/>
        <v>4267.8136553795075</v>
      </c>
      <c r="BL59" s="204">
        <f t="shared" si="76"/>
        <v>4357.5636560425855</v>
      </c>
      <c r="BM59" s="204">
        <f t="shared" si="76"/>
        <v>4447.3136567056636</v>
      </c>
      <c r="BN59" s="204">
        <f t="shared" si="76"/>
        <v>4537.0636573687425</v>
      </c>
      <c r="BO59" s="204">
        <f t="shared" si="76"/>
        <v>4626.8136580318205</v>
      </c>
      <c r="BP59" s="204">
        <f t="shared" si="76"/>
        <v>4716.5636586948985</v>
      </c>
      <c r="BQ59" s="204">
        <f t="shared" si="76"/>
        <v>4806.3136593579766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4896.0636600210546</v>
      </c>
      <c r="BS59" s="204">
        <f t="shared" si="77"/>
        <v>4985.8136606841326</v>
      </c>
      <c r="BT59" s="204">
        <f t="shared" si="77"/>
        <v>5075.5636613472116</v>
      </c>
      <c r="BU59" s="204">
        <f t="shared" si="77"/>
        <v>5165.3136620102896</v>
      </c>
      <c r="BV59" s="204">
        <f t="shared" si="77"/>
        <v>5255.0636626733676</v>
      </c>
      <c r="BW59" s="204">
        <f t="shared" si="77"/>
        <v>5344.8136633364456</v>
      </c>
      <c r="BX59" s="204">
        <f t="shared" si="77"/>
        <v>5434.5636639995246</v>
      </c>
      <c r="BY59" s="204">
        <f t="shared" si="77"/>
        <v>5524.3136646626026</v>
      </c>
      <c r="BZ59" s="204">
        <f t="shared" si="77"/>
        <v>5614.0636653256806</v>
      </c>
      <c r="CA59" s="204">
        <f t="shared" si="77"/>
        <v>5703.8136659887587</v>
      </c>
      <c r="CB59" s="204">
        <f t="shared" si="77"/>
        <v>5793.5636666518367</v>
      </c>
      <c r="CC59" s="204">
        <f t="shared" si="77"/>
        <v>5883.3136673149147</v>
      </c>
      <c r="CD59" s="204">
        <f t="shared" si="77"/>
        <v>5973.0636679779927</v>
      </c>
      <c r="CE59" s="204">
        <f t="shared" si="77"/>
        <v>6062.8136686410717</v>
      </c>
      <c r="CF59" s="204">
        <f t="shared" si="77"/>
        <v>6152.5636693041497</v>
      </c>
      <c r="CG59" s="204">
        <f t="shared" si="77"/>
        <v>6242.3136699672277</v>
      </c>
      <c r="CH59" s="204">
        <f t="shared" si="77"/>
        <v>6332.0636706303067</v>
      </c>
      <c r="CI59" s="204">
        <f t="shared" si="77"/>
        <v>6421.8136712933847</v>
      </c>
      <c r="CJ59" s="204">
        <f t="shared" si="77"/>
        <v>6511.5636719564627</v>
      </c>
      <c r="CK59" s="204">
        <f t="shared" si="77"/>
        <v>6601.3136726195407</v>
      </c>
      <c r="CL59" s="204">
        <f t="shared" si="77"/>
        <v>6581.0786791831179</v>
      </c>
      <c r="CM59" s="204">
        <f t="shared" si="77"/>
        <v>6560.843685746695</v>
      </c>
      <c r="CN59" s="204">
        <f t="shared" si="77"/>
        <v>6540.6086923102721</v>
      </c>
      <c r="CO59" s="204">
        <f t="shared" si="77"/>
        <v>6520.3736988738492</v>
      </c>
      <c r="CP59" s="204">
        <f t="shared" si="77"/>
        <v>6500.1387054374263</v>
      </c>
      <c r="CQ59" s="204">
        <f t="shared" si="77"/>
        <v>6479.9037120010034</v>
      </c>
      <c r="CR59" s="204">
        <f t="shared" si="77"/>
        <v>6459.6687185645815</v>
      </c>
      <c r="CS59" s="204">
        <f t="shared" si="77"/>
        <v>6439.4337251281586</v>
      </c>
      <c r="CT59" s="204">
        <f t="shared" si="77"/>
        <v>6419.1987316917357</v>
      </c>
      <c r="CU59" s="204">
        <f t="shared" si="77"/>
        <v>6398.9637382553128</v>
      </c>
      <c r="CV59" s="204">
        <f t="shared" si="77"/>
        <v>6378.7287448188899</v>
      </c>
      <c r="CW59" s="204">
        <f t="shared" si="77"/>
        <v>6358.4937513824671</v>
      </c>
      <c r="CX59" s="204">
        <f t="shared" si="77"/>
        <v>6338.2587579460442</v>
      </c>
      <c r="CY59" s="204">
        <f t="shared" si="77"/>
        <v>6444.6187579460438</v>
      </c>
      <c r="CZ59" s="204">
        <f t="shared" si="77"/>
        <v>6550.9787579460444</v>
      </c>
      <c r="DA59" s="204">
        <f t="shared" si="77"/>
        <v>6657.3387579460441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0</v>
      </c>
      <c r="AZ60" s="204">
        <f t="shared" si="79"/>
        <v>0</v>
      </c>
      <c r="BA60" s="204">
        <f t="shared" si="79"/>
        <v>0</v>
      </c>
      <c r="BB60" s="204">
        <f t="shared" si="79"/>
        <v>0</v>
      </c>
      <c r="BC60" s="204">
        <f t="shared" si="79"/>
        <v>0</v>
      </c>
      <c r="BD60" s="204">
        <f t="shared" si="79"/>
        <v>0</v>
      </c>
      <c r="BE60" s="204">
        <f t="shared" si="79"/>
        <v>0</v>
      </c>
      <c r="BF60" s="204">
        <f t="shared" si="79"/>
        <v>0</v>
      </c>
      <c r="BG60" s="204">
        <f t="shared" si="79"/>
        <v>0</v>
      </c>
      <c r="BH60" s="204">
        <f t="shared" si="79"/>
        <v>0</v>
      </c>
      <c r="BI60" s="204">
        <f t="shared" si="79"/>
        <v>0</v>
      </c>
      <c r="BJ60" s="204">
        <f t="shared" si="79"/>
        <v>0</v>
      </c>
      <c r="BK60" s="204">
        <f t="shared" si="79"/>
        <v>0</v>
      </c>
      <c r="BL60" s="204">
        <f t="shared" si="79"/>
        <v>0</v>
      </c>
      <c r="BM60" s="204">
        <f t="shared" si="79"/>
        <v>0</v>
      </c>
      <c r="BN60" s="204">
        <f t="shared" si="79"/>
        <v>0</v>
      </c>
      <c r="BO60" s="204">
        <f t="shared" si="79"/>
        <v>0</v>
      </c>
      <c r="BP60" s="204">
        <f t="shared" si="79"/>
        <v>0</v>
      </c>
      <c r="BQ60" s="204">
        <f t="shared" si="79"/>
        <v>0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4">
        <f t="shared" si="80"/>
        <v>0</v>
      </c>
      <c r="BT60" s="204">
        <f t="shared" si="80"/>
        <v>0</v>
      </c>
      <c r="BU60" s="204">
        <f t="shared" si="80"/>
        <v>0</v>
      </c>
      <c r="BV60" s="204">
        <f t="shared" si="80"/>
        <v>0</v>
      </c>
      <c r="BW60" s="204">
        <f t="shared" si="80"/>
        <v>0</v>
      </c>
      <c r="BX60" s="204">
        <f t="shared" si="80"/>
        <v>0</v>
      </c>
      <c r="BY60" s="204">
        <f t="shared" si="80"/>
        <v>0</v>
      </c>
      <c r="BZ60" s="204">
        <f t="shared" si="80"/>
        <v>0</v>
      </c>
      <c r="CA60" s="204">
        <f t="shared" si="80"/>
        <v>0</v>
      </c>
      <c r="CB60" s="204">
        <f t="shared" si="80"/>
        <v>0</v>
      </c>
      <c r="CC60" s="204">
        <f t="shared" si="80"/>
        <v>0</v>
      </c>
      <c r="CD60" s="204">
        <f t="shared" si="80"/>
        <v>0</v>
      </c>
      <c r="CE60" s="204">
        <f t="shared" si="80"/>
        <v>0</v>
      </c>
      <c r="CF60" s="204">
        <f t="shared" si="80"/>
        <v>0</v>
      </c>
      <c r="CG60" s="204">
        <f t="shared" si="80"/>
        <v>0</v>
      </c>
      <c r="CH60" s="204">
        <f t="shared" si="80"/>
        <v>0</v>
      </c>
      <c r="CI60" s="204">
        <f t="shared" si="80"/>
        <v>0</v>
      </c>
      <c r="CJ60" s="204">
        <f t="shared" si="80"/>
        <v>0</v>
      </c>
      <c r="CK60" s="204">
        <f t="shared" si="80"/>
        <v>0</v>
      </c>
      <c r="CL60" s="204">
        <f t="shared" si="80"/>
        <v>489.65173557770981</v>
      </c>
      <c r="CM60" s="204">
        <f t="shared" si="80"/>
        <v>979.30347115541963</v>
      </c>
      <c r="CN60" s="204">
        <f t="shared" si="80"/>
        <v>1468.9552067331294</v>
      </c>
      <c r="CO60" s="204">
        <f t="shared" si="80"/>
        <v>1958.6069423108393</v>
      </c>
      <c r="CP60" s="204">
        <f t="shared" si="80"/>
        <v>2448.2586778885488</v>
      </c>
      <c r="CQ60" s="204">
        <f t="shared" si="80"/>
        <v>2937.9104134662589</v>
      </c>
      <c r="CR60" s="204">
        <f t="shared" si="80"/>
        <v>3427.5621490439689</v>
      </c>
      <c r="CS60" s="204">
        <f t="shared" si="80"/>
        <v>3917.2138846216785</v>
      </c>
      <c r="CT60" s="204">
        <f t="shared" si="80"/>
        <v>4406.8656201993881</v>
      </c>
      <c r="CU60" s="204">
        <f t="shared" si="80"/>
        <v>4896.5173557770977</v>
      </c>
      <c r="CV60" s="204">
        <f t="shared" si="80"/>
        <v>5386.1690913548082</v>
      </c>
      <c r="CW60" s="204">
        <f t="shared" si="80"/>
        <v>5875.8208269325178</v>
      </c>
      <c r="CX60" s="204">
        <f t="shared" si="80"/>
        <v>6365.4725625102274</v>
      </c>
      <c r="CY60" s="204">
        <f t="shared" si="80"/>
        <v>7090.3325625102279</v>
      </c>
      <c r="CZ60" s="204">
        <f t="shared" si="80"/>
        <v>7815.1925625102276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8540.0525625102273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8.2526670747411064</v>
      </c>
      <c r="AB61" s="204">
        <f t="shared" si="81"/>
        <v>16.505334149482213</v>
      </c>
      <c r="AC61" s="204">
        <f t="shared" si="81"/>
        <v>24.758001224223321</v>
      </c>
      <c r="AD61" s="204">
        <f t="shared" si="81"/>
        <v>33.010668298964426</v>
      </c>
      <c r="AE61" s="204">
        <f t="shared" si="81"/>
        <v>41.26333537370553</v>
      </c>
      <c r="AF61" s="204">
        <f t="shared" si="81"/>
        <v>49.516002448446642</v>
      </c>
      <c r="AG61" s="204">
        <f t="shared" si="81"/>
        <v>57.768669523187747</v>
      </c>
      <c r="AH61" s="204">
        <f t="shared" si="81"/>
        <v>66.021336597928851</v>
      </c>
      <c r="AI61" s="204">
        <f t="shared" si="81"/>
        <v>74.274003672669963</v>
      </c>
      <c r="AJ61" s="204">
        <f t="shared" si="81"/>
        <v>82.52667074741106</v>
      </c>
      <c r="AK61" s="204">
        <f t="shared" si="81"/>
        <v>90.779337822152172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99.032004896893284</v>
      </c>
      <c r="AM61" s="204">
        <f t="shared" si="82"/>
        <v>107.28467197163438</v>
      </c>
      <c r="AN61" s="204">
        <f t="shared" si="82"/>
        <v>115.53733904637549</v>
      </c>
      <c r="AO61" s="204">
        <f t="shared" si="82"/>
        <v>123.79000612111659</v>
      </c>
      <c r="AP61" s="204">
        <f t="shared" si="82"/>
        <v>132.0426731958577</v>
      </c>
      <c r="AQ61" s="204">
        <f t="shared" si="82"/>
        <v>140.29534027059881</v>
      </c>
      <c r="AR61" s="204">
        <f t="shared" si="82"/>
        <v>148.54800734533993</v>
      </c>
      <c r="AS61" s="204">
        <f t="shared" si="82"/>
        <v>156.80067442008101</v>
      </c>
      <c r="AT61" s="204">
        <f t="shared" si="82"/>
        <v>165.05334149482212</v>
      </c>
      <c r="AU61" s="204">
        <f t="shared" si="82"/>
        <v>173.30600856956323</v>
      </c>
      <c r="AV61" s="204">
        <f t="shared" si="82"/>
        <v>181.55867564430434</v>
      </c>
      <c r="AW61" s="204">
        <f t="shared" si="82"/>
        <v>189.81134271904546</v>
      </c>
      <c r="AX61" s="204">
        <f t="shared" si="82"/>
        <v>198.06400979378657</v>
      </c>
      <c r="AY61" s="204">
        <f t="shared" si="82"/>
        <v>206.31667686852765</v>
      </c>
      <c r="AZ61" s="204">
        <f t="shared" si="82"/>
        <v>214.56934394326876</v>
      </c>
      <c r="BA61" s="204">
        <f t="shared" si="82"/>
        <v>222.82201101800987</v>
      </c>
      <c r="BB61" s="204">
        <f t="shared" si="82"/>
        <v>231.07467809275099</v>
      </c>
      <c r="BC61" s="204">
        <f t="shared" si="82"/>
        <v>239.3273451674921</v>
      </c>
      <c r="BD61" s="204">
        <f t="shared" si="82"/>
        <v>247.58001224223318</v>
      </c>
      <c r="BE61" s="204">
        <f t="shared" si="82"/>
        <v>255.83267931697429</v>
      </c>
      <c r="BF61" s="204">
        <f t="shared" si="82"/>
        <v>264.0853463917154</v>
      </c>
      <c r="BG61" s="204">
        <f t="shared" si="82"/>
        <v>272.33801346645652</v>
      </c>
      <c r="BH61" s="204">
        <f t="shared" si="82"/>
        <v>280.59068054119763</v>
      </c>
      <c r="BI61" s="204">
        <f t="shared" si="82"/>
        <v>288.84334761593874</v>
      </c>
      <c r="BJ61" s="204">
        <f t="shared" si="82"/>
        <v>297.09601469067985</v>
      </c>
      <c r="BK61" s="204">
        <f t="shared" si="82"/>
        <v>305.34868176542096</v>
      </c>
      <c r="BL61" s="204">
        <f t="shared" si="82"/>
        <v>324.00532199936475</v>
      </c>
      <c r="BM61" s="204">
        <f t="shared" si="82"/>
        <v>342.66196223330854</v>
      </c>
      <c r="BN61" s="204">
        <f t="shared" si="82"/>
        <v>361.31860246725239</v>
      </c>
      <c r="BO61" s="204">
        <f t="shared" si="82"/>
        <v>379.97524270119618</v>
      </c>
      <c r="BP61" s="204">
        <f t="shared" si="82"/>
        <v>398.63188293513997</v>
      </c>
      <c r="BQ61" s="204">
        <f t="shared" si="82"/>
        <v>417.28852316908376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435.94516340302755</v>
      </c>
      <c r="BS61" s="204">
        <f t="shared" si="83"/>
        <v>454.60180363697134</v>
      </c>
      <c r="BT61" s="204">
        <f t="shared" si="83"/>
        <v>473.25844387091513</v>
      </c>
      <c r="BU61" s="204">
        <f t="shared" si="83"/>
        <v>491.91508410485898</v>
      </c>
      <c r="BV61" s="204">
        <f t="shared" si="83"/>
        <v>510.57172433880277</v>
      </c>
      <c r="BW61" s="204">
        <f t="shared" si="83"/>
        <v>529.22836457274661</v>
      </c>
      <c r="BX61" s="204">
        <f t="shared" si="83"/>
        <v>547.8850048066904</v>
      </c>
      <c r="BY61" s="204">
        <f t="shared" si="83"/>
        <v>566.54164504063419</v>
      </c>
      <c r="BZ61" s="204">
        <f t="shared" si="83"/>
        <v>585.19828527457798</v>
      </c>
      <c r="CA61" s="204">
        <f t="shared" si="83"/>
        <v>603.85492550852177</v>
      </c>
      <c r="CB61" s="204">
        <f t="shared" si="83"/>
        <v>622.51156574246556</v>
      </c>
      <c r="CC61" s="204">
        <f t="shared" si="83"/>
        <v>641.16820597640935</v>
      </c>
      <c r="CD61" s="204">
        <f t="shared" si="83"/>
        <v>659.82484621035314</v>
      </c>
      <c r="CE61" s="204">
        <f t="shared" si="83"/>
        <v>678.48148644429693</v>
      </c>
      <c r="CF61" s="204">
        <f t="shared" si="83"/>
        <v>697.13812667824072</v>
      </c>
      <c r="CG61" s="204">
        <f t="shared" si="83"/>
        <v>715.79476691218451</v>
      </c>
      <c r="CH61" s="204">
        <f t="shared" si="83"/>
        <v>734.4514071461283</v>
      </c>
      <c r="CI61" s="204">
        <f t="shared" si="83"/>
        <v>753.10804738007209</v>
      </c>
      <c r="CJ61" s="204">
        <f t="shared" si="83"/>
        <v>771.764687614016</v>
      </c>
      <c r="CK61" s="204">
        <f t="shared" si="83"/>
        <v>790.42132784795979</v>
      </c>
      <c r="CL61" s="204">
        <f t="shared" si="83"/>
        <v>916.87454812095575</v>
      </c>
      <c r="CM61" s="204">
        <f t="shared" si="83"/>
        <v>1043.3277683939518</v>
      </c>
      <c r="CN61" s="204">
        <f t="shared" si="83"/>
        <v>1169.7809886669477</v>
      </c>
      <c r="CO61" s="204">
        <f t="shared" si="83"/>
        <v>1296.2342089399438</v>
      </c>
      <c r="CP61" s="204">
        <f t="shared" si="83"/>
        <v>1422.6874292129396</v>
      </c>
      <c r="CQ61" s="204">
        <f t="shared" si="83"/>
        <v>1549.1406494859357</v>
      </c>
      <c r="CR61" s="204">
        <f t="shared" si="83"/>
        <v>1675.5938697589318</v>
      </c>
      <c r="CS61" s="204">
        <f t="shared" si="83"/>
        <v>1802.0470900319276</v>
      </c>
      <c r="CT61" s="204">
        <f t="shared" si="83"/>
        <v>1928.5003103049235</v>
      </c>
      <c r="CU61" s="204">
        <f t="shared" si="83"/>
        <v>2054.9535305779195</v>
      </c>
      <c r="CV61" s="204">
        <f t="shared" si="83"/>
        <v>2181.4067508509156</v>
      </c>
      <c r="CW61" s="204">
        <f t="shared" si="83"/>
        <v>2307.8599711239117</v>
      </c>
      <c r="CX61" s="204">
        <f t="shared" si="83"/>
        <v>2434.3131913969073</v>
      </c>
      <c r="CY61" s="204">
        <f t="shared" si="83"/>
        <v>2442.7441913969074</v>
      </c>
      <c r="CZ61" s="204">
        <f t="shared" si="83"/>
        <v>2451.1751913969074</v>
      </c>
      <c r="DA61" s="204">
        <f t="shared" si="83"/>
        <v>2459.6061913969074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144.68642819563075</v>
      </c>
      <c r="AB63" s="204">
        <f t="shared" si="87"/>
        <v>289.37285639126151</v>
      </c>
      <c r="AC63" s="204">
        <f t="shared" si="87"/>
        <v>434.05928458689226</v>
      </c>
      <c r="AD63" s="204">
        <f t="shared" si="87"/>
        <v>578.74571278252301</v>
      </c>
      <c r="AE63" s="204">
        <f t="shared" si="87"/>
        <v>723.43214097815371</v>
      </c>
      <c r="AF63" s="204">
        <f t="shared" si="87"/>
        <v>868.11856917378452</v>
      </c>
      <c r="AG63" s="204">
        <f t="shared" si="87"/>
        <v>1012.8049973694153</v>
      </c>
      <c r="AH63" s="204">
        <f t="shared" si="87"/>
        <v>1157.491425565046</v>
      </c>
      <c r="AI63" s="204">
        <f t="shared" si="87"/>
        <v>1302.1778537606767</v>
      </c>
      <c r="AJ63" s="204">
        <f t="shared" si="87"/>
        <v>1446.8642819563074</v>
      </c>
      <c r="AK63" s="204">
        <f t="shared" si="87"/>
        <v>1591.5507101519383</v>
      </c>
      <c r="AL63" s="204">
        <f t="shared" si="87"/>
        <v>1736.237138347569</v>
      </c>
      <c r="AM63" s="204">
        <f t="shared" si="87"/>
        <v>1880.9235665431997</v>
      </c>
      <c r="AN63" s="204">
        <f t="shared" si="87"/>
        <v>2025.6099947388307</v>
      </c>
      <c r="AO63" s="204">
        <f t="shared" si="87"/>
        <v>2170.2964229344611</v>
      </c>
      <c r="AP63" s="204">
        <f t="shared" si="87"/>
        <v>2314.9828511300921</v>
      </c>
      <c r="AQ63" s="204">
        <f t="shared" si="87"/>
        <v>2459.669279325723</v>
      </c>
      <c r="AR63" s="204">
        <f t="shared" si="87"/>
        <v>2604.3557075213535</v>
      </c>
      <c r="AS63" s="204">
        <f t="shared" si="87"/>
        <v>2749.0421357169844</v>
      </c>
      <c r="AT63" s="204">
        <f t="shared" si="87"/>
        <v>2893.7285639126148</v>
      </c>
      <c r="AU63" s="204">
        <f t="shared" si="87"/>
        <v>3038.4149921082458</v>
      </c>
      <c r="AV63" s="204">
        <f t="shared" si="87"/>
        <v>3183.1014203038767</v>
      </c>
      <c r="AW63" s="204">
        <f t="shared" si="87"/>
        <v>3327.7878484995072</v>
      </c>
      <c r="AX63" s="204">
        <f t="shared" si="87"/>
        <v>3472.4742766951381</v>
      </c>
      <c r="AY63" s="204">
        <f t="shared" si="87"/>
        <v>3617.160704890769</v>
      </c>
      <c r="AZ63" s="204">
        <f t="shared" si="87"/>
        <v>3761.8471330863995</v>
      </c>
      <c r="BA63" s="204">
        <f t="shared" si="87"/>
        <v>3906.5335612820304</v>
      </c>
      <c r="BB63" s="204">
        <f t="shared" si="87"/>
        <v>4051.2199894776613</v>
      </c>
      <c r="BC63" s="204">
        <f t="shared" si="87"/>
        <v>4195.9064176732918</v>
      </c>
      <c r="BD63" s="204">
        <f t="shared" si="87"/>
        <v>4340.5928458689223</v>
      </c>
      <c r="BE63" s="204">
        <f t="shared" si="87"/>
        <v>4485.2792740645536</v>
      </c>
      <c r="BF63" s="204">
        <f t="shared" si="87"/>
        <v>4629.9657022601841</v>
      </c>
      <c r="BG63" s="204">
        <f t="shared" si="87"/>
        <v>4774.6521304558146</v>
      </c>
      <c r="BH63" s="204">
        <f t="shared" si="87"/>
        <v>4919.338558651446</v>
      </c>
      <c r="BI63" s="204">
        <f t="shared" si="87"/>
        <v>5064.0249868470764</v>
      </c>
      <c r="BJ63" s="204">
        <f t="shared" si="87"/>
        <v>5208.7114150427069</v>
      </c>
      <c r="BK63" s="204">
        <f t="shared" si="87"/>
        <v>5353.3978432383383</v>
      </c>
      <c r="BL63" s="204">
        <f t="shared" si="87"/>
        <v>5748.6921633509</v>
      </c>
      <c r="BM63" s="204">
        <f t="shared" si="87"/>
        <v>6143.9864834634627</v>
      </c>
      <c r="BN63" s="204">
        <f t="shared" si="87"/>
        <v>6539.2808035760245</v>
      </c>
      <c r="BO63" s="204">
        <f t="shared" si="87"/>
        <v>6934.5751236885862</v>
      </c>
      <c r="BP63" s="204">
        <f t="shared" si="87"/>
        <v>7329.869443801148</v>
      </c>
      <c r="BQ63" s="204">
        <f t="shared" si="87"/>
        <v>7725.1637639137107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8120.4580840262724</v>
      </c>
      <c r="BS63" s="204">
        <f t="shared" si="89"/>
        <v>8515.7524041388351</v>
      </c>
      <c r="BT63" s="204">
        <f t="shared" si="89"/>
        <v>8911.0467242513969</v>
      </c>
      <c r="BU63" s="204">
        <f t="shared" si="89"/>
        <v>9306.3410443639586</v>
      </c>
      <c r="BV63" s="204">
        <f t="shared" si="89"/>
        <v>9701.6353644765204</v>
      </c>
      <c r="BW63" s="204">
        <f t="shared" si="89"/>
        <v>10096.929684589082</v>
      </c>
      <c r="BX63" s="204">
        <f t="shared" si="89"/>
        <v>10492.224004701646</v>
      </c>
      <c r="BY63" s="204">
        <f t="shared" si="89"/>
        <v>10887.518324814206</v>
      </c>
      <c r="BZ63" s="204">
        <f t="shared" si="89"/>
        <v>11282.812644926769</v>
      </c>
      <c r="CA63" s="204">
        <f t="shared" si="89"/>
        <v>11678.106965039331</v>
      </c>
      <c r="CB63" s="204">
        <f t="shared" si="89"/>
        <v>12073.401285151893</v>
      </c>
      <c r="CC63" s="204">
        <f t="shared" si="89"/>
        <v>12468.695605264456</v>
      </c>
      <c r="CD63" s="204">
        <f t="shared" si="89"/>
        <v>12863.989925377016</v>
      </c>
      <c r="CE63" s="204">
        <f t="shared" si="89"/>
        <v>13259.28424548958</v>
      </c>
      <c r="CF63" s="204">
        <f t="shared" si="89"/>
        <v>13654.57856560214</v>
      </c>
      <c r="CG63" s="204">
        <f t="shared" si="89"/>
        <v>14049.872885714703</v>
      </c>
      <c r="CH63" s="204">
        <f t="shared" si="89"/>
        <v>14445.167205827267</v>
      </c>
      <c r="CI63" s="204">
        <f t="shared" si="89"/>
        <v>14840.461525939827</v>
      </c>
      <c r="CJ63" s="204">
        <f t="shared" si="89"/>
        <v>15235.755846052391</v>
      </c>
      <c r="CK63" s="204">
        <f t="shared" si="89"/>
        <v>15631.05016616495</v>
      </c>
      <c r="CL63" s="204">
        <f t="shared" si="89"/>
        <v>16822.514621335598</v>
      </c>
      <c r="CM63" s="204">
        <f t="shared" si="89"/>
        <v>18013.979076506243</v>
      </c>
      <c r="CN63" s="204">
        <f t="shared" si="89"/>
        <v>19205.443531676887</v>
      </c>
      <c r="CO63" s="204">
        <f t="shared" si="89"/>
        <v>20396.907986847531</v>
      </c>
      <c r="CP63" s="204">
        <f t="shared" si="89"/>
        <v>21588.372442018175</v>
      </c>
      <c r="CQ63" s="204">
        <f t="shared" si="89"/>
        <v>22779.836897188819</v>
      </c>
      <c r="CR63" s="204">
        <f t="shared" si="89"/>
        <v>23971.301352359467</v>
      </c>
      <c r="CS63" s="204">
        <f t="shared" si="89"/>
        <v>25162.765807530111</v>
      </c>
      <c r="CT63" s="204">
        <f t="shared" si="89"/>
        <v>26354.230262700756</v>
      </c>
      <c r="CU63" s="204">
        <f t="shared" si="89"/>
        <v>27545.694717871404</v>
      </c>
      <c r="CV63" s="204">
        <f t="shared" si="89"/>
        <v>28737.159173042048</v>
      </c>
      <c r="CW63" s="204">
        <f t="shared" si="89"/>
        <v>29928.623628212692</v>
      </c>
      <c r="CX63" s="204">
        <f t="shared" si="89"/>
        <v>31120.088083383336</v>
      </c>
      <c r="CY63" s="204">
        <f t="shared" si="89"/>
        <v>31120.088083383336</v>
      </c>
      <c r="CZ63" s="204">
        <f t="shared" si="89"/>
        <v>31120.088083383336</v>
      </c>
      <c r="DA63" s="204">
        <f t="shared" si="89"/>
        <v>31120.088083383336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5963.7893108595872</v>
      </c>
      <c r="G64" s="204">
        <f t="shared" si="90"/>
        <v>5963.7893108595872</v>
      </c>
      <c r="H64" s="204">
        <f t="shared" si="90"/>
        <v>5963.7893108595872</v>
      </c>
      <c r="I64" s="204">
        <f t="shared" si="90"/>
        <v>5963.7893108595872</v>
      </c>
      <c r="J64" s="204">
        <f t="shared" si="90"/>
        <v>5963.7893108595872</v>
      </c>
      <c r="K64" s="204">
        <f t="shared" si="90"/>
        <v>5963.7893108595872</v>
      </c>
      <c r="L64" s="204">
        <f t="shared" si="88"/>
        <v>5963.7893108595872</v>
      </c>
      <c r="M64" s="204">
        <f t="shared" si="90"/>
        <v>5963.7893108595872</v>
      </c>
      <c r="N64" s="204">
        <f t="shared" si="90"/>
        <v>5963.7893108595872</v>
      </c>
      <c r="O64" s="204">
        <f t="shared" si="90"/>
        <v>5963.7893108595872</v>
      </c>
      <c r="P64" s="204">
        <f t="shared" si="90"/>
        <v>5963.7893108595872</v>
      </c>
      <c r="Q64" s="204">
        <f t="shared" si="90"/>
        <v>5963.7893108595872</v>
      </c>
      <c r="R64" s="204">
        <f t="shared" si="90"/>
        <v>5963.7893108595872</v>
      </c>
      <c r="S64" s="204">
        <f t="shared" si="90"/>
        <v>5963.7893108595872</v>
      </c>
      <c r="T64" s="204">
        <f t="shared" si="90"/>
        <v>5963.7893108595872</v>
      </c>
      <c r="U64" s="204">
        <f t="shared" si="90"/>
        <v>5963.7893108595872</v>
      </c>
      <c r="V64" s="204">
        <f t="shared" si="90"/>
        <v>5963.7893108595872</v>
      </c>
      <c r="W64" s="204">
        <f t="shared" si="90"/>
        <v>5963.7893108595872</v>
      </c>
      <c r="X64" s="204">
        <f t="shared" si="90"/>
        <v>5963.7893108595872</v>
      </c>
      <c r="Y64" s="204">
        <f t="shared" si="90"/>
        <v>5963.7893108595872</v>
      </c>
      <c r="Z64" s="204">
        <f t="shared" si="90"/>
        <v>5963.7893108595872</v>
      </c>
      <c r="AA64" s="204">
        <f t="shared" si="90"/>
        <v>6092.5765501652131</v>
      </c>
      <c r="AB64" s="204">
        <f t="shared" si="90"/>
        <v>6221.363789470839</v>
      </c>
      <c r="AC64" s="204">
        <f t="shared" si="90"/>
        <v>6350.151028776465</v>
      </c>
      <c r="AD64" s="204">
        <f t="shared" si="90"/>
        <v>6478.9382680820909</v>
      </c>
      <c r="AE64" s="204">
        <f t="shared" si="90"/>
        <v>6607.7255073877168</v>
      </c>
      <c r="AF64" s="204">
        <f t="shared" si="90"/>
        <v>6736.5127466933427</v>
      </c>
      <c r="AG64" s="204">
        <f t="shared" si="90"/>
        <v>6865.2999859989677</v>
      </c>
      <c r="AH64" s="204">
        <f t="shared" si="90"/>
        <v>6994.0872253045936</v>
      </c>
      <c r="AI64" s="204">
        <f t="shared" si="90"/>
        <v>7122.8744646102195</v>
      </c>
      <c r="AJ64" s="204">
        <f t="shared" si="90"/>
        <v>7251.6617039158455</v>
      </c>
      <c r="AK64" s="204">
        <f t="shared" si="90"/>
        <v>7380.4489432214714</v>
      </c>
      <c r="AL64" s="204">
        <f t="shared" si="90"/>
        <v>7509.2361825270973</v>
      </c>
      <c r="AM64" s="204">
        <f t="shared" si="90"/>
        <v>7638.0234218327232</v>
      </c>
      <c r="AN64" s="204">
        <f t="shared" si="90"/>
        <v>7766.8106611383491</v>
      </c>
      <c r="AO64" s="204">
        <f t="shared" si="90"/>
        <v>7895.5979004439741</v>
      </c>
      <c r="AP64" s="204">
        <f t="shared" si="90"/>
        <v>8024.3851397496001</v>
      </c>
      <c r="AQ64" s="204">
        <f t="shared" si="90"/>
        <v>8153.172379055226</v>
      </c>
      <c r="AR64" s="204">
        <f t="shared" si="90"/>
        <v>8281.9596183608519</v>
      </c>
      <c r="AS64" s="204">
        <f t="shared" si="90"/>
        <v>8410.7468576664778</v>
      </c>
      <c r="AT64" s="204">
        <f t="shared" si="90"/>
        <v>8539.5340969721037</v>
      </c>
      <c r="AU64" s="204">
        <f t="shared" si="90"/>
        <v>8668.3213362777296</v>
      </c>
      <c r="AV64" s="204">
        <f t="shared" si="90"/>
        <v>8797.1085755833556</v>
      </c>
      <c r="AW64" s="204">
        <f t="shared" si="90"/>
        <v>8925.8958148889815</v>
      </c>
      <c r="AX64" s="204">
        <f t="shared" si="90"/>
        <v>9054.6830541946074</v>
      </c>
      <c r="AY64" s="204">
        <f t="shared" si="90"/>
        <v>9183.4702935002333</v>
      </c>
      <c r="AZ64" s="204">
        <f t="shared" si="90"/>
        <v>9312.2575328058592</v>
      </c>
      <c r="BA64" s="204">
        <f t="shared" si="90"/>
        <v>9441.0447721114851</v>
      </c>
      <c r="BB64" s="204">
        <f t="shared" si="90"/>
        <v>9569.8320114171111</v>
      </c>
      <c r="BC64" s="204">
        <f t="shared" si="90"/>
        <v>9698.619250722737</v>
      </c>
      <c r="BD64" s="204">
        <f t="shared" si="90"/>
        <v>9827.4064900283629</v>
      </c>
      <c r="BE64" s="204">
        <f t="shared" si="90"/>
        <v>9956.193729333987</v>
      </c>
      <c r="BF64" s="204">
        <f t="shared" si="90"/>
        <v>10084.980968639615</v>
      </c>
      <c r="BG64" s="204">
        <f t="shared" si="90"/>
        <v>10213.768207945239</v>
      </c>
      <c r="BH64" s="204">
        <f t="shared" si="90"/>
        <v>10342.555447250867</v>
      </c>
      <c r="BI64" s="204">
        <f t="shared" si="90"/>
        <v>10471.342686556491</v>
      </c>
      <c r="BJ64" s="204">
        <f t="shared" si="90"/>
        <v>10600.129925862118</v>
      </c>
      <c r="BK64" s="204">
        <f t="shared" si="90"/>
        <v>10728.917165167742</v>
      </c>
      <c r="BL64" s="204">
        <f t="shared" si="90"/>
        <v>10358.80383306994</v>
      </c>
      <c r="BM64" s="204">
        <f t="shared" si="90"/>
        <v>9988.6905009721377</v>
      </c>
      <c r="BN64" s="204">
        <f t="shared" si="90"/>
        <v>9618.5771688743353</v>
      </c>
      <c r="BO64" s="204">
        <f t="shared" si="90"/>
        <v>9248.4638367765328</v>
      </c>
      <c r="BP64" s="204">
        <f t="shared" si="90"/>
        <v>8878.3505046787304</v>
      </c>
      <c r="BQ64" s="204">
        <f t="shared" si="90"/>
        <v>8508.237172580928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8138.1238404831256</v>
      </c>
      <c r="BS64" s="204">
        <f t="shared" si="91"/>
        <v>7768.0105083853232</v>
      </c>
      <c r="BT64" s="204">
        <f t="shared" si="91"/>
        <v>7397.8971762875208</v>
      </c>
      <c r="BU64" s="204">
        <f t="shared" si="91"/>
        <v>7027.7838441897184</v>
      </c>
      <c r="BV64" s="204">
        <f t="shared" si="91"/>
        <v>6657.670512091916</v>
      </c>
      <c r="BW64" s="204">
        <f t="shared" si="91"/>
        <v>6287.5571799941126</v>
      </c>
      <c r="BX64" s="204">
        <f t="shared" si="91"/>
        <v>5917.4438478963102</v>
      </c>
      <c r="BY64" s="204">
        <f t="shared" si="91"/>
        <v>5547.3305157985078</v>
      </c>
      <c r="BZ64" s="204">
        <f t="shared" si="91"/>
        <v>5177.2171837007054</v>
      </c>
      <c r="CA64" s="204">
        <f t="shared" si="91"/>
        <v>4807.103851602903</v>
      </c>
      <c r="CB64" s="204">
        <f t="shared" si="91"/>
        <v>4436.9905195051006</v>
      </c>
      <c r="CC64" s="204">
        <f t="shared" si="91"/>
        <v>4066.8771874072982</v>
      </c>
      <c r="CD64" s="204">
        <f t="shared" si="91"/>
        <v>3696.7638553094957</v>
      </c>
      <c r="CE64" s="204">
        <f t="shared" si="91"/>
        <v>3326.6505232116933</v>
      </c>
      <c r="CF64" s="204">
        <f t="shared" si="91"/>
        <v>2956.5371911138909</v>
      </c>
      <c r="CG64" s="204">
        <f t="shared" si="91"/>
        <v>2586.4238590160885</v>
      </c>
      <c r="CH64" s="204">
        <f t="shared" si="91"/>
        <v>2216.3105269182852</v>
      </c>
      <c r="CI64" s="204">
        <f t="shared" si="91"/>
        <v>1846.1971948204828</v>
      </c>
      <c r="CJ64" s="204">
        <f t="shared" si="91"/>
        <v>1476.0838627226804</v>
      </c>
      <c r="CK64" s="204">
        <f t="shared" si="91"/>
        <v>1105.9705306248779</v>
      </c>
      <c r="CL64" s="204">
        <f t="shared" si="91"/>
        <v>1020.8958744229649</v>
      </c>
      <c r="CM64" s="204">
        <f t="shared" si="91"/>
        <v>935.82121822105114</v>
      </c>
      <c r="CN64" s="204">
        <f t="shared" si="91"/>
        <v>850.7465620191374</v>
      </c>
      <c r="CO64" s="204">
        <f t="shared" si="91"/>
        <v>765.67190581722366</v>
      </c>
      <c r="CP64" s="204">
        <f t="shared" si="91"/>
        <v>680.59724961530992</v>
      </c>
      <c r="CQ64" s="204">
        <f t="shared" si="91"/>
        <v>595.52259341339618</v>
      </c>
      <c r="CR64" s="204">
        <f t="shared" si="91"/>
        <v>510.44793721148244</v>
      </c>
      <c r="CS64" s="204">
        <f t="shared" si="91"/>
        <v>425.3732810095687</v>
      </c>
      <c r="CT64" s="204">
        <f t="shared" si="91"/>
        <v>340.29862480765496</v>
      </c>
      <c r="CU64" s="204">
        <f t="shared" si="91"/>
        <v>255.22396860574122</v>
      </c>
      <c r="CV64" s="204">
        <f t="shared" si="91"/>
        <v>170.14931240382748</v>
      </c>
      <c r="CW64" s="204">
        <f t="shared" si="91"/>
        <v>85.07465620191374</v>
      </c>
      <c r="CX64" s="204">
        <f t="shared" si="91"/>
        <v>0</v>
      </c>
      <c r="CY64" s="204">
        <f t="shared" si="91"/>
        <v>52.189999999999884</v>
      </c>
      <c r="CZ64" s="204">
        <f t="shared" si="91"/>
        <v>104.37999999999977</v>
      </c>
      <c r="DA64" s="204">
        <f t="shared" si="91"/>
        <v>156.56999999999965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6997.5127914085824</v>
      </c>
      <c r="G65" s="204">
        <f t="shared" si="92"/>
        <v>6997.5127914085824</v>
      </c>
      <c r="H65" s="204">
        <f t="shared" si="92"/>
        <v>6997.5127914085824</v>
      </c>
      <c r="I65" s="204">
        <f t="shared" si="92"/>
        <v>6997.5127914085824</v>
      </c>
      <c r="J65" s="204">
        <f t="shared" si="92"/>
        <v>6997.5127914085824</v>
      </c>
      <c r="K65" s="204">
        <f t="shared" si="92"/>
        <v>6997.5127914085824</v>
      </c>
      <c r="L65" s="204">
        <f t="shared" si="88"/>
        <v>6997.5127914085824</v>
      </c>
      <c r="M65" s="204">
        <f t="shared" si="92"/>
        <v>6997.5127914085824</v>
      </c>
      <c r="N65" s="204">
        <f t="shared" si="92"/>
        <v>6997.5127914085824</v>
      </c>
      <c r="O65" s="204">
        <f t="shared" si="92"/>
        <v>6997.5127914085824</v>
      </c>
      <c r="P65" s="204">
        <f t="shared" si="92"/>
        <v>6997.5127914085824</v>
      </c>
      <c r="Q65" s="204">
        <f t="shared" si="92"/>
        <v>6997.5127914085824</v>
      </c>
      <c r="R65" s="204">
        <f t="shared" si="92"/>
        <v>6997.5127914085824</v>
      </c>
      <c r="S65" s="204">
        <f t="shared" si="92"/>
        <v>6997.5127914085824</v>
      </c>
      <c r="T65" s="204">
        <f t="shared" si="92"/>
        <v>6997.5127914085824</v>
      </c>
      <c r="U65" s="204">
        <f t="shared" si="92"/>
        <v>6997.5127914085824</v>
      </c>
      <c r="V65" s="204">
        <f t="shared" si="92"/>
        <v>6997.5127914085824</v>
      </c>
      <c r="W65" s="204">
        <f t="shared" si="92"/>
        <v>6997.5127914085824</v>
      </c>
      <c r="X65" s="204">
        <f t="shared" si="92"/>
        <v>6997.5127914085824</v>
      </c>
      <c r="Y65" s="204">
        <f t="shared" si="92"/>
        <v>6997.5127914085824</v>
      </c>
      <c r="Z65" s="204">
        <f t="shared" si="92"/>
        <v>6997.5127914085824</v>
      </c>
      <c r="AA65" s="204">
        <f t="shared" si="92"/>
        <v>7033.1928777986577</v>
      </c>
      <c r="AB65" s="204">
        <f t="shared" si="92"/>
        <v>7068.8729641887339</v>
      </c>
      <c r="AC65" s="204">
        <f t="shared" si="92"/>
        <v>7104.5530505788092</v>
      </c>
      <c r="AD65" s="204">
        <f t="shared" si="92"/>
        <v>7140.2331369688854</v>
      </c>
      <c r="AE65" s="204">
        <f t="shared" si="92"/>
        <v>7175.9132233589607</v>
      </c>
      <c r="AF65" s="204">
        <f t="shared" si="92"/>
        <v>7211.593309749037</v>
      </c>
      <c r="AG65" s="204">
        <f t="shared" si="92"/>
        <v>7247.2733961391123</v>
      </c>
      <c r="AH65" s="204">
        <f t="shared" si="92"/>
        <v>7282.9534825291876</v>
      </c>
      <c r="AI65" s="204">
        <f t="shared" si="92"/>
        <v>7318.6335689192638</v>
      </c>
      <c r="AJ65" s="204">
        <f t="shared" si="92"/>
        <v>7354.3136553093391</v>
      </c>
      <c r="AK65" s="204">
        <f t="shared" si="92"/>
        <v>7389.9937416994153</v>
      </c>
      <c r="AL65" s="204">
        <f t="shared" si="92"/>
        <v>7425.6738280894906</v>
      </c>
      <c r="AM65" s="204">
        <f t="shared" si="92"/>
        <v>7461.3539144795668</v>
      </c>
      <c r="AN65" s="204">
        <f t="shared" si="92"/>
        <v>7497.0340008696421</v>
      </c>
      <c r="AO65" s="204">
        <f t="shared" si="92"/>
        <v>7532.7140872597174</v>
      </c>
      <c r="AP65" s="204">
        <f t="shared" si="92"/>
        <v>7568.3941736497936</v>
      </c>
      <c r="AQ65" s="204">
        <f t="shared" si="92"/>
        <v>7604.0742600398689</v>
      </c>
      <c r="AR65" s="204">
        <f t="shared" si="92"/>
        <v>7639.7543464299451</v>
      </c>
      <c r="AS65" s="204">
        <f t="shared" si="92"/>
        <v>7675.4344328200204</v>
      </c>
      <c r="AT65" s="204">
        <f t="shared" si="92"/>
        <v>7711.1145192100967</v>
      </c>
      <c r="AU65" s="204">
        <f t="shared" si="92"/>
        <v>7746.794605600172</v>
      </c>
      <c r="AV65" s="204">
        <f t="shared" si="92"/>
        <v>7782.4746919902482</v>
      </c>
      <c r="AW65" s="204">
        <f t="shared" si="92"/>
        <v>7818.1547783803235</v>
      </c>
      <c r="AX65" s="204">
        <f t="shared" si="92"/>
        <v>7853.8348647703988</v>
      </c>
      <c r="AY65" s="204">
        <f t="shared" si="92"/>
        <v>7889.514951160475</v>
      </c>
      <c r="AZ65" s="204">
        <f t="shared" si="92"/>
        <v>7925.1950375505503</v>
      </c>
      <c r="BA65" s="204">
        <f t="shared" si="92"/>
        <v>7960.8751239406265</v>
      </c>
      <c r="BB65" s="204">
        <f t="shared" si="92"/>
        <v>7996.5552103307018</v>
      </c>
      <c r="BC65" s="204">
        <f t="shared" si="92"/>
        <v>8032.2352967207771</v>
      </c>
      <c r="BD65" s="204">
        <f t="shared" si="92"/>
        <v>8067.9153831108533</v>
      </c>
      <c r="BE65" s="204">
        <f t="shared" si="92"/>
        <v>8103.5954695009286</v>
      </c>
      <c r="BF65" s="204">
        <f t="shared" si="92"/>
        <v>8139.2755558910048</v>
      </c>
      <c r="BG65" s="204">
        <f t="shared" si="92"/>
        <v>8174.9556422810801</v>
      </c>
      <c r="BH65" s="204">
        <f t="shared" si="92"/>
        <v>8210.6357286711554</v>
      </c>
      <c r="BI65" s="204">
        <f t="shared" si="92"/>
        <v>8246.3158150612326</v>
      </c>
      <c r="BJ65" s="204">
        <f t="shared" si="92"/>
        <v>8281.9959014513079</v>
      </c>
      <c r="BK65" s="204">
        <f t="shared" si="92"/>
        <v>8317.6759878413832</v>
      </c>
      <c r="BL65" s="204">
        <f t="shared" si="92"/>
        <v>12523.737082866217</v>
      </c>
      <c r="BM65" s="204">
        <f t="shared" si="92"/>
        <v>16729.798177891054</v>
      </c>
      <c r="BN65" s="204">
        <f t="shared" si="92"/>
        <v>20935.859272915888</v>
      </c>
      <c r="BO65" s="204">
        <f t="shared" si="92"/>
        <v>25141.920367940722</v>
      </c>
      <c r="BP65" s="204">
        <f t="shared" si="92"/>
        <v>29347.981462965556</v>
      </c>
      <c r="BQ65" s="204">
        <f t="shared" si="92"/>
        <v>33554.042557990397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37760.103653015227</v>
      </c>
      <c r="BS65" s="204">
        <f t="shared" si="93"/>
        <v>41966.164748040057</v>
      </c>
      <c r="BT65" s="204">
        <f t="shared" si="93"/>
        <v>46172.225843064894</v>
      </c>
      <c r="BU65" s="204">
        <f t="shared" si="93"/>
        <v>50378.286938089732</v>
      </c>
      <c r="BV65" s="204">
        <f t="shared" si="93"/>
        <v>54584.348033114569</v>
      </c>
      <c r="BW65" s="204">
        <f t="shared" si="93"/>
        <v>58790.409128139407</v>
      </c>
      <c r="BX65" s="204">
        <f t="shared" si="93"/>
        <v>62996.47022316423</v>
      </c>
      <c r="BY65" s="204">
        <f t="shared" si="93"/>
        <v>67202.531318189067</v>
      </c>
      <c r="BZ65" s="204">
        <f t="shared" si="93"/>
        <v>71408.592413213904</v>
      </c>
      <c r="CA65" s="204">
        <f t="shared" si="93"/>
        <v>75614.653508238742</v>
      </c>
      <c r="CB65" s="204">
        <f t="shared" si="93"/>
        <v>79820.714603263579</v>
      </c>
      <c r="CC65" s="204">
        <f t="shared" si="93"/>
        <v>84026.775698288417</v>
      </c>
      <c r="CD65" s="204">
        <f t="shared" si="93"/>
        <v>88232.836793313239</v>
      </c>
      <c r="CE65" s="204">
        <f t="shared" si="93"/>
        <v>92438.897888338077</v>
      </c>
      <c r="CF65" s="204">
        <f t="shared" si="93"/>
        <v>96644.958983362914</v>
      </c>
      <c r="CG65" s="204">
        <f t="shared" si="93"/>
        <v>100851.02007838775</v>
      </c>
      <c r="CH65" s="204">
        <f t="shared" si="93"/>
        <v>105057.08117341259</v>
      </c>
      <c r="CI65" s="204">
        <f t="shared" si="93"/>
        <v>109263.14226843743</v>
      </c>
      <c r="CJ65" s="204">
        <f t="shared" si="93"/>
        <v>113469.20336346225</v>
      </c>
      <c r="CK65" s="204">
        <f t="shared" si="93"/>
        <v>117675.26445848709</v>
      </c>
      <c r="CL65" s="204">
        <f t="shared" si="93"/>
        <v>144531.11498096885</v>
      </c>
      <c r="CM65" s="204">
        <f t="shared" si="93"/>
        <v>171386.9655034506</v>
      </c>
      <c r="CN65" s="204">
        <f t="shared" si="93"/>
        <v>198242.81602593238</v>
      </c>
      <c r="CO65" s="204">
        <f t="shared" si="93"/>
        <v>225098.66654841416</v>
      </c>
      <c r="CP65" s="204">
        <f t="shared" si="93"/>
        <v>251954.51707089593</v>
      </c>
      <c r="CQ65" s="204">
        <f t="shared" si="93"/>
        <v>278810.36759337765</v>
      </c>
      <c r="CR65" s="204">
        <f t="shared" si="93"/>
        <v>305666.21811585943</v>
      </c>
      <c r="CS65" s="204">
        <f t="shared" si="93"/>
        <v>332522.06863834121</v>
      </c>
      <c r="CT65" s="204">
        <f t="shared" si="93"/>
        <v>359377.91916082299</v>
      </c>
      <c r="CU65" s="204">
        <f t="shared" si="93"/>
        <v>386233.76968330477</v>
      </c>
      <c r="CV65" s="204">
        <f t="shared" si="93"/>
        <v>413089.62020578649</v>
      </c>
      <c r="CW65" s="204">
        <f t="shared" si="93"/>
        <v>439945.47072826826</v>
      </c>
      <c r="CX65" s="204">
        <f t="shared" si="93"/>
        <v>466801.32125075004</v>
      </c>
      <c r="CY65" s="204">
        <f t="shared" si="93"/>
        <v>466801.32125075004</v>
      </c>
      <c r="CZ65" s="204">
        <f t="shared" si="93"/>
        <v>466801.32125075004</v>
      </c>
      <c r="DA65" s="204">
        <f t="shared" si="93"/>
        <v>466801.32125075004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8905.9253708836513</v>
      </c>
      <c r="G66" s="204">
        <f t="shared" si="94"/>
        <v>8905.9253708836513</v>
      </c>
      <c r="H66" s="204">
        <f t="shared" si="94"/>
        <v>8905.9253708836513</v>
      </c>
      <c r="I66" s="204">
        <f t="shared" si="94"/>
        <v>8905.9253708836513</v>
      </c>
      <c r="J66" s="204">
        <f t="shared" si="94"/>
        <v>8905.9253708836513</v>
      </c>
      <c r="K66" s="204">
        <f t="shared" si="94"/>
        <v>8905.9253708836513</v>
      </c>
      <c r="L66" s="204">
        <f t="shared" si="88"/>
        <v>8905.9253708836513</v>
      </c>
      <c r="M66" s="204">
        <f t="shared" si="94"/>
        <v>8905.9253708836513</v>
      </c>
      <c r="N66" s="204">
        <f t="shared" si="94"/>
        <v>8905.9253708836513</v>
      </c>
      <c r="O66" s="204">
        <f t="shared" si="94"/>
        <v>8905.9253708836513</v>
      </c>
      <c r="P66" s="204">
        <f t="shared" si="94"/>
        <v>8905.9253708836513</v>
      </c>
      <c r="Q66" s="204">
        <f t="shared" si="94"/>
        <v>8905.9253708836513</v>
      </c>
      <c r="R66" s="204">
        <f t="shared" si="94"/>
        <v>8905.9253708836513</v>
      </c>
      <c r="S66" s="204">
        <f t="shared" si="94"/>
        <v>8905.9253708836513</v>
      </c>
      <c r="T66" s="204">
        <f t="shared" si="94"/>
        <v>8905.9253708836513</v>
      </c>
      <c r="U66" s="204">
        <f t="shared" si="94"/>
        <v>8905.9253708836513</v>
      </c>
      <c r="V66" s="204">
        <f t="shared" si="94"/>
        <v>8905.9253708836513</v>
      </c>
      <c r="W66" s="204">
        <f t="shared" si="94"/>
        <v>8905.9253708836513</v>
      </c>
      <c r="X66" s="204">
        <f t="shared" si="94"/>
        <v>8905.9253708836513</v>
      </c>
      <c r="Y66" s="204">
        <f t="shared" si="94"/>
        <v>8905.9253708836513</v>
      </c>
      <c r="Z66" s="204">
        <f t="shared" si="94"/>
        <v>8905.9253708836513</v>
      </c>
      <c r="AA66" s="204">
        <f t="shared" si="94"/>
        <v>8866.1116268110854</v>
      </c>
      <c r="AB66" s="204">
        <f t="shared" si="94"/>
        <v>8826.2978827385177</v>
      </c>
      <c r="AC66" s="204">
        <f t="shared" si="94"/>
        <v>8786.4841386659518</v>
      </c>
      <c r="AD66" s="204">
        <f t="shared" si="94"/>
        <v>8746.6703945933841</v>
      </c>
      <c r="AE66" s="204">
        <f t="shared" si="94"/>
        <v>8706.8566505208182</v>
      </c>
      <c r="AF66" s="204">
        <f t="shared" si="94"/>
        <v>8667.0429064482505</v>
      </c>
      <c r="AG66" s="204">
        <f t="shared" si="94"/>
        <v>8627.2291623756846</v>
      </c>
      <c r="AH66" s="204">
        <f t="shared" si="94"/>
        <v>8587.4154183031169</v>
      </c>
      <c r="AI66" s="204">
        <f t="shared" si="94"/>
        <v>8547.601674230551</v>
      </c>
      <c r="AJ66" s="204">
        <f t="shared" si="94"/>
        <v>8507.7879301579851</v>
      </c>
      <c r="AK66" s="204">
        <f t="shared" si="94"/>
        <v>8467.9741860854174</v>
      </c>
      <c r="AL66" s="204">
        <f t="shared" si="94"/>
        <v>8428.1604420128515</v>
      </c>
      <c r="AM66" s="204">
        <f t="shared" si="94"/>
        <v>8388.3466979402838</v>
      </c>
      <c r="AN66" s="204">
        <f t="shared" si="94"/>
        <v>8348.5329538677179</v>
      </c>
      <c r="AO66" s="204">
        <f t="shared" si="94"/>
        <v>8308.7192097951502</v>
      </c>
      <c r="AP66" s="204">
        <f t="shared" si="94"/>
        <v>8268.9054657225843</v>
      </c>
      <c r="AQ66" s="204">
        <f t="shared" si="94"/>
        <v>8229.0917216500166</v>
      </c>
      <c r="AR66" s="204">
        <f t="shared" si="94"/>
        <v>8189.2779775774507</v>
      </c>
      <c r="AS66" s="204">
        <f t="shared" si="94"/>
        <v>8149.4642335048839</v>
      </c>
      <c r="AT66" s="204">
        <f t="shared" si="94"/>
        <v>8109.650489432317</v>
      </c>
      <c r="AU66" s="204">
        <f t="shared" si="94"/>
        <v>8069.8367453597502</v>
      </c>
      <c r="AV66" s="204">
        <f t="shared" si="94"/>
        <v>8030.0230012871834</v>
      </c>
      <c r="AW66" s="204">
        <f t="shared" si="94"/>
        <v>7990.2092572146175</v>
      </c>
      <c r="AX66" s="204">
        <f t="shared" si="94"/>
        <v>7950.3955131420507</v>
      </c>
      <c r="AY66" s="204">
        <f t="shared" si="94"/>
        <v>7910.5817690694839</v>
      </c>
      <c r="AZ66" s="204">
        <f t="shared" si="94"/>
        <v>7870.7680249969171</v>
      </c>
      <c r="BA66" s="204">
        <f t="shared" si="94"/>
        <v>7830.9542809243503</v>
      </c>
      <c r="BB66" s="204">
        <f t="shared" si="94"/>
        <v>7791.1405368517835</v>
      </c>
      <c r="BC66" s="204">
        <f t="shared" si="94"/>
        <v>7751.3267927792167</v>
      </c>
      <c r="BD66" s="204">
        <f t="shared" si="94"/>
        <v>7711.5130487066499</v>
      </c>
      <c r="BE66" s="204">
        <f t="shared" si="94"/>
        <v>7671.6993046340831</v>
      </c>
      <c r="BF66" s="204">
        <f t="shared" si="94"/>
        <v>7631.8855605615172</v>
      </c>
      <c r="BG66" s="204">
        <f t="shared" si="94"/>
        <v>7592.0718164889495</v>
      </c>
      <c r="BH66" s="204">
        <f t="shared" si="94"/>
        <v>7552.2580724163836</v>
      </c>
      <c r="BI66" s="204">
        <f t="shared" si="94"/>
        <v>7512.4443283438168</v>
      </c>
      <c r="BJ66" s="204">
        <f t="shared" si="94"/>
        <v>7472.63058427125</v>
      </c>
      <c r="BK66" s="204">
        <f t="shared" si="94"/>
        <v>7432.8168401986832</v>
      </c>
      <c r="BL66" s="204">
        <f t="shared" si="94"/>
        <v>8877.924940943416</v>
      </c>
      <c r="BM66" s="204">
        <f t="shared" si="94"/>
        <v>10323.033041688148</v>
      </c>
      <c r="BN66" s="204">
        <f t="shared" si="94"/>
        <v>11768.14114243288</v>
      </c>
      <c r="BO66" s="204">
        <f t="shared" si="94"/>
        <v>13213.249243177612</v>
      </c>
      <c r="BP66" s="204">
        <f t="shared" si="94"/>
        <v>14658.357343922344</v>
      </c>
      <c r="BQ66" s="204">
        <f t="shared" si="94"/>
        <v>16103.465444667076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17548.573545411808</v>
      </c>
      <c r="BS66" s="204">
        <f t="shared" si="95"/>
        <v>18993.68164615654</v>
      </c>
      <c r="BT66" s="204">
        <f t="shared" si="95"/>
        <v>20438.789746901271</v>
      </c>
      <c r="BU66" s="204">
        <f t="shared" si="95"/>
        <v>21883.897847646003</v>
      </c>
      <c r="BV66" s="204">
        <f t="shared" si="95"/>
        <v>23329.005948390735</v>
      </c>
      <c r="BW66" s="204">
        <f t="shared" si="95"/>
        <v>24774.114049135471</v>
      </c>
      <c r="BX66" s="204">
        <f t="shared" si="95"/>
        <v>26219.222149880203</v>
      </c>
      <c r="BY66" s="204">
        <f t="shared" si="95"/>
        <v>27664.330250624935</v>
      </c>
      <c r="BZ66" s="204">
        <f t="shared" si="95"/>
        <v>29109.438351369667</v>
      </c>
      <c r="CA66" s="204">
        <f t="shared" si="95"/>
        <v>30554.546452114399</v>
      </c>
      <c r="CB66" s="204">
        <f t="shared" si="95"/>
        <v>31999.65455285913</v>
      </c>
      <c r="CC66" s="204">
        <f t="shared" si="95"/>
        <v>33444.762653603859</v>
      </c>
      <c r="CD66" s="204">
        <f t="shared" si="95"/>
        <v>34889.870754348594</v>
      </c>
      <c r="CE66" s="204">
        <f t="shared" si="95"/>
        <v>36334.978855093323</v>
      </c>
      <c r="CF66" s="204">
        <f t="shared" si="95"/>
        <v>37780.086955838058</v>
      </c>
      <c r="CG66" s="204">
        <f t="shared" si="95"/>
        <v>39225.195056582786</v>
      </c>
      <c r="CH66" s="204">
        <f t="shared" si="95"/>
        <v>40670.303157327522</v>
      </c>
      <c r="CI66" s="204">
        <f t="shared" si="95"/>
        <v>42115.411258072258</v>
      </c>
      <c r="CJ66" s="204">
        <f t="shared" si="95"/>
        <v>43560.519358816986</v>
      </c>
      <c r="CK66" s="204">
        <f t="shared" si="95"/>
        <v>45005.627459561721</v>
      </c>
      <c r="CL66" s="204">
        <f t="shared" si="95"/>
        <v>41543.656116518512</v>
      </c>
      <c r="CM66" s="204">
        <f t="shared" si="95"/>
        <v>38081.684773475303</v>
      </c>
      <c r="CN66" s="204">
        <f t="shared" si="95"/>
        <v>34619.713430432093</v>
      </c>
      <c r="CO66" s="204">
        <f t="shared" si="95"/>
        <v>31157.742087388884</v>
      </c>
      <c r="CP66" s="204">
        <f t="shared" si="95"/>
        <v>27695.770744345675</v>
      </c>
      <c r="CQ66" s="204">
        <f t="shared" si="95"/>
        <v>24233.799401302465</v>
      </c>
      <c r="CR66" s="204">
        <f t="shared" si="95"/>
        <v>20771.828058259256</v>
      </c>
      <c r="CS66" s="204">
        <f t="shared" si="95"/>
        <v>17309.856715216047</v>
      </c>
      <c r="CT66" s="204">
        <f t="shared" si="95"/>
        <v>13847.885372172837</v>
      </c>
      <c r="CU66" s="204">
        <f t="shared" si="95"/>
        <v>10385.914029129628</v>
      </c>
      <c r="CV66" s="204">
        <f t="shared" si="95"/>
        <v>6923.9426860864187</v>
      </c>
      <c r="CW66" s="204">
        <f t="shared" si="95"/>
        <v>3461.9713430432093</v>
      </c>
      <c r="CX66" s="204">
        <f t="shared" si="95"/>
        <v>0</v>
      </c>
      <c r="CY66" s="204">
        <f t="shared" si="95"/>
        <v>2671.7</v>
      </c>
      <c r="CZ66" s="204">
        <f t="shared" si="95"/>
        <v>5343.4</v>
      </c>
      <c r="DA66" s="204">
        <f t="shared" si="95"/>
        <v>8015.0999999999995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143.49067259070819</v>
      </c>
      <c r="AB67" s="204">
        <f t="shared" si="96"/>
        <v>286.98134518141637</v>
      </c>
      <c r="AC67" s="204">
        <f t="shared" si="96"/>
        <v>430.47201777212456</v>
      </c>
      <c r="AD67" s="204">
        <f t="shared" si="96"/>
        <v>573.96269036283275</v>
      </c>
      <c r="AE67" s="204">
        <f t="shared" si="96"/>
        <v>717.45336295354093</v>
      </c>
      <c r="AF67" s="204">
        <f t="shared" si="96"/>
        <v>860.94403554424912</v>
      </c>
      <c r="AG67" s="204">
        <f t="shared" si="96"/>
        <v>1004.4347081349573</v>
      </c>
      <c r="AH67" s="204">
        <f t="shared" si="96"/>
        <v>1147.9253807256655</v>
      </c>
      <c r="AI67" s="204">
        <f t="shared" si="96"/>
        <v>1291.4160533163736</v>
      </c>
      <c r="AJ67" s="204">
        <f t="shared" si="96"/>
        <v>1434.9067259070819</v>
      </c>
      <c r="AK67" s="204">
        <f t="shared" si="96"/>
        <v>1578.3973984977902</v>
      </c>
      <c r="AL67" s="204">
        <f t="shared" si="96"/>
        <v>1721.8880710884982</v>
      </c>
      <c r="AM67" s="204">
        <f t="shared" si="96"/>
        <v>1865.3787436792063</v>
      </c>
      <c r="AN67" s="204">
        <f t="shared" si="96"/>
        <v>2008.8694162699146</v>
      </c>
      <c r="AO67" s="204">
        <f t="shared" si="96"/>
        <v>2152.3600888606229</v>
      </c>
      <c r="AP67" s="204">
        <f t="shared" si="96"/>
        <v>2295.850761451331</v>
      </c>
      <c r="AQ67" s="204">
        <f t="shared" si="96"/>
        <v>2439.3414340420391</v>
      </c>
      <c r="AR67" s="204">
        <f t="shared" si="96"/>
        <v>2582.8321066327471</v>
      </c>
      <c r="AS67" s="204">
        <f t="shared" si="96"/>
        <v>2726.3227792234557</v>
      </c>
      <c r="AT67" s="204">
        <f t="shared" si="96"/>
        <v>2869.8134518141637</v>
      </c>
      <c r="AU67" s="204">
        <f t="shared" si="96"/>
        <v>3013.3041244048718</v>
      </c>
      <c r="AV67" s="204">
        <f t="shared" si="96"/>
        <v>3156.7947969955803</v>
      </c>
      <c r="AW67" s="204">
        <f t="shared" si="96"/>
        <v>3300.2854695862884</v>
      </c>
      <c r="AX67" s="204">
        <f t="shared" si="96"/>
        <v>3443.7761421769965</v>
      </c>
      <c r="AY67" s="204">
        <f t="shared" si="96"/>
        <v>3587.2668147677045</v>
      </c>
      <c r="AZ67" s="204">
        <f t="shared" si="96"/>
        <v>3730.7574873584126</v>
      </c>
      <c r="BA67" s="204">
        <f t="shared" si="96"/>
        <v>3874.2481599491211</v>
      </c>
      <c r="BB67" s="204">
        <f t="shared" si="96"/>
        <v>4017.7388325398292</v>
      </c>
      <c r="BC67" s="204">
        <f t="shared" si="96"/>
        <v>4161.2295051305373</v>
      </c>
      <c r="BD67" s="204">
        <f t="shared" si="96"/>
        <v>4304.7201777212458</v>
      </c>
      <c r="BE67" s="204">
        <f t="shared" si="96"/>
        <v>4448.2108503119534</v>
      </c>
      <c r="BF67" s="204">
        <f t="shared" si="96"/>
        <v>4591.701522902662</v>
      </c>
      <c r="BG67" s="204">
        <f t="shared" si="96"/>
        <v>4735.1921954933705</v>
      </c>
      <c r="BH67" s="204">
        <f t="shared" si="96"/>
        <v>4878.6828680840781</v>
      </c>
      <c r="BI67" s="204">
        <f t="shared" si="96"/>
        <v>5022.1735406747866</v>
      </c>
      <c r="BJ67" s="204">
        <f t="shared" si="96"/>
        <v>5165.6642132654943</v>
      </c>
      <c r="BK67" s="204">
        <f t="shared" si="96"/>
        <v>5309.1548858562028</v>
      </c>
      <c r="BL67" s="204">
        <f t="shared" si="96"/>
        <v>5452.061218319388</v>
      </c>
      <c r="BM67" s="204">
        <f t="shared" si="96"/>
        <v>5594.9675507825723</v>
      </c>
      <c r="BN67" s="204">
        <f t="shared" si="96"/>
        <v>5737.8738832457575</v>
      </c>
      <c r="BO67" s="204">
        <f t="shared" si="96"/>
        <v>5880.7802157089427</v>
      </c>
      <c r="BP67" s="204">
        <f t="shared" si="96"/>
        <v>6023.686548172127</v>
      </c>
      <c r="BQ67" s="204">
        <f t="shared" si="96"/>
        <v>6166.5928806353122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6309.4992130984974</v>
      </c>
      <c r="BS67" s="204">
        <f t="shared" si="97"/>
        <v>6452.4055455616817</v>
      </c>
      <c r="BT67" s="204">
        <f t="shared" si="97"/>
        <v>6595.3118780248669</v>
      </c>
      <c r="BU67" s="204">
        <f t="shared" si="97"/>
        <v>6738.2182104880521</v>
      </c>
      <c r="BV67" s="204">
        <f t="shared" si="97"/>
        <v>6881.1245429512364</v>
      </c>
      <c r="BW67" s="204">
        <f t="shared" si="97"/>
        <v>7024.0308754144216</v>
      </c>
      <c r="BX67" s="204">
        <f t="shared" si="97"/>
        <v>7166.9372078776069</v>
      </c>
      <c r="BY67" s="204">
        <f t="shared" si="97"/>
        <v>7309.8435403407912</v>
      </c>
      <c r="BZ67" s="204">
        <f t="shared" si="97"/>
        <v>7452.7498728039764</v>
      </c>
      <c r="CA67" s="204">
        <f t="shared" si="97"/>
        <v>7595.6562052671616</v>
      </c>
      <c r="CB67" s="204">
        <f t="shared" si="97"/>
        <v>7738.5625377303459</v>
      </c>
      <c r="CC67" s="204">
        <f t="shared" si="97"/>
        <v>7881.4688701935311</v>
      </c>
      <c r="CD67" s="204">
        <f t="shared" si="97"/>
        <v>8024.3752026567163</v>
      </c>
      <c r="CE67" s="204">
        <f t="shared" si="97"/>
        <v>8167.2815351199006</v>
      </c>
      <c r="CF67" s="204">
        <f t="shared" si="97"/>
        <v>8310.1878675830849</v>
      </c>
      <c r="CG67" s="204">
        <f t="shared" si="97"/>
        <v>8453.094200046271</v>
      </c>
      <c r="CH67" s="204">
        <f t="shared" si="97"/>
        <v>8596.0005325094553</v>
      </c>
      <c r="CI67" s="204">
        <f t="shared" si="97"/>
        <v>8738.9068649726396</v>
      </c>
      <c r="CJ67" s="204">
        <f t="shared" si="97"/>
        <v>8881.8131974358257</v>
      </c>
      <c r="CK67" s="204">
        <f t="shared" si="97"/>
        <v>9024.71952989901</v>
      </c>
      <c r="CL67" s="204">
        <f t="shared" si="97"/>
        <v>14695.982897801623</v>
      </c>
      <c r="CM67" s="204">
        <f t="shared" si="97"/>
        <v>20367.246265704234</v>
      </c>
      <c r="CN67" s="204">
        <f t="shared" si="97"/>
        <v>26038.509633606845</v>
      </c>
      <c r="CO67" s="204">
        <f t="shared" si="97"/>
        <v>31709.773001509457</v>
      </c>
      <c r="CP67" s="204">
        <f t="shared" si="97"/>
        <v>37381.036369412068</v>
      </c>
      <c r="CQ67" s="204">
        <f t="shared" si="97"/>
        <v>43052.299737314686</v>
      </c>
      <c r="CR67" s="204">
        <f t="shared" si="97"/>
        <v>48723.563105217298</v>
      </c>
      <c r="CS67" s="204">
        <f t="shared" si="97"/>
        <v>54394.826473119909</v>
      </c>
      <c r="CT67" s="204">
        <f t="shared" si="97"/>
        <v>60066.08984102252</v>
      </c>
      <c r="CU67" s="204">
        <f t="shared" si="97"/>
        <v>65737.353208925124</v>
      </c>
      <c r="CV67" s="204">
        <f t="shared" si="97"/>
        <v>71408.616576827742</v>
      </c>
      <c r="CW67" s="204">
        <f t="shared" si="97"/>
        <v>77079.879944730361</v>
      </c>
      <c r="CX67" s="204">
        <f t="shared" si="97"/>
        <v>82751.143312632965</v>
      </c>
      <c r="CY67" s="204">
        <f t="shared" si="97"/>
        <v>83580.673312632964</v>
      </c>
      <c r="CZ67" s="204">
        <f t="shared" si="97"/>
        <v>84410.203312632962</v>
      </c>
      <c r="DA67" s="204">
        <f t="shared" si="97"/>
        <v>85239.733312632961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30209.13771002346</v>
      </c>
      <c r="G68" s="204">
        <f t="shared" si="98"/>
        <v>30209.13771002346</v>
      </c>
      <c r="H68" s="204">
        <f t="shared" si="98"/>
        <v>30209.13771002346</v>
      </c>
      <c r="I68" s="204">
        <f t="shared" si="98"/>
        <v>30209.13771002346</v>
      </c>
      <c r="J68" s="204">
        <f t="shared" si="98"/>
        <v>30209.13771002346</v>
      </c>
      <c r="K68" s="204">
        <f t="shared" si="98"/>
        <v>30209.13771002346</v>
      </c>
      <c r="L68" s="204">
        <f t="shared" si="88"/>
        <v>30209.13771002346</v>
      </c>
      <c r="M68" s="204">
        <f t="shared" si="98"/>
        <v>30209.13771002346</v>
      </c>
      <c r="N68" s="204">
        <f t="shared" si="98"/>
        <v>30209.13771002346</v>
      </c>
      <c r="O68" s="204">
        <f t="shared" si="98"/>
        <v>30209.13771002346</v>
      </c>
      <c r="P68" s="204">
        <f t="shared" si="98"/>
        <v>30209.13771002346</v>
      </c>
      <c r="Q68" s="204">
        <f t="shared" si="98"/>
        <v>30209.13771002346</v>
      </c>
      <c r="R68" s="204">
        <f t="shared" si="98"/>
        <v>30209.13771002346</v>
      </c>
      <c r="S68" s="204">
        <f t="shared" si="98"/>
        <v>30209.13771002346</v>
      </c>
      <c r="T68" s="204">
        <f t="shared" si="98"/>
        <v>30209.13771002346</v>
      </c>
      <c r="U68" s="204">
        <f t="shared" si="98"/>
        <v>30209.13771002346</v>
      </c>
      <c r="V68" s="204">
        <f t="shared" si="98"/>
        <v>30209.13771002346</v>
      </c>
      <c r="W68" s="204">
        <f t="shared" si="98"/>
        <v>30209.13771002346</v>
      </c>
      <c r="X68" s="204">
        <f t="shared" si="98"/>
        <v>30209.13771002346</v>
      </c>
      <c r="Y68" s="204">
        <f t="shared" si="98"/>
        <v>30209.13771002346</v>
      </c>
      <c r="Z68" s="204">
        <f t="shared" si="98"/>
        <v>30209.13771002346</v>
      </c>
      <c r="AA68" s="204">
        <f t="shared" si="98"/>
        <v>30133.511325119711</v>
      </c>
      <c r="AB68" s="204">
        <f t="shared" si="98"/>
        <v>30057.884940215958</v>
      </c>
      <c r="AC68" s="204">
        <f t="shared" si="98"/>
        <v>29982.258555312208</v>
      </c>
      <c r="AD68" s="204">
        <f t="shared" si="98"/>
        <v>29906.632170408455</v>
      </c>
      <c r="AE68" s="204">
        <f t="shared" si="98"/>
        <v>29831.005785504705</v>
      </c>
      <c r="AF68" s="204">
        <f t="shared" si="98"/>
        <v>29755.379400600952</v>
      </c>
      <c r="AG68" s="204">
        <f t="shared" si="98"/>
        <v>29679.753015697202</v>
      </c>
      <c r="AH68" s="204">
        <f t="shared" si="98"/>
        <v>29604.126630793449</v>
      </c>
      <c r="AI68" s="204">
        <f t="shared" si="98"/>
        <v>29528.5002458897</v>
      </c>
      <c r="AJ68" s="204">
        <f t="shared" si="98"/>
        <v>29452.873860985947</v>
      </c>
      <c r="AK68" s="204">
        <f t="shared" si="98"/>
        <v>29377.247476082197</v>
      </c>
      <c r="AL68" s="204">
        <f t="shared" si="98"/>
        <v>29301.621091178444</v>
      </c>
      <c r="AM68" s="204">
        <f t="shared" si="98"/>
        <v>29225.994706274694</v>
      </c>
      <c r="AN68" s="204">
        <f t="shared" si="98"/>
        <v>29150.368321370941</v>
      </c>
      <c r="AO68" s="204">
        <f t="shared" si="98"/>
        <v>29074.741936467191</v>
      </c>
      <c r="AP68" s="204">
        <f t="shared" si="98"/>
        <v>28999.115551563438</v>
      </c>
      <c r="AQ68" s="204">
        <f t="shared" si="98"/>
        <v>28923.489166659689</v>
      </c>
      <c r="AR68" s="204">
        <f t="shared" si="98"/>
        <v>28847.862781755935</v>
      </c>
      <c r="AS68" s="204">
        <f t="shared" si="98"/>
        <v>28772.236396852186</v>
      </c>
      <c r="AT68" s="204">
        <f t="shared" si="98"/>
        <v>28696.610011948433</v>
      </c>
      <c r="AU68" s="204">
        <f t="shared" si="98"/>
        <v>28620.983627044683</v>
      </c>
      <c r="AV68" s="204">
        <f t="shared" si="98"/>
        <v>28545.35724214093</v>
      </c>
      <c r="AW68" s="204">
        <f t="shared" si="98"/>
        <v>28469.73085723718</v>
      </c>
      <c r="AX68" s="204">
        <f t="shared" si="98"/>
        <v>28394.104472333427</v>
      </c>
      <c r="AY68" s="204">
        <f t="shared" si="98"/>
        <v>28318.478087429678</v>
      </c>
      <c r="AZ68" s="204">
        <f t="shared" si="98"/>
        <v>28242.851702525924</v>
      </c>
      <c r="BA68" s="204">
        <f t="shared" si="98"/>
        <v>28167.225317622175</v>
      </c>
      <c r="BB68" s="204">
        <f t="shared" si="98"/>
        <v>28091.598932718422</v>
      </c>
      <c r="BC68" s="204">
        <f t="shared" si="98"/>
        <v>28015.972547814672</v>
      </c>
      <c r="BD68" s="204">
        <f t="shared" si="98"/>
        <v>27940.346162910919</v>
      </c>
      <c r="BE68" s="204">
        <f t="shared" si="98"/>
        <v>27864.719778007169</v>
      </c>
      <c r="BF68" s="204">
        <f t="shared" si="98"/>
        <v>27789.093393103416</v>
      </c>
      <c r="BG68" s="204">
        <f t="shared" si="98"/>
        <v>27713.467008199666</v>
      </c>
      <c r="BH68" s="204">
        <f t="shared" si="98"/>
        <v>27637.840623295913</v>
      </c>
      <c r="BI68" s="204">
        <f t="shared" si="98"/>
        <v>27562.214238392164</v>
      </c>
      <c r="BJ68" s="204">
        <f t="shared" si="98"/>
        <v>27486.58785348841</v>
      </c>
      <c r="BK68" s="204">
        <f t="shared" si="98"/>
        <v>27410.961468584661</v>
      </c>
      <c r="BL68" s="204">
        <f t="shared" si="98"/>
        <v>26828.171975776451</v>
      </c>
      <c r="BM68" s="204">
        <f t="shared" si="98"/>
        <v>26245.382482968242</v>
      </c>
      <c r="BN68" s="204">
        <f t="shared" si="98"/>
        <v>25662.592990160036</v>
      </c>
      <c r="BO68" s="204">
        <f t="shared" si="98"/>
        <v>25079.803497351826</v>
      </c>
      <c r="BP68" s="204">
        <f t="shared" si="98"/>
        <v>24497.014004543616</v>
      </c>
      <c r="BQ68" s="204">
        <f t="shared" si="98"/>
        <v>23914.22451173541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23331.435018927201</v>
      </c>
      <c r="BS68" s="204">
        <f t="shared" si="99"/>
        <v>22748.645526118991</v>
      </c>
      <c r="BT68" s="204">
        <f t="shared" si="99"/>
        <v>22165.856033310782</v>
      </c>
      <c r="BU68" s="204">
        <f t="shared" si="99"/>
        <v>21583.066540502572</v>
      </c>
      <c r="BV68" s="204">
        <f t="shared" si="99"/>
        <v>21000.277047694366</v>
      </c>
      <c r="BW68" s="204">
        <f t="shared" si="99"/>
        <v>20417.487554886156</v>
      </c>
      <c r="BX68" s="204">
        <f t="shared" si="99"/>
        <v>19834.698062077947</v>
      </c>
      <c r="BY68" s="204">
        <f t="shared" si="99"/>
        <v>19251.908569269741</v>
      </c>
      <c r="BZ68" s="204">
        <f t="shared" si="99"/>
        <v>18669.119076461531</v>
      </c>
      <c r="CA68" s="204">
        <f t="shared" si="99"/>
        <v>18086.329583653322</v>
      </c>
      <c r="CB68" s="204">
        <f t="shared" si="99"/>
        <v>17503.540090845112</v>
      </c>
      <c r="CC68" s="204">
        <f t="shared" si="99"/>
        <v>16920.750598036902</v>
      </c>
      <c r="CD68" s="204">
        <f t="shared" si="99"/>
        <v>16337.961105228696</v>
      </c>
      <c r="CE68" s="204">
        <f t="shared" si="99"/>
        <v>15755.171612420487</v>
      </c>
      <c r="CF68" s="204">
        <f t="shared" si="99"/>
        <v>15172.382119612277</v>
      </c>
      <c r="CG68" s="204">
        <f t="shared" si="99"/>
        <v>14589.592626804069</v>
      </c>
      <c r="CH68" s="204">
        <f t="shared" si="99"/>
        <v>14006.803133995862</v>
      </c>
      <c r="CI68" s="204">
        <f t="shared" si="99"/>
        <v>13424.013641187652</v>
      </c>
      <c r="CJ68" s="204">
        <f t="shared" si="99"/>
        <v>12841.224148379442</v>
      </c>
      <c r="CK68" s="204">
        <f t="shared" si="99"/>
        <v>12258.434655571235</v>
      </c>
      <c r="CL68" s="204">
        <f t="shared" si="99"/>
        <v>12446.152446994682</v>
      </c>
      <c r="CM68" s="204">
        <f t="shared" si="99"/>
        <v>12633.870238418127</v>
      </c>
      <c r="CN68" s="204">
        <f t="shared" si="99"/>
        <v>12821.588029841574</v>
      </c>
      <c r="CO68" s="204">
        <f t="shared" si="99"/>
        <v>13009.305821265019</v>
      </c>
      <c r="CP68" s="204">
        <f t="shared" si="99"/>
        <v>13197.023612688467</v>
      </c>
      <c r="CQ68" s="204">
        <f t="shared" si="99"/>
        <v>13384.741404111914</v>
      </c>
      <c r="CR68" s="204">
        <f t="shared" si="99"/>
        <v>13572.459195535359</v>
      </c>
      <c r="CS68" s="204">
        <f t="shared" si="99"/>
        <v>13760.176986958806</v>
      </c>
      <c r="CT68" s="204">
        <f t="shared" si="99"/>
        <v>13947.894778382251</v>
      </c>
      <c r="CU68" s="204">
        <f t="shared" si="99"/>
        <v>14135.612569805699</v>
      </c>
      <c r="CV68" s="204">
        <f t="shared" si="99"/>
        <v>14323.330361229146</v>
      </c>
      <c r="CW68" s="204">
        <f t="shared" si="99"/>
        <v>14511.048152652591</v>
      </c>
      <c r="CX68" s="204">
        <f t="shared" si="99"/>
        <v>14698.765944076038</v>
      </c>
      <c r="CY68" s="204">
        <f t="shared" si="99"/>
        <v>20902.26594407604</v>
      </c>
      <c r="CZ68" s="204">
        <f t="shared" si="99"/>
        <v>27105.76594407604</v>
      </c>
      <c r="DA68" s="204">
        <f t="shared" si="99"/>
        <v>33309.26594407604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1171.1564262758325</v>
      </c>
      <c r="G69" s="204">
        <f t="shared" si="100"/>
        <v>1171.1564262758325</v>
      </c>
      <c r="H69" s="204">
        <f t="shared" si="100"/>
        <v>1171.1564262758325</v>
      </c>
      <c r="I69" s="204">
        <f t="shared" si="100"/>
        <v>1171.1564262758325</v>
      </c>
      <c r="J69" s="204">
        <f t="shared" si="100"/>
        <v>1171.1564262758325</v>
      </c>
      <c r="K69" s="204">
        <f t="shared" si="100"/>
        <v>1171.1564262758325</v>
      </c>
      <c r="L69" s="204">
        <f t="shared" si="88"/>
        <v>1171.1564262758325</v>
      </c>
      <c r="M69" s="204">
        <f t="shared" si="100"/>
        <v>1171.1564262758325</v>
      </c>
      <c r="N69" s="204">
        <f t="shared" si="100"/>
        <v>1171.1564262758325</v>
      </c>
      <c r="O69" s="204">
        <f t="shared" si="100"/>
        <v>1171.1564262758325</v>
      </c>
      <c r="P69" s="204">
        <f t="shared" si="100"/>
        <v>1171.1564262758325</v>
      </c>
      <c r="Q69" s="204">
        <f t="shared" si="100"/>
        <v>1171.1564262758325</v>
      </c>
      <c r="R69" s="204">
        <f t="shared" si="100"/>
        <v>1171.1564262758325</v>
      </c>
      <c r="S69" s="204">
        <f t="shared" si="100"/>
        <v>1171.1564262758325</v>
      </c>
      <c r="T69" s="204">
        <f t="shared" si="100"/>
        <v>1171.1564262758325</v>
      </c>
      <c r="U69" s="204">
        <f t="shared" si="100"/>
        <v>1171.1564262758325</v>
      </c>
      <c r="V69" s="204">
        <f t="shared" si="100"/>
        <v>1171.1564262758325</v>
      </c>
      <c r="W69" s="204">
        <f t="shared" si="100"/>
        <v>1171.1564262758325</v>
      </c>
      <c r="X69" s="204">
        <f t="shared" si="100"/>
        <v>1171.1564262758325</v>
      </c>
      <c r="Y69" s="204">
        <f t="shared" si="100"/>
        <v>1171.1564262758325</v>
      </c>
      <c r="Z69" s="204">
        <f t="shared" si="100"/>
        <v>1171.1564262758325</v>
      </c>
      <c r="AA69" s="204">
        <f t="shared" si="100"/>
        <v>1165.9207971544465</v>
      </c>
      <c r="AB69" s="204">
        <f t="shared" si="100"/>
        <v>1160.6851680330608</v>
      </c>
      <c r="AC69" s="204">
        <f t="shared" si="100"/>
        <v>1155.4495389116748</v>
      </c>
      <c r="AD69" s="204">
        <f t="shared" si="100"/>
        <v>1150.2139097902889</v>
      </c>
      <c r="AE69" s="204">
        <f t="shared" si="100"/>
        <v>1144.9782806689032</v>
      </c>
      <c r="AF69" s="204">
        <f t="shared" si="100"/>
        <v>1139.7426515475172</v>
      </c>
      <c r="AG69" s="204">
        <f t="shared" si="100"/>
        <v>1134.5070224261312</v>
      </c>
      <c r="AH69" s="204">
        <f t="shared" si="100"/>
        <v>1129.2713933047455</v>
      </c>
      <c r="AI69" s="204">
        <f t="shared" si="100"/>
        <v>1124.0357641833596</v>
      </c>
      <c r="AJ69" s="204">
        <f t="shared" si="100"/>
        <v>1118.8001350619736</v>
      </c>
      <c r="AK69" s="204">
        <f t="shared" si="100"/>
        <v>1113.5645059405879</v>
      </c>
      <c r="AL69" s="204">
        <f t="shared" si="100"/>
        <v>1108.3288768192019</v>
      </c>
      <c r="AM69" s="204">
        <f t="shared" si="100"/>
        <v>1103.093247697816</v>
      </c>
      <c r="AN69" s="204">
        <f t="shared" si="100"/>
        <v>1097.8576185764302</v>
      </c>
      <c r="AO69" s="204">
        <f t="shared" si="100"/>
        <v>1092.6219894550443</v>
      </c>
      <c r="AP69" s="204">
        <f t="shared" si="100"/>
        <v>1087.3863603336583</v>
      </c>
      <c r="AQ69" s="204">
        <f t="shared" si="100"/>
        <v>1082.1507312122726</v>
      </c>
      <c r="AR69" s="204">
        <f t="shared" si="100"/>
        <v>1076.9151020908866</v>
      </c>
      <c r="AS69" s="204">
        <f t="shared" si="100"/>
        <v>1071.6794729695007</v>
      </c>
      <c r="AT69" s="204">
        <f t="shared" si="100"/>
        <v>1066.4438438481147</v>
      </c>
      <c r="AU69" s="204">
        <f t="shared" si="100"/>
        <v>1061.208214726729</v>
      </c>
      <c r="AV69" s="204">
        <f t="shared" si="100"/>
        <v>1055.9725856053431</v>
      </c>
      <c r="AW69" s="204">
        <f t="shared" si="100"/>
        <v>1050.7369564839571</v>
      </c>
      <c r="AX69" s="204">
        <f t="shared" si="100"/>
        <v>1045.5013273625714</v>
      </c>
      <c r="AY69" s="204">
        <f t="shared" si="100"/>
        <v>1040.2656982411854</v>
      </c>
      <c r="AZ69" s="204">
        <f t="shared" si="100"/>
        <v>1035.0300691197995</v>
      </c>
      <c r="BA69" s="204">
        <f t="shared" si="100"/>
        <v>1029.7944399984137</v>
      </c>
      <c r="BB69" s="204">
        <f t="shared" si="100"/>
        <v>1024.5588108770278</v>
      </c>
      <c r="BC69" s="204">
        <f t="shared" si="100"/>
        <v>1019.3231817556419</v>
      </c>
      <c r="BD69" s="204">
        <f t="shared" si="100"/>
        <v>1014.0875526342561</v>
      </c>
      <c r="BE69" s="204">
        <f t="shared" si="100"/>
        <v>1008.8519235128701</v>
      </c>
      <c r="BF69" s="204">
        <f t="shared" si="100"/>
        <v>1003.6162943914843</v>
      </c>
      <c r="BG69" s="204">
        <f t="shared" si="100"/>
        <v>998.38066527009846</v>
      </c>
      <c r="BH69" s="204">
        <f t="shared" si="100"/>
        <v>993.14503614871251</v>
      </c>
      <c r="BI69" s="204">
        <f t="shared" si="100"/>
        <v>987.90940702732667</v>
      </c>
      <c r="BJ69" s="204">
        <f t="shared" si="100"/>
        <v>982.67377790594071</v>
      </c>
      <c r="BK69" s="204">
        <f t="shared" si="100"/>
        <v>977.43814878455487</v>
      </c>
      <c r="BL69" s="204">
        <f t="shared" si="100"/>
        <v>977.43463424190475</v>
      </c>
      <c r="BM69" s="204">
        <f t="shared" si="100"/>
        <v>977.43111969925462</v>
      </c>
      <c r="BN69" s="204">
        <f t="shared" si="100"/>
        <v>977.4276051566045</v>
      </c>
      <c r="BO69" s="204">
        <f t="shared" si="100"/>
        <v>977.42409061395438</v>
      </c>
      <c r="BP69" s="204">
        <f t="shared" si="100"/>
        <v>977.42057607130414</v>
      </c>
      <c r="BQ69" s="204">
        <f t="shared" si="100"/>
        <v>977.41706152865402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977.41354698600389</v>
      </c>
      <c r="BS69" s="204">
        <f t="shared" si="101"/>
        <v>977.41003244335377</v>
      </c>
      <c r="BT69" s="204">
        <f t="shared" si="101"/>
        <v>977.40651790070365</v>
      </c>
      <c r="BU69" s="204">
        <f t="shared" si="101"/>
        <v>977.40300335805352</v>
      </c>
      <c r="BV69" s="204">
        <f t="shared" si="101"/>
        <v>977.3994888154034</v>
      </c>
      <c r="BW69" s="204">
        <f t="shared" si="101"/>
        <v>977.39597427275328</v>
      </c>
      <c r="BX69" s="204">
        <f t="shared" si="101"/>
        <v>977.39245973010316</v>
      </c>
      <c r="BY69" s="204">
        <f t="shared" si="101"/>
        <v>977.38894518745292</v>
      </c>
      <c r="BZ69" s="204">
        <f t="shared" si="101"/>
        <v>977.3854306448028</v>
      </c>
      <c r="CA69" s="204">
        <f t="shared" si="101"/>
        <v>977.38191610215267</v>
      </c>
      <c r="CB69" s="204">
        <f t="shared" si="101"/>
        <v>977.37840155950255</v>
      </c>
      <c r="CC69" s="204">
        <f t="shared" si="101"/>
        <v>977.37488701685243</v>
      </c>
      <c r="CD69" s="204">
        <f t="shared" si="101"/>
        <v>977.3713724742023</v>
      </c>
      <c r="CE69" s="204">
        <f t="shared" si="101"/>
        <v>977.36785793155218</v>
      </c>
      <c r="CF69" s="204">
        <f t="shared" si="101"/>
        <v>977.36434338890206</v>
      </c>
      <c r="CG69" s="204">
        <f t="shared" si="101"/>
        <v>977.36082884625182</v>
      </c>
      <c r="CH69" s="204">
        <f t="shared" si="101"/>
        <v>977.3573143036017</v>
      </c>
      <c r="CI69" s="204">
        <f t="shared" si="101"/>
        <v>977.35379976095157</v>
      </c>
      <c r="CJ69" s="204">
        <f t="shared" si="101"/>
        <v>977.35028521830145</v>
      </c>
      <c r="CK69" s="204">
        <f t="shared" si="101"/>
        <v>977.34677067565133</v>
      </c>
      <c r="CL69" s="204">
        <f t="shared" si="101"/>
        <v>902.16624985444741</v>
      </c>
      <c r="CM69" s="204">
        <f t="shared" si="101"/>
        <v>826.98572903324339</v>
      </c>
      <c r="CN69" s="204">
        <f t="shared" si="101"/>
        <v>751.80520821203947</v>
      </c>
      <c r="CO69" s="204">
        <f t="shared" si="101"/>
        <v>676.62468739083556</v>
      </c>
      <c r="CP69" s="204">
        <f t="shared" si="101"/>
        <v>601.44416656963165</v>
      </c>
      <c r="CQ69" s="204">
        <f t="shared" si="101"/>
        <v>526.26364574842773</v>
      </c>
      <c r="CR69" s="204">
        <f t="shared" si="101"/>
        <v>451.08312492722371</v>
      </c>
      <c r="CS69" s="204">
        <f t="shared" si="101"/>
        <v>375.90260410601979</v>
      </c>
      <c r="CT69" s="204">
        <f t="shared" si="101"/>
        <v>300.72208328481588</v>
      </c>
      <c r="CU69" s="204">
        <f t="shared" si="101"/>
        <v>225.54156246361197</v>
      </c>
      <c r="CV69" s="204">
        <f t="shared" si="101"/>
        <v>150.36104164240794</v>
      </c>
      <c r="CW69" s="204">
        <f t="shared" si="101"/>
        <v>75.180520821204027</v>
      </c>
      <c r="CX69" s="204">
        <f t="shared" si="101"/>
        <v>1.1368683772161603E-13</v>
      </c>
      <c r="CY69" s="204">
        <f t="shared" si="101"/>
        <v>14.730000000000004</v>
      </c>
      <c r="CZ69" s="204">
        <f t="shared" si="101"/>
        <v>29.460000000000008</v>
      </c>
      <c r="DA69" s="204">
        <f t="shared" si="101"/>
        <v>44.190000000000012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0</v>
      </c>
      <c r="H70" s="204">
        <f t="shared" si="100"/>
        <v>0</v>
      </c>
      <c r="I70" s="204">
        <f t="shared" si="100"/>
        <v>0</v>
      </c>
      <c r="J70" s="204">
        <f t="shared" si="100"/>
        <v>0</v>
      </c>
      <c r="K70" s="204">
        <f t="shared" si="100"/>
        <v>0</v>
      </c>
      <c r="L70" s="204">
        <f t="shared" si="100"/>
        <v>0</v>
      </c>
      <c r="M70" s="204">
        <f t="shared" si="100"/>
        <v>0</v>
      </c>
      <c r="N70" s="204">
        <f t="shared" si="100"/>
        <v>0</v>
      </c>
      <c r="O70" s="204">
        <f t="shared" si="100"/>
        <v>0</v>
      </c>
      <c r="P70" s="204">
        <f t="shared" si="100"/>
        <v>0</v>
      </c>
      <c r="Q70" s="204">
        <f t="shared" si="100"/>
        <v>0</v>
      </c>
      <c r="R70" s="204">
        <f t="shared" si="100"/>
        <v>0</v>
      </c>
      <c r="S70" s="204">
        <f t="shared" si="100"/>
        <v>0</v>
      </c>
      <c r="T70" s="204">
        <f t="shared" si="100"/>
        <v>0</v>
      </c>
      <c r="U70" s="204">
        <f t="shared" si="100"/>
        <v>0</v>
      </c>
      <c r="V70" s="204">
        <f t="shared" si="100"/>
        <v>0</v>
      </c>
      <c r="W70" s="204">
        <f t="shared" si="100"/>
        <v>0</v>
      </c>
      <c r="X70" s="204">
        <f t="shared" si="100"/>
        <v>0</v>
      </c>
      <c r="Y70" s="204">
        <f t="shared" si="100"/>
        <v>0</v>
      </c>
      <c r="Z70" s="204">
        <f t="shared" si="100"/>
        <v>0</v>
      </c>
      <c r="AA70" s="204">
        <f t="shared" si="100"/>
        <v>0</v>
      </c>
      <c r="AB70" s="204">
        <f t="shared" si="100"/>
        <v>0</v>
      </c>
      <c r="AC70" s="204">
        <f t="shared" si="100"/>
        <v>0</v>
      </c>
      <c r="AD70" s="204">
        <f t="shared" si="100"/>
        <v>0</v>
      </c>
      <c r="AE70" s="204">
        <f t="shared" si="100"/>
        <v>0</v>
      </c>
      <c r="AF70" s="204">
        <f t="shared" si="100"/>
        <v>0</v>
      </c>
      <c r="AG70" s="204">
        <f t="shared" si="100"/>
        <v>0</v>
      </c>
      <c r="AH70" s="204">
        <f t="shared" si="100"/>
        <v>0</v>
      </c>
      <c r="AI70" s="204">
        <f t="shared" si="100"/>
        <v>0</v>
      </c>
      <c r="AJ70" s="204">
        <f t="shared" si="100"/>
        <v>0</v>
      </c>
      <c r="AK70" s="204">
        <f t="shared" si="100"/>
        <v>0</v>
      </c>
      <c r="AL70" s="204">
        <f t="shared" si="100"/>
        <v>0</v>
      </c>
      <c r="AM70" s="204">
        <f t="shared" si="100"/>
        <v>0</v>
      </c>
      <c r="AN70" s="204">
        <f t="shared" si="100"/>
        <v>0</v>
      </c>
      <c r="AO70" s="204">
        <f t="shared" si="100"/>
        <v>0</v>
      </c>
      <c r="AP70" s="204">
        <f t="shared" si="100"/>
        <v>0</v>
      </c>
      <c r="AQ70" s="204">
        <f t="shared" si="100"/>
        <v>0</v>
      </c>
      <c r="AR70" s="204">
        <f t="shared" si="100"/>
        <v>0</v>
      </c>
      <c r="AS70" s="204">
        <f t="shared" si="100"/>
        <v>0</v>
      </c>
      <c r="AT70" s="204">
        <f t="shared" si="100"/>
        <v>0</v>
      </c>
      <c r="AU70" s="204">
        <f t="shared" si="100"/>
        <v>0</v>
      </c>
      <c r="AV70" s="204">
        <f t="shared" si="100"/>
        <v>0</v>
      </c>
      <c r="AW70" s="204">
        <f t="shared" si="100"/>
        <v>0</v>
      </c>
      <c r="AX70" s="204">
        <f t="shared" si="100"/>
        <v>0</v>
      </c>
      <c r="AY70" s="204">
        <f t="shared" si="100"/>
        <v>0</v>
      </c>
      <c r="AZ70" s="204">
        <f t="shared" si="100"/>
        <v>0</v>
      </c>
      <c r="BA70" s="204">
        <f t="shared" si="100"/>
        <v>0</v>
      </c>
      <c r="BB70" s="204">
        <f t="shared" si="100"/>
        <v>0</v>
      </c>
      <c r="BC70" s="204">
        <f t="shared" si="100"/>
        <v>0</v>
      </c>
      <c r="BD70" s="204">
        <f t="shared" si="100"/>
        <v>0</v>
      </c>
      <c r="BE70" s="204">
        <f t="shared" si="100"/>
        <v>0</v>
      </c>
      <c r="BF70" s="204">
        <f t="shared" si="100"/>
        <v>0</v>
      </c>
      <c r="BG70" s="204">
        <f t="shared" si="100"/>
        <v>0</v>
      </c>
      <c r="BH70" s="204">
        <f t="shared" si="100"/>
        <v>0</v>
      </c>
      <c r="BI70" s="204">
        <f t="shared" si="100"/>
        <v>0</v>
      </c>
      <c r="BJ70" s="204">
        <f t="shared" si="100"/>
        <v>0</v>
      </c>
      <c r="BK70" s="204">
        <f t="shared" si="100"/>
        <v>0</v>
      </c>
      <c r="BL70" s="204">
        <f t="shared" si="100"/>
        <v>0</v>
      </c>
      <c r="BM70" s="204">
        <f t="shared" si="100"/>
        <v>0</v>
      </c>
      <c r="BN70" s="204">
        <f t="shared" si="100"/>
        <v>0</v>
      </c>
      <c r="BO70" s="204">
        <f t="shared" si="100"/>
        <v>0</v>
      </c>
      <c r="BP70" s="204">
        <f t="shared" si="100"/>
        <v>0</v>
      </c>
      <c r="BQ70" s="204">
        <f t="shared" si="100"/>
        <v>0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0</v>
      </c>
      <c r="BS70" s="204">
        <f t="shared" si="102"/>
        <v>0</v>
      </c>
      <c r="BT70" s="204">
        <f t="shared" si="102"/>
        <v>0</v>
      </c>
      <c r="BU70" s="204">
        <f t="shared" si="102"/>
        <v>0</v>
      </c>
      <c r="BV70" s="204">
        <f t="shared" si="102"/>
        <v>0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296.33</v>
      </c>
      <c r="CZ71" s="204">
        <f t="shared" si="104"/>
        <v>592.66</v>
      </c>
      <c r="DA71" s="204">
        <f t="shared" si="104"/>
        <v>888.99</v>
      </c>
    </row>
    <row r="72" spans="1:105" s="204" customFormat="1">
      <c r="A72" s="204" t="str">
        <f>Income!A88</f>
        <v>TOTAL</v>
      </c>
      <c r="F72" s="204">
        <f>SUM(F59:F71)</f>
        <v>53801.676607648769</v>
      </c>
      <c r="G72" s="204">
        <f t="shared" ref="G72:BR72" si="105">SUM(G59:G71)</f>
        <v>53801.676607648769</v>
      </c>
      <c r="H72" s="204">
        <f t="shared" si="105"/>
        <v>53801.676607648769</v>
      </c>
      <c r="I72" s="204">
        <f t="shared" si="105"/>
        <v>53801.676607648769</v>
      </c>
      <c r="J72" s="204">
        <f t="shared" si="105"/>
        <v>53801.676607648769</v>
      </c>
      <c r="K72" s="204">
        <f t="shared" si="105"/>
        <v>53801.676607648769</v>
      </c>
      <c r="L72" s="204">
        <f t="shared" si="105"/>
        <v>53801.676607648769</v>
      </c>
      <c r="M72" s="204">
        <f t="shared" si="105"/>
        <v>53801.676607648769</v>
      </c>
      <c r="N72" s="204">
        <f t="shared" si="105"/>
        <v>53801.676607648769</v>
      </c>
      <c r="O72" s="204">
        <f t="shared" si="105"/>
        <v>53801.676607648769</v>
      </c>
      <c r="P72" s="204">
        <f t="shared" si="105"/>
        <v>53801.676607648769</v>
      </c>
      <c r="Q72" s="204">
        <f t="shared" si="105"/>
        <v>53801.676607648769</v>
      </c>
      <c r="R72" s="204">
        <f t="shared" si="105"/>
        <v>53801.676607648769</v>
      </c>
      <c r="S72" s="204">
        <f t="shared" si="105"/>
        <v>53801.676607648769</v>
      </c>
      <c r="T72" s="204">
        <f t="shared" si="105"/>
        <v>53801.676607648769</v>
      </c>
      <c r="U72" s="204">
        <f t="shared" si="105"/>
        <v>53801.676607648769</v>
      </c>
      <c r="V72" s="204">
        <f t="shared" si="105"/>
        <v>53801.676607648769</v>
      </c>
      <c r="W72" s="204">
        <f t="shared" si="105"/>
        <v>53801.676607648769</v>
      </c>
      <c r="X72" s="204">
        <f t="shared" si="105"/>
        <v>53801.676607648769</v>
      </c>
      <c r="Y72" s="204">
        <f t="shared" si="105"/>
        <v>53801.676607648769</v>
      </c>
      <c r="Z72" s="204">
        <f t="shared" si="105"/>
        <v>53801.676607648769</v>
      </c>
      <c r="AA72" s="204">
        <f t="shared" si="105"/>
        <v>54242.26709600466</v>
      </c>
      <c r="AB72" s="204">
        <f t="shared" si="105"/>
        <v>54682.857584360536</v>
      </c>
      <c r="AC72" s="204">
        <f t="shared" si="105"/>
        <v>55123.448072716434</v>
      </c>
      <c r="AD72" s="204">
        <f t="shared" si="105"/>
        <v>55564.03856107231</v>
      </c>
      <c r="AE72" s="204">
        <f t="shared" si="105"/>
        <v>56004.629049428193</v>
      </c>
      <c r="AF72" s="204">
        <f t="shared" si="105"/>
        <v>56445.219537784076</v>
      </c>
      <c r="AG72" s="204">
        <f t="shared" si="105"/>
        <v>56885.81002613996</v>
      </c>
      <c r="AH72" s="204">
        <f t="shared" si="105"/>
        <v>57326.40051449585</v>
      </c>
      <c r="AI72" s="204">
        <f t="shared" si="105"/>
        <v>57766.991002851733</v>
      </c>
      <c r="AJ72" s="204">
        <f t="shared" si="105"/>
        <v>58207.581491207617</v>
      </c>
      <c r="AK72" s="204">
        <f t="shared" si="105"/>
        <v>58648.1719795635</v>
      </c>
      <c r="AL72" s="204">
        <f t="shared" si="105"/>
        <v>59088.762467919383</v>
      </c>
      <c r="AM72" s="204">
        <f t="shared" si="105"/>
        <v>59529.352956275266</v>
      </c>
      <c r="AN72" s="204">
        <f t="shared" si="105"/>
        <v>59969.943444631157</v>
      </c>
      <c r="AO72" s="204">
        <f t="shared" si="105"/>
        <v>60410.533932987033</v>
      </c>
      <c r="AP72" s="204">
        <f t="shared" si="105"/>
        <v>60851.124421342916</v>
      </c>
      <c r="AQ72" s="204">
        <f t="shared" si="105"/>
        <v>61291.7149096988</v>
      </c>
      <c r="AR72" s="204">
        <f t="shared" si="105"/>
        <v>61732.305398054697</v>
      </c>
      <c r="AS72" s="204">
        <f t="shared" si="105"/>
        <v>62172.895886410573</v>
      </c>
      <c r="AT72" s="204">
        <f t="shared" si="105"/>
        <v>62613.486374766464</v>
      </c>
      <c r="AU72" s="204">
        <f t="shared" si="105"/>
        <v>63054.07686312234</v>
      </c>
      <c r="AV72" s="204">
        <f t="shared" si="105"/>
        <v>63494.667351478231</v>
      </c>
      <c r="AW72" s="204">
        <f t="shared" si="105"/>
        <v>63935.257839834107</v>
      </c>
      <c r="AX72" s="204">
        <f t="shared" si="105"/>
        <v>64375.848328189997</v>
      </c>
      <c r="AY72" s="204">
        <f t="shared" si="105"/>
        <v>64816.43881654588</v>
      </c>
      <c r="AZ72" s="204">
        <f t="shared" si="105"/>
        <v>65257.029304901756</v>
      </c>
      <c r="BA72" s="204">
        <f t="shared" si="105"/>
        <v>65697.619793257647</v>
      </c>
      <c r="BB72" s="204">
        <f t="shared" si="105"/>
        <v>66138.21028161353</v>
      </c>
      <c r="BC72" s="204">
        <f t="shared" si="105"/>
        <v>66578.800769969414</v>
      </c>
      <c r="BD72" s="204">
        <f t="shared" si="105"/>
        <v>67019.391258325311</v>
      </c>
      <c r="BE72" s="204">
        <f t="shared" si="105"/>
        <v>67459.981746681195</v>
      </c>
      <c r="BF72" s="204">
        <f t="shared" si="105"/>
        <v>67900.572235037078</v>
      </c>
      <c r="BG72" s="204">
        <f t="shared" si="105"/>
        <v>68341.162723392961</v>
      </c>
      <c r="BH72" s="204">
        <f t="shared" si="105"/>
        <v>68781.75321174883</v>
      </c>
      <c r="BI72" s="204">
        <f t="shared" si="105"/>
        <v>69222.343700104728</v>
      </c>
      <c r="BJ72" s="204">
        <f t="shared" si="105"/>
        <v>69662.934188460626</v>
      </c>
      <c r="BK72" s="204">
        <f t="shared" si="105"/>
        <v>70103.524676816494</v>
      </c>
      <c r="BL72" s="204">
        <f t="shared" si="105"/>
        <v>75448.394826610165</v>
      </c>
      <c r="BM72" s="204">
        <f t="shared" si="105"/>
        <v>80793.264976403836</v>
      </c>
      <c r="BN72" s="204">
        <f t="shared" si="105"/>
        <v>86138.135126197521</v>
      </c>
      <c r="BO72" s="204">
        <f t="shared" si="105"/>
        <v>91483.005275991192</v>
      </c>
      <c r="BP72" s="204">
        <f t="shared" si="105"/>
        <v>96827.875425784863</v>
      </c>
      <c r="BQ72" s="204">
        <f t="shared" si="105"/>
        <v>102172.74557557856</v>
      </c>
      <c r="BR72" s="204">
        <f t="shared" si="105"/>
        <v>107517.61572537222</v>
      </c>
      <c r="BS72" s="204">
        <f t="shared" ref="BS72:DA72" si="106">SUM(BS59:BS71)</f>
        <v>112862.48587516588</v>
      </c>
      <c r="BT72" s="204">
        <f t="shared" si="106"/>
        <v>118207.35602495956</v>
      </c>
      <c r="BU72" s="204">
        <f t="shared" si="106"/>
        <v>123552.22617475325</v>
      </c>
      <c r="BV72" s="204">
        <f t="shared" si="106"/>
        <v>128897.09632454692</v>
      </c>
      <c r="BW72" s="204">
        <f t="shared" si="106"/>
        <v>134241.96647434059</v>
      </c>
      <c r="BX72" s="204">
        <f t="shared" si="106"/>
        <v>139586.83662413424</v>
      </c>
      <c r="BY72" s="204">
        <f t="shared" si="106"/>
        <v>144931.7067739279</v>
      </c>
      <c r="BZ72" s="204">
        <f t="shared" si="106"/>
        <v>150276.57692372159</v>
      </c>
      <c r="CA72" s="204">
        <f t="shared" si="106"/>
        <v>155621.44707351527</v>
      </c>
      <c r="CB72" s="204">
        <f t="shared" si="106"/>
        <v>160966.31722330899</v>
      </c>
      <c r="CC72" s="204">
        <f t="shared" si="106"/>
        <v>166311.18737310267</v>
      </c>
      <c r="CD72" s="204">
        <f t="shared" si="106"/>
        <v>171656.0575228963</v>
      </c>
      <c r="CE72" s="204">
        <f t="shared" si="106"/>
        <v>177000.92767268998</v>
      </c>
      <c r="CF72" s="204">
        <f t="shared" si="106"/>
        <v>182345.79782248367</v>
      </c>
      <c r="CG72" s="204">
        <f t="shared" si="106"/>
        <v>187690.66797227736</v>
      </c>
      <c r="CH72" s="204">
        <f t="shared" si="106"/>
        <v>193035.53812207104</v>
      </c>
      <c r="CI72" s="204">
        <f t="shared" si="106"/>
        <v>198380.40827186473</v>
      </c>
      <c r="CJ72" s="204">
        <f t="shared" si="106"/>
        <v>203725.27842165838</v>
      </c>
      <c r="CK72" s="204">
        <f t="shared" si="106"/>
        <v>209070.14857145204</v>
      </c>
      <c r="CL72" s="204">
        <f t="shared" si="106"/>
        <v>239950.08815077847</v>
      </c>
      <c r="CM72" s="204">
        <f t="shared" si="106"/>
        <v>270830.02773010486</v>
      </c>
      <c r="CN72" s="204">
        <f t="shared" si="106"/>
        <v>301709.96730943135</v>
      </c>
      <c r="CO72" s="204">
        <f t="shared" si="106"/>
        <v>332589.90688875772</v>
      </c>
      <c r="CP72" s="204">
        <f t="shared" si="106"/>
        <v>363469.8464680842</v>
      </c>
      <c r="CQ72" s="204">
        <f t="shared" si="106"/>
        <v>394349.78604741057</v>
      </c>
      <c r="CR72" s="204">
        <f t="shared" si="106"/>
        <v>425229.725626737</v>
      </c>
      <c r="CS72" s="204">
        <f t="shared" si="106"/>
        <v>456109.66520606342</v>
      </c>
      <c r="CT72" s="204">
        <f t="shared" si="106"/>
        <v>486989.60478538991</v>
      </c>
      <c r="CU72" s="204">
        <f t="shared" si="106"/>
        <v>517869.54436471628</v>
      </c>
      <c r="CV72" s="204">
        <f t="shared" si="106"/>
        <v>548749.48394404259</v>
      </c>
      <c r="CW72" s="204">
        <f t="shared" si="106"/>
        <v>579629.42352336913</v>
      </c>
      <c r="CX72" s="204">
        <f t="shared" si="106"/>
        <v>610509.36310269556</v>
      </c>
      <c r="CY72" s="204">
        <f t="shared" si="106"/>
        <v>621416.99410269549</v>
      </c>
      <c r="CZ72" s="204">
        <f t="shared" si="106"/>
        <v>632324.62510269554</v>
      </c>
      <c r="DA72" s="204">
        <f t="shared" si="106"/>
        <v>643232.25610269548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40</v>
      </c>
      <c r="D107" s="214">
        <f>C23</f>
        <v>74</v>
      </c>
      <c r="E107" s="214">
        <f>D23</f>
        <v>92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100.36915289680681</v>
      </c>
      <c r="D108" s="212">
        <f>BU42</f>
        <v>89.750000663078197</v>
      </c>
      <c r="E108" s="212">
        <f>CR42</f>
        <v>-20.234993436422812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0</v>
      </c>
      <c r="E109" s="212">
        <f t="shared" ref="E109:E120" si="109">CR43</f>
        <v>489.65173557770981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8.2526670747411064</v>
      </c>
      <c r="D110" s="212">
        <f t="shared" si="108"/>
        <v>18.656640233943801</v>
      </c>
      <c r="E110" s="212">
        <f t="shared" si="109"/>
        <v>126.45322027299598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294715.28974752338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4.5300132329243965E-2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144.68642819563075</v>
      </c>
      <c r="D112" s="212">
        <f t="shared" si="108"/>
        <v>395.29432011256205</v>
      </c>
      <c r="E112" s="212">
        <f t="shared" si="109"/>
        <v>1191.4644551706449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128.78723930562583</v>
      </c>
      <c r="D113" s="212">
        <f t="shared" si="108"/>
        <v>-370.11333209780247</v>
      </c>
      <c r="E113" s="212">
        <f t="shared" si="109"/>
        <v>-85.07465620191374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35.680086390075694</v>
      </c>
      <c r="D114" s="212">
        <f t="shared" si="108"/>
        <v>4206.0610950248347</v>
      </c>
      <c r="E114" s="212">
        <f t="shared" si="109"/>
        <v>26855.850522481764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-39.813744072566706</v>
      </c>
      <c r="D115" s="212">
        <f t="shared" si="108"/>
        <v>1445.1081007447322</v>
      </c>
      <c r="E115" s="212">
        <f t="shared" si="109"/>
        <v>-3461.9713430432093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143.49067259070819</v>
      </c>
      <c r="D116" s="212">
        <f t="shared" si="108"/>
        <v>142.9063324631849</v>
      </c>
      <c r="E116" s="212">
        <f t="shared" si="109"/>
        <v>5671.2633679026121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-75.626384903751344</v>
      </c>
      <c r="D117" s="212">
        <f t="shared" si="108"/>
        <v>-582.78949280820871</v>
      </c>
      <c r="E117" s="212">
        <f t="shared" si="109"/>
        <v>187.71779142344641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-5.2356291213858812</v>
      </c>
      <c r="D118" s="212">
        <f t="shared" si="108"/>
        <v>-3.5145426501361934E-3</v>
      </c>
      <c r="E118" s="212">
        <f t="shared" si="109"/>
        <v>-75.180520821203942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0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2016-06-02T07:21:32Z</dcterms:modified>
  <cp:category/>
</cp:coreProperties>
</file>