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1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1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1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<sst xmlns="http://schemas.openxmlformats.org/spreadsheetml/2006/main" count="790" uniqueCount="145">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</sst>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0.0206889444582814</c:v>
                </c:pt>
                <c:pt idx="2" formatCode="0.0%">
                  <c:v>0.0206889444582814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0.0120129354919054</c:v>
                </c:pt>
                <c:pt idx="2" formatCode="0.0%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0.00094502801992528</c:v>
                </c:pt>
                <c:pt idx="2" formatCode="0.0%">
                  <c:v>0.00094502801992528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0.0113559780821918</c:v>
                </c:pt>
                <c:pt idx="2" formatCode="0.0%">
                  <c:v>0.0113559780821918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0.000946331506849315</c:v>
                </c:pt>
                <c:pt idx="2" formatCode="0.0%">
                  <c:v>0.000946331506849315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0.00036425902864259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0.00603775143212951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0.00325298196762142</c:v>
                </c:pt>
                <c:pt idx="2" formatCode="0.0%">
                  <c:v>0.00325298196762142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0.000374279204444547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0.000930261519302615</c:v>
                </c:pt>
                <c:pt idx="2" formatCode="0.0%">
                  <c:v>0.000930261519302615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0.000428393524283935</c:v>
                </c:pt>
                <c:pt idx="2" formatCode="0.0%">
                  <c:v>0.000428393524283935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0.0128159125521898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0.0241262570097289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0.00914651443198384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0.0933538051170032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0.265992518309213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0.283834945425363</c:v>
                </c:pt>
                <c:pt idx="2" formatCode="0.0%">
                  <c:v>0.42679410767657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864392"/>
        <c:axId val="1775867736"/>
      </c:barChart>
      <c:catAx>
        <c:axId val="177586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586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86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586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6.65814023472765E-5</c:v>
                </c:pt>
                <c:pt idx="2">
                  <c:v>6.65814023472765E-5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0.000133162804694553</c:v>
                </c:pt>
                <c:pt idx="2">
                  <c:v>0.000133162804694553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0.0665814023472765</c:v>
                </c:pt>
                <c:pt idx="2">
                  <c:v>0.0650412915908792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0.00832267529340957</c:v>
                </c:pt>
                <c:pt idx="2">
                  <c:v>0.00909273067160822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0.000105326512187782</c:v>
                </c:pt>
                <c:pt idx="2">
                  <c:v>0.000144307846586991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0.000184321396328619</c:v>
                </c:pt>
                <c:pt idx="2">
                  <c:v>0.000167267062528965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0.000263316280469455</c:v>
                </c:pt>
                <c:pt idx="2">
                  <c:v>0.00023895294646995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0.00106906409870599</c:v>
                </c:pt>
                <c:pt idx="2">
                  <c:v>0.000970148962667996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0.00460803490821547</c:v>
                </c:pt>
                <c:pt idx="2">
                  <c:v>0.00418167656322412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0.000368642792657237</c:v>
                </c:pt>
                <c:pt idx="2">
                  <c:v>0.000368642792657237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0.348886548299729</c:v>
                </c:pt>
                <c:pt idx="2">
                  <c:v>0.348886548299729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032152"/>
        <c:axId val="1777035176"/>
      </c:barChart>
      <c:catAx>
        <c:axId val="177703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03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035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03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3.66399888216983E-5</c:v>
                </c:pt>
                <c:pt idx="2">
                  <c:v>3.66399888216983E-5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0.000122133296072328</c:v>
                </c:pt>
                <c:pt idx="2">
                  <c:v>0.000122133296072328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0.122133296072328</c:v>
                </c:pt>
                <c:pt idx="2">
                  <c:v>0.122197472295475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0.0457999860271229</c:v>
                </c:pt>
                <c:pt idx="2">
                  <c:v>0.0457807331601788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0.059163179916318</c:v>
                </c:pt>
                <c:pt idx="2">
                  <c:v>0.0592460810210071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0.00121719284899201</c:v>
                </c:pt>
                <c:pt idx="2">
                  <c:v>0.00121719284899201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5.79615642377149E-5</c:v>
                </c:pt>
                <c:pt idx="2">
                  <c:v>5.76366947691292E-5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0.000365157854697604</c:v>
                </c:pt>
                <c:pt idx="2">
                  <c:v>0.000365669524110626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0.000144903910594287</c:v>
                </c:pt>
                <c:pt idx="2">
                  <c:v>0.000145106954012153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0.000669456066945606</c:v>
                </c:pt>
                <c:pt idx="2">
                  <c:v>0.000670394127536148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0.00181129888242859</c:v>
                </c:pt>
                <c:pt idx="2">
                  <c:v>0.00181383692515191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0.000710029161912007</c:v>
                </c:pt>
                <c:pt idx="2">
                  <c:v>0.000710029161912007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0.17000954813268</c:v>
                </c:pt>
                <c:pt idx="2">
                  <c:v>0.17000954813268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174680"/>
        <c:axId val="1777177736"/>
      </c:barChart>
      <c:catAx>
        <c:axId val="177717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17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17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174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0.00748923836099977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0.560072463768116</c:v>
                </c:pt>
                <c:pt idx="2">
                  <c:v>0.560072463768116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122952"/>
        <c:axId val="-2025119928"/>
      </c:barChart>
      <c:catAx>
        <c:axId val="-202512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11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11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12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795.6066046673917</c:v>
                </c:pt>
                <c:pt idx="5">
                  <c:v>638.8506698973613</c:v>
                </c:pt>
                <c:pt idx="6">
                  <c:v>873.52347484578</c:v>
                </c:pt>
                <c:pt idx="7">
                  <c:v>1053.671484591691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8.45208937682189</c:v>
                </c:pt>
                <c:pt idx="6">
                  <c:v>322.7827245864235</c:v>
                </c:pt>
                <c:pt idx="7">
                  <c:v>7756.547579678677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222.2075342465754</c:v>
                </c:pt>
                <c:pt idx="5">
                  <c:v>646.3650080580177</c:v>
                </c:pt>
                <c:pt idx="6">
                  <c:v>796.3112731668011</c:v>
                </c:pt>
                <c:pt idx="7">
                  <c:v>758.7207896857374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1180.0</c:v>
                </c:pt>
                <c:pt idx="6">
                  <c:v>3941.557695651933</c:v>
                </c:pt>
                <c:pt idx="7">
                  <c:v>20286.67537969007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547.8289829279216</c:v>
                </c:pt>
                <c:pt idx="5">
                  <c:v>831.392339305188</c:v>
                </c:pt>
                <c:pt idx="6">
                  <c:v>514.2569909834808</c:v>
                </c:pt>
                <c:pt idx="7">
                  <c:v>192.3715288742401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18549.6</c:v>
                </c:pt>
                <c:pt idx="5">
                  <c:v>18549.6</c:v>
                </c:pt>
                <c:pt idx="6">
                  <c:v>18549.6</c:v>
                </c:pt>
                <c:pt idx="7">
                  <c:v>20532.0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440568"/>
        <c:axId val="17704438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40568"/>
        <c:axId val="1770443896"/>
      </c:lineChart>
      <c:catAx>
        <c:axId val="177044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443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443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440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483688"/>
        <c:axId val="17744804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483688"/>
        <c:axId val="1774480440"/>
      </c:lineChart>
      <c:catAx>
        <c:axId val="177448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48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48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483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390984"/>
        <c:axId val="17743876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90984"/>
        <c:axId val="1774387688"/>
      </c:lineChart>
      <c:catAx>
        <c:axId val="1774390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38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38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390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0.357852820117304</c:v>
                </c:pt>
                <c:pt idx="2">
                  <c:v>0.29673557523115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0.126906458601118</c:v>
                </c:pt>
                <c:pt idx="2">
                  <c:v>0.190825441440579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314936"/>
        <c:axId val="1774311576"/>
      </c:barChart>
      <c:catAx>
        <c:axId val="177431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1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31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1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0.0857908650387096</c:v>
                </c:pt>
                <c:pt idx="2">
                  <c:v>0.140358956241155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0.0277422509780319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0.384840505567259</c:v>
                </c:pt>
                <c:pt idx="2">
                  <c:v>0.359574891757178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0.0028579916069606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0.0857908650387096</c:v>
                </c:pt>
                <c:pt idx="2">
                  <c:v>0.140358956241155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252984"/>
        <c:axId val="1774249560"/>
      </c:barChart>
      <c:catAx>
        <c:axId val="177425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249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24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25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0.0431632453067412</c:v>
                </c:pt>
                <c:pt idx="2">
                  <c:v>0.0424143457953473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0.36388455930182</c:v>
                </c:pt>
                <c:pt idx="2">
                  <c:v>0.364765149220782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0.0431632453067412</c:v>
                </c:pt>
                <c:pt idx="2">
                  <c:v>0.0424143457953473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197528"/>
        <c:axId val="1774194008"/>
      </c:barChart>
      <c:catAx>
        <c:axId val="177419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19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19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19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0.346898148148148</c:v>
                </c:pt>
                <c:pt idx="2">
                  <c:v>0.346898148148148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0.190543442784914</c:v>
                </c:pt>
                <c:pt idx="2">
                  <c:v>0.06663289421691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0.170975953656421</c:v>
                </c:pt>
                <c:pt idx="2">
                  <c:v>0.302375740585424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-0.156354705363234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793112"/>
        <c:axId val="1777796488"/>
      </c:barChart>
      <c:catAx>
        <c:axId val="177779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79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79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79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0.0184198344209215</c:v>
                </c:pt>
                <c:pt idx="2" formatCode="0.0%">
                  <c:v>0.0184198344209215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0.00801644458281444</c:v>
                </c:pt>
                <c:pt idx="2" formatCode="0.0%">
                  <c:v>0.00801644458281444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0.0173178665753425</c:v>
                </c:pt>
                <c:pt idx="2" formatCode="0.0%">
                  <c:v>0.0173178665753425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0.00318155088418431</c:v>
                </c:pt>
                <c:pt idx="2" formatCode="0.0%">
                  <c:v>0.00305071846776333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0.00775991835616438</c:v>
                </c:pt>
                <c:pt idx="2" formatCode="0.0%">
                  <c:v>0.00775991835616438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0.000586569115815691</c:v>
                </c:pt>
                <c:pt idx="2" formatCode="0.0%">
                  <c:v>0.000586569115815691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0.000233125778331258</c:v>
                </c:pt>
                <c:pt idx="2" formatCode="0.0%">
                  <c:v>0.00023986639031418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0.00617741214213642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0.00440109325031133</c:v>
                </c:pt>
                <c:pt idx="2" formatCode="0.0%">
                  <c:v>0.00440109325031133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5.09962640099626E-5</c:v>
                </c:pt>
                <c:pt idx="2" formatCode="0.0%">
                  <c:v>9.00918135109127E-5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0.00542652552926525</c:v>
                </c:pt>
                <c:pt idx="2" formatCode="0.0%">
                  <c:v>0.00552694336419033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0.0267699479905243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0.0128319019877205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0.0982265063661791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0.291539064769711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0.237442629928135</c:v>
                </c:pt>
                <c:pt idx="2" formatCode="0.0%">
                  <c:v>0.38847026066039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006408"/>
        <c:axId val="1776009720"/>
      </c:barChart>
      <c:catAx>
        <c:axId val="177600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00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00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006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1272424"/>
        <c:axId val="-19912690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272424"/>
        <c:axId val="-19912690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272424"/>
        <c:axId val="-1991269080"/>
      </c:scatterChart>
      <c:catAx>
        <c:axId val="-1991272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1269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1269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12724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915400"/>
        <c:axId val="177791877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915400"/>
        <c:axId val="1777918776"/>
      </c:lineChart>
      <c:catAx>
        <c:axId val="1777915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79187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7918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7915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099496"/>
        <c:axId val="17781028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06456"/>
        <c:axId val="1778109352"/>
      </c:scatterChart>
      <c:valAx>
        <c:axId val="17780994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02840"/>
        <c:crosses val="autoZero"/>
        <c:crossBetween val="midCat"/>
      </c:valAx>
      <c:valAx>
        <c:axId val="1778102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099496"/>
        <c:crosses val="autoZero"/>
        <c:crossBetween val="midCat"/>
      </c:valAx>
      <c:valAx>
        <c:axId val="17781064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78109352"/>
        <c:crosses val="autoZero"/>
        <c:crossBetween val="midCat"/>
      </c:valAx>
      <c:valAx>
        <c:axId val="17781093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064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89704"/>
        <c:axId val="17781954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189704"/>
        <c:axId val="1778195448"/>
      </c:lineChart>
      <c:catAx>
        <c:axId val="177818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95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8195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897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0.0271125280199253</c:v>
                </c:pt>
                <c:pt idx="2" formatCode="0.0%">
                  <c:v>0.0271125280199253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0.0123831257783313</c:v>
                </c:pt>
                <c:pt idx="2" formatCode="0.0%">
                  <c:v>0.0123831257783313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0.0156144698630137</c:v>
                </c:pt>
                <c:pt idx="2" formatCode="0.0%">
                  <c:v>0.0152629071637114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0.0039886699875467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0.00397693860523039</c:v>
                </c:pt>
                <c:pt idx="2" formatCode="0.0%">
                  <c:v>0.00397941531534427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0.0120657267123288</c:v>
                </c:pt>
                <c:pt idx="2" formatCode="0.0%">
                  <c:v>0.0120657267123288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0.000146642278953923</c:v>
                </c:pt>
                <c:pt idx="2" formatCode="0.0%">
                  <c:v>0.000146642278953923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0.00038247198007472</c:v>
                </c:pt>
                <c:pt idx="2" formatCode="0.0%">
                  <c:v>0.000382012611117217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0.0132075812577833</c:v>
                </c:pt>
                <c:pt idx="2" formatCode="0.0%">
                  <c:v>0.0132049374245312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0.00017302303860523</c:v>
                </c:pt>
                <c:pt idx="2" formatCode="0.0%">
                  <c:v>0.000172180862183142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0.00484511207970112</c:v>
                </c:pt>
                <c:pt idx="2" formatCode="0.0%">
                  <c:v>0.00484375425835238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0.000803237858032378</c:v>
                </c:pt>
                <c:pt idx="2" formatCode="0.0%">
                  <c:v>0.000803237858032378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0.0100140122800712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0.0265500746865776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0.135491531586369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0.407427613066016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0.271355954563808</c:v>
                </c:pt>
                <c:pt idx="2" formatCode="0.0%">
                  <c:v>0.266647820586798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137656"/>
        <c:axId val="1776141000"/>
      </c:barChart>
      <c:catAx>
        <c:axId val="177613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141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141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13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0.00667385305105853</c:v>
                </c:pt>
                <c:pt idx="2" formatCode="0.0%">
                  <c:v>0.00667385305105853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0.00300323387297634</c:v>
                </c:pt>
                <c:pt idx="2" formatCode="0.0%">
                  <c:v>0.00300323387297634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0.012409195516812</c:v>
                </c:pt>
                <c:pt idx="2" formatCode="0.0%">
                  <c:v>0.012409195516812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0.00189266301369863</c:v>
                </c:pt>
                <c:pt idx="2" formatCode="0.0%">
                  <c:v>0.00189266301369863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0.00483020114570361</c:v>
                </c:pt>
                <c:pt idx="2" formatCode="0.0%">
                  <c:v>0.00483020114570361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0.00478379701120797</c:v>
                </c:pt>
                <c:pt idx="2" formatCode="0.0%">
                  <c:v>0.00478379701120797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0.0024186799501868</c:v>
                </c:pt>
                <c:pt idx="2" formatCode="0.0%">
                  <c:v>0.0024186799501868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0.0156055045088432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0.00763280330954615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0.0779041281741288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0.223686170713626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0.294776383239735</c:v>
                </c:pt>
                <c:pt idx="2" formatCode="0.0%">
                  <c:v>0.521320251667218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269704"/>
        <c:axId val="1775640280"/>
      </c:barChart>
      <c:catAx>
        <c:axId val="177626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564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64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269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0.0140684822316314</c:v>
                </c:pt>
                <c:pt idx="1">
                  <c:v>0.0140684822316314</c:v>
                </c:pt>
                <c:pt idx="2">
                  <c:v>0.0273094066849315</c:v>
                </c:pt>
                <c:pt idx="3">
                  <c:v>0.0273094066849315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0.0480517419676214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0.00378011207970112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0.0454239123287671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0.0283638754669987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0.00989815830635118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0.00253616843835616</c:v>
                </c:pt>
                <c:pt idx="3">
                  <c:v>0.0012491575890411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0.00603775143212951</c:v>
                </c:pt>
                <c:pt idx="1">
                  <c:v>0.00603775143212951</c:v>
                </c:pt>
                <c:pt idx="2">
                  <c:v>0.00603775143212951</c:v>
                </c:pt>
                <c:pt idx="3">
                  <c:v>0.00603775143212951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0.0130119278704857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0.000440302056108565</c:v>
                </c:pt>
                <c:pt idx="1">
                  <c:v>0.00026424111833785</c:v>
                </c:pt>
                <c:pt idx="2">
                  <c:v>0.000352271587223208</c:v>
                </c:pt>
                <c:pt idx="3">
                  <c:v>0.000440302056108565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0.186707610234006</c:v>
                </c:pt>
                <c:pt idx="3">
                  <c:v>0.186707610234006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0.265992518309213</c:v>
                </c:pt>
                <c:pt idx="1">
                  <c:v>0.265992518309213</c:v>
                </c:pt>
                <c:pt idx="2">
                  <c:v>0.265992518309213</c:v>
                </c:pt>
                <c:pt idx="3">
                  <c:v>0.265992518309213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-0.739688727159339</c:v>
                </c:pt>
                <c:pt idx="1">
                  <c:v>-0.740180131872277</c:v>
                </c:pt>
                <c:pt idx="2">
                  <c:v>-0.740180131872277</c:v>
                </c:pt>
                <c:pt idx="3">
                  <c:v>-0.494477775403324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550104"/>
        <c:axId val="1775546712"/>
      </c:barChart>
      <c:catAx>
        <c:axId val="17755501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546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554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55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0.0045382200747198</c:v>
                </c:pt>
                <c:pt idx="1">
                  <c:v>0.0045382200747198</c:v>
                </c:pt>
                <c:pt idx="2">
                  <c:v>0.00880948602739726</c:v>
                </c:pt>
                <c:pt idx="3">
                  <c:v>0.00880948602739726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0.00756022415940224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0.0496367820672478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0.00989815830635118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0.00507233687671233</c:v>
                </c:pt>
                <c:pt idx="3">
                  <c:v>0.00249831517808219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0.00291407222914072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0.00483020114570361</c:v>
                </c:pt>
                <c:pt idx="1">
                  <c:v>0.00483020114570361</c:v>
                </c:pt>
                <c:pt idx="2">
                  <c:v>0.00483020114570361</c:v>
                </c:pt>
                <c:pt idx="3">
                  <c:v>0.00483020114570361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0.155808256348258</c:v>
                </c:pt>
                <c:pt idx="3">
                  <c:v>0.155808256348258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0.223686170713626</c:v>
                </c:pt>
                <c:pt idx="1">
                  <c:v>0.223686170713626</c:v>
                </c:pt>
                <c:pt idx="2">
                  <c:v>0.223686170713626</c:v>
                </c:pt>
                <c:pt idx="3">
                  <c:v>0.223686170713626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0.554394427177089</c:v>
                </c:pt>
                <c:pt idx="1">
                  <c:v>0.661160437289169</c:v>
                </c:pt>
                <c:pt idx="2">
                  <c:v>0.498922650340662</c:v>
                </c:pt>
                <c:pt idx="3">
                  <c:v>0.489483736547387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443000"/>
        <c:axId val="1775439608"/>
      </c:barChart>
      <c:catAx>
        <c:axId val="1775443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4396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543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44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0.0125254874062266</c:v>
                </c:pt>
                <c:pt idx="1">
                  <c:v>0.0125254874062266</c:v>
                </c:pt>
                <c:pt idx="2">
                  <c:v>0.0243141814356164</c:v>
                </c:pt>
                <c:pt idx="3">
                  <c:v>0.0243141814356164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0.0320657783312578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0.0692714663013698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0.0122028738710533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0.0207965811945205</c:v>
                </c:pt>
                <c:pt idx="3">
                  <c:v>0.010243092230137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0.00234627646326276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0.00095946556125672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0.00617741214213642</c:v>
                </c:pt>
                <c:pt idx="1">
                  <c:v>0.00617741214213642</c:v>
                </c:pt>
                <c:pt idx="2">
                  <c:v>0.00617741214213642</c:v>
                </c:pt>
                <c:pt idx="3">
                  <c:v>0.00617741214213642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0.0176043730012453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0.000105984009414238</c:v>
                </c:pt>
                <c:pt idx="1">
                  <c:v>6.36048203387043E-5</c:v>
                </c:pt>
                <c:pt idx="2">
                  <c:v>8.4794414876471E-5</c:v>
                </c:pt>
                <c:pt idx="3">
                  <c:v>0.000105984009414238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0.196453012732358</c:v>
                </c:pt>
                <c:pt idx="3">
                  <c:v>0.196453012732358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0.291539064769711</c:v>
                </c:pt>
                <c:pt idx="1">
                  <c:v>0.291539064769711</c:v>
                </c:pt>
                <c:pt idx="2">
                  <c:v>0.291539064769711</c:v>
                </c:pt>
                <c:pt idx="3">
                  <c:v>0.291539064769711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0.465695659479752</c:v>
                </c:pt>
                <c:pt idx="1">
                  <c:v>0.580664968074515</c:v>
                </c:pt>
                <c:pt idx="2">
                  <c:v>0.352564956084965</c:v>
                </c:pt>
                <c:pt idx="3">
                  <c:v>0.285428204994039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332632"/>
        <c:axId val="1775329240"/>
      </c:barChart>
      <c:catAx>
        <c:axId val="1775332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329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532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332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0.0184365190535492</c:v>
                </c:pt>
                <c:pt idx="1">
                  <c:v>0.0184365190535492</c:v>
                </c:pt>
                <c:pt idx="2">
                  <c:v>0.0357885369863014</c:v>
                </c:pt>
                <c:pt idx="3">
                  <c:v>0.0357885369863014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0.049532503113325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0.0610516286548458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0.0159546799501868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0.0159176612613771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0.0323361475890411</c:v>
                </c:pt>
                <c:pt idx="3">
                  <c:v>0.015926759260274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0.000586569115815691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0.00152805044446887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0.0132049374245312</c:v>
                </c:pt>
                <c:pt idx="1">
                  <c:v>0.0132049374245312</c:v>
                </c:pt>
                <c:pt idx="2">
                  <c:v>0.0132049374245312</c:v>
                </c:pt>
                <c:pt idx="3">
                  <c:v>0.0132049374245312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0.000202553566272249</c:v>
                </c:pt>
                <c:pt idx="1">
                  <c:v>0.000121559688701298</c:v>
                </c:pt>
                <c:pt idx="2">
                  <c:v>0.000162056627486774</c:v>
                </c:pt>
                <c:pt idx="3">
                  <c:v>0.000202553566272249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0.270983063172739</c:v>
                </c:pt>
                <c:pt idx="3">
                  <c:v>0.270983063172739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0.407427613066016</c:v>
                </c:pt>
                <c:pt idx="1">
                  <c:v>0.407427613066016</c:v>
                </c:pt>
                <c:pt idx="2">
                  <c:v>0.407427613066016</c:v>
                </c:pt>
                <c:pt idx="3">
                  <c:v>0.407427613066016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0.331611450583694</c:v>
                </c:pt>
                <c:pt idx="1">
                  <c:v>0.473207436112346</c:v>
                </c:pt>
                <c:pt idx="2">
                  <c:v>0.154023760923498</c:v>
                </c:pt>
                <c:pt idx="3">
                  <c:v>0.170392652313479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702920"/>
        <c:axId val="1776706296"/>
      </c:barChart>
      <c:catAx>
        <c:axId val="177670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706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670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70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5.49284301175375E-5</c:v>
                </c:pt>
                <c:pt idx="2">
                  <c:v>5.49284301175375E-5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0.0171651344117305</c:v>
                </c:pt>
                <c:pt idx="2">
                  <c:v>0.0171651344117305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0.0102990806470383</c:v>
                </c:pt>
                <c:pt idx="2">
                  <c:v>0.0102990806470383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0.000228092633538927</c:v>
                </c:pt>
                <c:pt idx="2">
                  <c:v>0.00019672033927201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0.00283311024757366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0.431737460723845</c:v>
                </c:pt>
                <c:pt idx="2">
                  <c:v>0.431737460723845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886856"/>
        <c:axId val="1776889912"/>
      </c:barChart>
      <c:catAx>
        <c:axId val="177688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889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889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88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6.6738530510585294E-3</v>
      </c>
      <c r="J6" s="24">
        <f t="shared" ref="J6:J13" si="3">IF(I$32&lt;=1+I$131,I6,B6*H6+J$33*(I6-B6*H6))</f>
        <v>6.6738530510585294E-3</v>
      </c>
      <c r="K6" s="22">
        <f t="shared" ref="K6:K31" si="4">B6</f>
        <v>3.3369265255292643E-2</v>
      </c>
      <c r="L6" s="22">
        <f t="shared" ref="L6:L29" si="5">IF(K6="","",K6*H6)</f>
        <v>6.6738530510585294E-3</v>
      </c>
      <c r="M6" s="177">
        <f t="shared" ref="M6:M31" si="6">J6</f>
        <v>6.6738530510585294E-3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2.6695412204234117E-2</v>
      </c>
      <c r="Z6" s="156">
        <f>Poor!Z6</f>
        <v>0.17</v>
      </c>
      <c r="AA6" s="121">
        <f>$M6*Z6*4</f>
        <v>4.5382200747198006E-3</v>
      </c>
      <c r="AB6" s="156">
        <f>Poor!AB6</f>
        <v>0.17</v>
      </c>
      <c r="AC6" s="121">
        <f t="shared" ref="AC6:AC29" si="7">$M6*AB6*4</f>
        <v>4.5382200747198006E-3</v>
      </c>
      <c r="AD6" s="156">
        <f>Poor!AD6</f>
        <v>0.33</v>
      </c>
      <c r="AE6" s="121">
        <f t="shared" ref="AE6:AE29" si="8">$M6*AD6*4</f>
        <v>8.8094860273972599E-3</v>
      </c>
      <c r="AF6" s="122">
        <f>1-SUM(Z6,AB6,AD6)</f>
        <v>0.32999999999999996</v>
      </c>
      <c r="AG6" s="121">
        <f>$M6*AF6*4</f>
        <v>8.8094860273972581E-3</v>
      </c>
      <c r="AH6" s="123">
        <f>SUM(Z6,AB6,AD6,AF6)</f>
        <v>1</v>
      </c>
      <c r="AI6" s="183">
        <f>SUM(AA6,AC6,AE6,AG6)/4</f>
        <v>6.6738530510585294E-3</v>
      </c>
      <c r="AJ6" s="120">
        <f>(AA6+AC6)/2</f>
        <v>4.5382200747198006E-3</v>
      </c>
      <c r="AK6" s="119">
        <f>(AE6+AG6)/2</f>
        <v>8.8094860273972599E-3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3.0032338729763389E-3</v>
      </c>
      <c r="J7" s="24">
        <f t="shared" si="3"/>
        <v>3.0032338729763389E-3</v>
      </c>
      <c r="K7" s="22">
        <f t="shared" si="4"/>
        <v>1.5016169364881694E-2</v>
      </c>
      <c r="L7" s="22">
        <f t="shared" si="5"/>
        <v>3.0032338729763389E-3</v>
      </c>
      <c r="M7" s="177">
        <f t="shared" si="6"/>
        <v>3.0032338729763389E-3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795.60660466739171</v>
      </c>
      <c r="T7" s="223">
        <f>IF($B$81=0,0,(SUMIF($N$6:$N$28,$U7,M$6:M$28)+SUMIF($N$91:$N$118,$U7,M$91:M$118))*$I$83*Poor!$B$81/$B$81)</f>
        <v>795.60660466739171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1.2012935491905356E-2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1.2012935491905356E-2</v>
      </c>
      <c r="AH7" s="123">
        <f t="shared" ref="AH7:AH30" si="12">SUM(Z7,AB7,AD7,AF7)</f>
        <v>1</v>
      </c>
      <c r="AI7" s="183">
        <f t="shared" ref="AI7:AI30" si="13">SUM(AA7,AC7,AE7,AG7)/4</f>
        <v>3.0032338729763389E-3</v>
      </c>
      <c r="AJ7" s="120">
        <f t="shared" ref="AJ7:AJ31" si="14">(AA7+AC7)/2</f>
        <v>0</v>
      </c>
      <c r="AK7" s="119">
        <f t="shared" ref="AK7:AK31" si="15">(AE7+AG7)/2</f>
        <v>6.0064677459526778E-3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1.8900560398505606E-3</v>
      </c>
      <c r="J8" s="24">
        <f t="shared" si="3"/>
        <v>1.8900560398505606E-3</v>
      </c>
      <c r="K8" s="22">
        <f t="shared" si="4"/>
        <v>9.4502801992528019E-3</v>
      </c>
      <c r="L8" s="22">
        <f t="shared" si="5"/>
        <v>1.8900560398505606E-3</v>
      </c>
      <c r="M8" s="225">
        <f t="shared" si="6"/>
        <v>1.8900560398505606E-3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7.5602241594022422E-3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7.5602241594022422E-3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1.8900560398505606E-3</v>
      </c>
      <c r="AJ8" s="120">
        <f t="shared" si="14"/>
        <v>3.7801120797011211E-3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1.0646229452054791E-2</v>
      </c>
      <c r="J9" s="24">
        <f t="shared" si="3"/>
        <v>1.0646229452054791E-2</v>
      </c>
      <c r="K9" s="22">
        <f t="shared" si="4"/>
        <v>3.5487431506849305E-2</v>
      </c>
      <c r="L9" s="22">
        <f t="shared" si="5"/>
        <v>1.0646229452054791E-2</v>
      </c>
      <c r="M9" s="225">
        <f t="shared" si="6"/>
        <v>1.0646229452054791E-2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222.20753424657536</v>
      </c>
      <c r="T9" s="223">
        <f>IF($B$81=0,0,(SUMIF($N$6:$N$28,$U9,M$6:M$28)+SUMIF($N$91:$N$118,$U9,M$91:M$118))*$I$83*Poor!$B$81/$B$81)</f>
        <v>222.20753424657536</v>
      </c>
      <c r="U9" s="224">
        <v>3</v>
      </c>
      <c r="V9" s="56"/>
      <c r="W9" s="115"/>
      <c r="X9" s="118">
        <f>Poor!X9</f>
        <v>1</v>
      </c>
      <c r="Y9" s="183">
        <f t="shared" si="9"/>
        <v>4.2584917808219165E-2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4.2584917808219165E-2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1.0646229452054791E-2</v>
      </c>
      <c r="AJ9" s="120">
        <f t="shared" si="14"/>
        <v>2.1292458904109583E-2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0.2</v>
      </c>
      <c r="H10" s="24">
        <f t="shared" si="1"/>
        <v>0.2</v>
      </c>
      <c r="I10" s="22">
        <f t="shared" si="2"/>
        <v>1.2409195516811956E-2</v>
      </c>
      <c r="J10" s="24">
        <f t="shared" si="3"/>
        <v>1.2409195516811956E-2</v>
      </c>
      <c r="K10" s="22">
        <f t="shared" si="4"/>
        <v>6.2045977584059775E-2</v>
      </c>
      <c r="L10" s="22">
        <f t="shared" si="5"/>
        <v>1.2409195516811956E-2</v>
      </c>
      <c r="M10" s="225">
        <f t="shared" si="6"/>
        <v>1.2409195516811956E-2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4.9636782067247823E-2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4.9636782067247823E-2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1.2409195516811956E-2</v>
      </c>
      <c r="AJ10" s="120">
        <f t="shared" si="14"/>
        <v>2.4818391033623911E-2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9.8981583063511829E-3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9.8981583063511829E-3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4.9490791531755915E-3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0.2</v>
      </c>
      <c r="H12" s="24">
        <f t="shared" si="1"/>
        <v>0.2</v>
      </c>
      <c r="I12" s="22">
        <f t="shared" si="2"/>
        <v>1.8926630136986301E-3</v>
      </c>
      <c r="J12" s="24">
        <f t="shared" si="3"/>
        <v>1.8926630136986301E-3</v>
      </c>
      <c r="K12" s="22">
        <f t="shared" si="4"/>
        <v>9.4633150684931503E-3</v>
      </c>
      <c r="L12" s="22">
        <f t="shared" si="5"/>
        <v>1.8926630136986301E-3</v>
      </c>
      <c r="M12" s="225">
        <f t="shared" si="6"/>
        <v>1.8926630136986301E-3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547.82898292792163</v>
      </c>
      <c r="U12" s="224">
        <v>6</v>
      </c>
      <c r="V12" s="56"/>
      <c r="W12" s="117"/>
      <c r="X12" s="118">
        <v>1</v>
      </c>
      <c r="Y12" s="183">
        <f t="shared" si="9"/>
        <v>7.5706520547945202E-3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5.0723368767123288E-3</v>
      </c>
      <c r="AF12" s="122">
        <f>1-SUM(Z12,AB12,AD12)</f>
        <v>0.32999999999999996</v>
      </c>
      <c r="AG12" s="121">
        <f>$M12*AF12*4</f>
        <v>2.4983151780821914E-3</v>
      </c>
      <c r="AH12" s="123">
        <f t="shared" si="12"/>
        <v>1</v>
      </c>
      <c r="AI12" s="183">
        <f t="shared" si="13"/>
        <v>1.8926630136986301E-3</v>
      </c>
      <c r="AJ12" s="120">
        <f t="shared" si="14"/>
        <v>0</v>
      </c>
      <c r="AK12" s="119">
        <f t="shared" si="15"/>
        <v>3.7853260273972601E-3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0.2</v>
      </c>
      <c r="F14" s="22"/>
      <c r="H14" s="24">
        <f t="shared" si="1"/>
        <v>0.2</v>
      </c>
      <c r="I14" s="22">
        <f t="shared" si="2"/>
        <v>7.2851805728518055E-4</v>
      </c>
      <c r="J14" s="24">
        <f>IF(I$32&lt;=1+I131,I14,B14*H14+J$33*(I14-B14*H14))</f>
        <v>7.2851805728518055E-4</v>
      </c>
      <c r="K14" s="22">
        <f t="shared" si="4"/>
        <v>3.6425902864259028E-3</v>
      </c>
      <c r="L14" s="22">
        <f t="shared" si="5"/>
        <v>7.2851805728518055E-4</v>
      </c>
      <c r="M14" s="226">
        <f t="shared" si="6"/>
        <v>7.2851805728518055E-4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2.9140722291407222E-3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2.9140722291407222E-3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7.2851805728518055E-4</v>
      </c>
      <c r="AJ14" s="120">
        <f t="shared" si="14"/>
        <v>1.4570361145703611E-3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0.2</v>
      </c>
      <c r="F15" s="22"/>
      <c r="H15" s="24">
        <f t="shared" si="1"/>
        <v>0.2</v>
      </c>
      <c r="I15" s="22">
        <f t="shared" si="2"/>
        <v>4.8302011457036116E-3</v>
      </c>
      <c r="J15" s="24">
        <f t="shared" ref="J15:J25" si="17">IF(I$32&lt;=1+I131,I15,B15*H15+J$33*(I15-B15*H15))</f>
        <v>4.8302011457036116E-3</v>
      </c>
      <c r="K15" s="22">
        <f t="shared" si="4"/>
        <v>2.4151005728518058E-2</v>
      </c>
      <c r="L15" s="22">
        <f t="shared" si="5"/>
        <v>4.8302011457036116E-3</v>
      </c>
      <c r="M15" s="227">
        <f t="shared" si="6"/>
        <v>4.8302011457036116E-3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1.9320804582814446E-2</v>
      </c>
      <c r="Z15" s="156">
        <f>Poor!Z15</f>
        <v>0.25</v>
      </c>
      <c r="AA15" s="121">
        <f t="shared" si="16"/>
        <v>4.8302011457036116E-3</v>
      </c>
      <c r="AB15" s="156">
        <f>Poor!AB15</f>
        <v>0.25</v>
      </c>
      <c r="AC15" s="121">
        <f t="shared" si="7"/>
        <v>4.8302011457036116E-3</v>
      </c>
      <c r="AD15" s="156">
        <f>Poor!AD15</f>
        <v>0.25</v>
      </c>
      <c r="AE15" s="121">
        <f t="shared" si="8"/>
        <v>4.8302011457036116E-3</v>
      </c>
      <c r="AF15" s="122">
        <f t="shared" si="10"/>
        <v>0.25</v>
      </c>
      <c r="AG15" s="121">
        <f t="shared" si="11"/>
        <v>4.8302011457036116E-3</v>
      </c>
      <c r="AH15" s="123">
        <f t="shared" si="12"/>
        <v>1</v>
      </c>
      <c r="AI15" s="183">
        <f t="shared" si="13"/>
        <v>4.8302011457036116E-3</v>
      </c>
      <c r="AJ15" s="120">
        <f t="shared" si="14"/>
        <v>4.8302011457036116E-3</v>
      </c>
      <c r="AK15" s="119">
        <f t="shared" si="15"/>
        <v>4.8302011457036116E-3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4.7837970112079705E-3</v>
      </c>
      <c r="J16" s="24">
        <f t="shared" si="17"/>
        <v>4.7837970112079705E-3</v>
      </c>
      <c r="K16" s="22">
        <f t="shared" ref="K16:K25" si="21">B16</f>
        <v>2.391898505603985E-2</v>
      </c>
      <c r="L16" s="22">
        <f t="shared" ref="L16:L25" si="22">IF(K16="","",K16*H16)</f>
        <v>4.7837970112079705E-3</v>
      </c>
      <c r="M16" s="227">
        <f t="shared" ref="M16:M25" si="23">J16</f>
        <v>4.7837970112079705E-3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9.106475716064758E-4</v>
      </c>
      <c r="J17" s="24">
        <f t="shared" si="17"/>
        <v>9.106475716064758E-4</v>
      </c>
      <c r="K17" s="22">
        <f t="shared" si="21"/>
        <v>4.5532378580323786E-3</v>
      </c>
      <c r="L17" s="22">
        <f t="shared" si="22"/>
        <v>9.106475716064758E-4</v>
      </c>
      <c r="M17" s="227">
        <f t="shared" si="23"/>
        <v>9.106475716064758E-4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0.2</v>
      </c>
      <c r="F18" s="22"/>
      <c r="H18" s="24">
        <f t="shared" si="19"/>
        <v>0.2</v>
      </c>
      <c r="I18" s="22">
        <f t="shared" si="20"/>
        <v>2.4186799501867994E-3</v>
      </c>
      <c r="J18" s="24">
        <f t="shared" si="17"/>
        <v>2.4186799501867994E-3</v>
      </c>
      <c r="K18" s="22">
        <f t="shared" si="21"/>
        <v>1.2093399750933997E-2</v>
      </c>
      <c r="L18" s="22">
        <f t="shared" si="22"/>
        <v>2.4186799501867994E-3</v>
      </c>
      <c r="M18" s="227">
        <f t="shared" si="23"/>
        <v>2.4186799501867994E-3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7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1.5605504508843217E-2</v>
      </c>
      <c r="K21" s="22">
        <f t="shared" si="21"/>
        <v>0.01</v>
      </c>
      <c r="L21" s="22">
        <f t="shared" si="22"/>
        <v>0.01</v>
      </c>
      <c r="M21" s="227">
        <f t="shared" si="23"/>
        <v>1.5605504508843217E-2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40959.61893044952</v>
      </c>
      <c r="T23" s="179">
        <f>SUM(T7:T22)</f>
        <v>41315.34556369581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7.6328033095461496E-3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7.6328033095461496E-3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3.0531213238184599E-2</v>
      </c>
      <c r="Z27" s="156">
        <f>Poor!Z27</f>
        <v>0.25</v>
      </c>
      <c r="AA27" s="121">
        <f t="shared" si="16"/>
        <v>7.6328033095461496E-3</v>
      </c>
      <c r="AB27" s="156">
        <f>Poor!AB27</f>
        <v>0.25</v>
      </c>
      <c r="AC27" s="121">
        <f t="shared" si="7"/>
        <v>7.6328033095461496E-3</v>
      </c>
      <c r="AD27" s="156">
        <f>Poor!AD27</f>
        <v>0.25</v>
      </c>
      <c r="AE27" s="121">
        <f t="shared" si="8"/>
        <v>7.6328033095461496E-3</v>
      </c>
      <c r="AF27" s="122">
        <f t="shared" si="10"/>
        <v>0.25</v>
      </c>
      <c r="AG27" s="121">
        <f t="shared" si="11"/>
        <v>7.6328033095461496E-3</v>
      </c>
      <c r="AH27" s="123">
        <f t="shared" si="12"/>
        <v>1</v>
      </c>
      <c r="AI27" s="183">
        <f t="shared" si="13"/>
        <v>7.6328033095461496E-3</v>
      </c>
      <c r="AJ27" s="120">
        <f t="shared" si="14"/>
        <v>7.6328033095461496E-3</v>
      </c>
      <c r="AK27" s="119">
        <f t="shared" si="15"/>
        <v>7.6328033095461496E-3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7.7904128174128853E-2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7.7904128174128853E-2</v>
      </c>
      <c r="N28" s="230"/>
      <c r="O28" s="2"/>
      <c r="P28" s="22"/>
      <c r="U28" s="56"/>
      <c r="V28" s="56"/>
      <c r="W28" s="110"/>
      <c r="X28" s="118"/>
      <c r="Y28" s="183">
        <f t="shared" si="9"/>
        <v>0.31161651269651541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0.15580825634825771</v>
      </c>
      <c r="AF28" s="122">
        <f t="shared" si="10"/>
        <v>0.5</v>
      </c>
      <c r="AG28" s="121">
        <f t="shared" si="11"/>
        <v>0.15580825634825771</v>
      </c>
      <c r="AH28" s="123">
        <f t="shared" si="12"/>
        <v>1</v>
      </c>
      <c r="AI28" s="183">
        <f t="shared" si="13"/>
        <v>7.7904128174128853E-2</v>
      </c>
      <c r="AJ28" s="120">
        <f t="shared" si="14"/>
        <v>0</v>
      </c>
      <c r="AK28" s="119">
        <f t="shared" si="15"/>
        <v>0.15580825634825771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0.22368617071362579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0.22368617071362579</v>
      </c>
      <c r="N29" s="230"/>
      <c r="P29" s="22"/>
      <c r="V29" s="56"/>
      <c r="W29" s="110"/>
      <c r="X29" s="118"/>
      <c r="Y29" s="183">
        <f t="shared" si="9"/>
        <v>0.89474468285450315</v>
      </c>
      <c r="Z29" s="156">
        <f>Poor!Z29</f>
        <v>0.25</v>
      </c>
      <c r="AA29" s="121">
        <f t="shared" si="16"/>
        <v>0.22368617071362579</v>
      </c>
      <c r="AB29" s="156">
        <f>Poor!AB29</f>
        <v>0.25</v>
      </c>
      <c r="AC29" s="121">
        <f t="shared" si="7"/>
        <v>0.22368617071362579</v>
      </c>
      <c r="AD29" s="156">
        <f>Poor!AD29</f>
        <v>0.25</v>
      </c>
      <c r="AE29" s="121">
        <f t="shared" si="8"/>
        <v>0.22368617071362579</v>
      </c>
      <c r="AF29" s="122">
        <f t="shared" si="10"/>
        <v>0.25</v>
      </c>
      <c r="AG29" s="121">
        <f t="shared" si="11"/>
        <v>0.22368617071362579</v>
      </c>
      <c r="AH29" s="123">
        <f t="shared" si="12"/>
        <v>1</v>
      </c>
      <c r="AI29" s="183">
        <f t="shared" si="13"/>
        <v>0.22368617071362579</v>
      </c>
      <c r="AJ29" s="120">
        <f t="shared" si="14"/>
        <v>0.22368617071362579</v>
      </c>
      <c r="AK29" s="119">
        <f t="shared" si="15"/>
        <v>0.22368617071362579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1.2674383794448527</v>
      </c>
      <c r="J30" s="232">
        <f>IF(I$32&lt;=1,I30,1-SUM(J6:J29))</f>
        <v>0.52132025166721774</v>
      </c>
      <c r="K30" s="22">
        <f t="shared" si="4"/>
        <v>0.47410426400996258</v>
      </c>
      <c r="L30" s="22">
        <f>IF(L124=L119,0,IF(K30="",0,(L119-L124)/(B119-B124)*K30))</f>
        <v>0.29477638323973504</v>
      </c>
      <c r="M30" s="175">
        <f t="shared" si="6"/>
        <v>0.52132025166721774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2.085281006668871</v>
      </c>
      <c r="Z30" s="122">
        <f>IF($Y30=0,0,AA30/($Y$30))</f>
        <v>0.26586077627144628</v>
      </c>
      <c r="AA30" s="187">
        <f>IF(AA79*4/$I$83+SUM(AA6:AA29)&lt;1,AA79*4/$I$83,1-SUM(AA6:AA29))</f>
        <v>0.55439442717708898</v>
      </c>
      <c r="AB30" s="122">
        <f>IF($Y30=0,0,AC30/($Y$30))</f>
        <v>0.31706059527456126</v>
      </c>
      <c r="AC30" s="187">
        <f>IF(AC79*4/$I$83+SUM(AC6:AC29)&lt;1,AC79*4/$I$83,1-SUM(AC6:AC29))</f>
        <v>0.66116043728916862</v>
      </c>
      <c r="AD30" s="122">
        <f>IF($Y30=0,0,AE30/($Y$30))</f>
        <v>0.23925919276350438</v>
      </c>
      <c r="AE30" s="187">
        <f>IF(AE79*4/$I$83+SUM(AE6:AE29)&lt;1,AE79*4/$I$83,1-SUM(AE6:AE29))</f>
        <v>0.49892265034066186</v>
      </c>
      <c r="AF30" s="122">
        <f>IF($Y30=0,0,AG30/($Y$30))</f>
        <v>0.2347327458419198</v>
      </c>
      <c r="AG30" s="187">
        <f>IF(AG79*4/$I$83+SUM(AG6:AG29)&lt;1,AG79*4/$I$83,1-SUM(AG6:AG29))</f>
        <v>0.48948373654738675</v>
      </c>
      <c r="AH30" s="123">
        <f t="shared" si="12"/>
        <v>1.0569133101514316</v>
      </c>
      <c r="AI30" s="183">
        <f t="shared" si="13"/>
        <v>0.55099031283857658</v>
      </c>
      <c r="AJ30" s="120">
        <f t="shared" si="14"/>
        <v>0.60777743223312886</v>
      </c>
      <c r="AK30" s="119">
        <f t="shared" si="15"/>
        <v>0.4942031934440243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0.19920976454832173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1.6759262950134879</v>
      </c>
      <c r="J32" s="17"/>
      <c r="L32" s="22">
        <f>SUM(L6:L30)</f>
        <v>0.80079023545167827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20234.968417660799</v>
      </c>
      <c r="T32" s="235">
        <f t="shared" si="24"/>
        <v>19879.241784414509</v>
      </c>
      <c r="U32" s="56"/>
      <c r="V32" s="56"/>
      <c r="W32" s="110"/>
      <c r="X32" s="118"/>
      <c r="Y32" s="115">
        <f>SUM(Y6:Y31)</f>
        <v>3.8813197553145646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0.28027522544216088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248.04357451631236</v>
      </c>
      <c r="K49" s="40">
        <f t="shared" si="33"/>
        <v>0</v>
      </c>
      <c r="L49" s="22">
        <f t="shared" si="34"/>
        <v>0</v>
      </c>
      <c r="M49" s="24">
        <f t="shared" si="35"/>
        <v>7.4892383609997696E-3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62.01089362907809</v>
      </c>
      <c r="AB49" s="156">
        <f>Poor!AB49</f>
        <v>0.25</v>
      </c>
      <c r="AC49" s="147">
        <f t="shared" si="41"/>
        <v>62.01089362907809</v>
      </c>
      <c r="AD49" s="156">
        <f>Poor!AD49</f>
        <v>0.25</v>
      </c>
      <c r="AE49" s="147">
        <f t="shared" si="42"/>
        <v>62.01089362907809</v>
      </c>
      <c r="AF49" s="122">
        <f t="shared" si="29"/>
        <v>0.25</v>
      </c>
      <c r="AG49" s="147">
        <f t="shared" si="36"/>
        <v>62.01089362907809</v>
      </c>
      <c r="AH49" s="123">
        <f t="shared" si="37"/>
        <v>1</v>
      </c>
      <c r="AI49" s="112">
        <f t="shared" si="37"/>
        <v>248.04357451631236</v>
      </c>
      <c r="AJ49" s="148">
        <f t="shared" si="38"/>
        <v>124.02178725815618</v>
      </c>
      <c r="AK49" s="147">
        <f t="shared" si="39"/>
        <v>124.02178725815618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0.47463768115942029</v>
      </c>
      <c r="L51" s="22">
        <f t="shared" si="34"/>
        <v>0.56007246376811592</v>
      </c>
      <c r="M51" s="24">
        <f t="shared" si="35"/>
        <v>0.56007246376811604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38697</v>
      </c>
      <c r="J65" s="39">
        <f>SUM(J37:J64)</f>
        <v>38060.043574516312</v>
      </c>
      <c r="K65" s="40">
        <f>SUM(K37:K64)</f>
        <v>1</v>
      </c>
      <c r="L65" s="22">
        <f>SUM(L37:L64)</f>
        <v>1.1416666666666666</v>
      </c>
      <c r="M65" s="24">
        <f>SUM(M37:M64)</f>
        <v>1.1491559050276665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7850.010893629079</v>
      </c>
      <c r="AB65" s="137"/>
      <c r="AC65" s="153">
        <f>SUM(AC37:AC64)</f>
        <v>7850.010893629079</v>
      </c>
      <c r="AD65" s="137"/>
      <c r="AE65" s="153">
        <f>SUM(AE37:AE64)</f>
        <v>7850.010893629079</v>
      </c>
      <c r="AF65" s="137"/>
      <c r="AG65" s="153">
        <f>SUM(AG37:AG64)</f>
        <v>7850.010893629079</v>
      </c>
      <c r="AH65" s="137"/>
      <c r="AI65" s="153">
        <f>SUM(AI37:AI64)</f>
        <v>31400.043574516316</v>
      </c>
      <c r="AJ65" s="153">
        <f>SUM(AJ37:AJ64)</f>
        <v>15700.021787258158</v>
      </c>
      <c r="AK65" s="153">
        <f>SUM(AK37:AK64)</f>
        <v>15700.021787258158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0.29398148148148151</v>
      </c>
      <c r="L71" s="22">
        <f t="shared" si="45"/>
        <v>0.34689814814814818</v>
      </c>
      <c r="M71" s="24">
        <f t="shared" ref="M71:M72" si="48">J71/B$76</f>
        <v>0.34689814814814812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2206.8814564640611</v>
      </c>
      <c r="K72" s="40">
        <f t="shared" si="47"/>
        <v>0.52355072463768115</v>
      </c>
      <c r="L72" s="22">
        <f t="shared" si="45"/>
        <v>0.19054344278491411</v>
      </c>
      <c r="M72" s="24">
        <f t="shared" si="48"/>
        <v>6.6632894216910057E-2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24347.789076803674</v>
      </c>
      <c r="J74" s="51">
        <f t="shared" si="44"/>
        <v>10014.684528189253</v>
      </c>
      <c r="K74" s="40">
        <f>B74/B$76</f>
        <v>0.16666034092811241</v>
      </c>
      <c r="L74" s="22">
        <f t="shared" si="45"/>
        <v>0.1709759536564206</v>
      </c>
      <c r="M74" s="24">
        <f>J74/B$76</f>
        <v>0.30237574058542432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2662.5118027780372</v>
      </c>
      <c r="AB74" s="156"/>
      <c r="AC74" s="147">
        <f>AC30*$I$83/4</f>
        <v>3175.2618379946234</v>
      </c>
      <c r="AD74" s="156"/>
      <c r="AE74" s="147">
        <f>AE30*$I$83/4</f>
        <v>2396.1053359957173</v>
      </c>
      <c r="AF74" s="156"/>
      <c r="AG74" s="147">
        <f>AG30*$I$83/4</f>
        <v>2350.7743980424543</v>
      </c>
      <c r="AH74" s="155"/>
      <c r="AI74" s="147">
        <f>SUM(AA74,AC74,AE74,AG74)</f>
        <v>10584.653374810832</v>
      </c>
      <c r="AJ74" s="148">
        <f>(AA74+AC74)</f>
        <v>5837.7736407726607</v>
      </c>
      <c r="AK74" s="147">
        <f>(AE74+AG74)</f>
        <v>4746.8797340381716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3512.1301248394993</v>
      </c>
      <c r="AB75" s="158"/>
      <c r="AC75" s="149">
        <f>AA75+AC65-SUM(AC70,AC74)</f>
        <v>4599.5764496748707</v>
      </c>
      <c r="AD75" s="158"/>
      <c r="AE75" s="149">
        <f>AC75+AE65-SUM(AE70,AE74)</f>
        <v>6466.1792765091486</v>
      </c>
      <c r="AF75" s="158"/>
      <c r="AG75" s="149">
        <f>IF(SUM(AG6:AG29)+((AG65-AG70-$J$75)*4/I$83)&lt;1,0,AG65-AG70-$J$75-(1-SUM(AG6:AG29))*I$83/4)</f>
        <v>1911.9337647875413</v>
      </c>
      <c r="AH75" s="134"/>
      <c r="AI75" s="149">
        <f>AI76-SUM(AI70,AI74)</f>
        <v>6466.1792765091486</v>
      </c>
      <c r="AJ75" s="151">
        <f>AJ76-SUM(AJ70,AJ74)</f>
        <v>2687.6426848873307</v>
      </c>
      <c r="AK75" s="149">
        <f>AJ75+AK76-SUM(AK70,AK74)</f>
        <v>6466.1792765091486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38697.000000000007</v>
      </c>
      <c r="J76" s="51">
        <f t="shared" si="44"/>
        <v>38060.043574516312</v>
      </c>
      <c r="K76" s="40">
        <f>SUM(K70:K75)</f>
        <v>1.3163011332100669</v>
      </c>
      <c r="L76" s="22">
        <f>SUM(L70:L75)</f>
        <v>1.1416666666666671</v>
      </c>
      <c r="M76" s="24">
        <f>SUM(M70:M75)</f>
        <v>1.1491559050276665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7850.010893629079</v>
      </c>
      <c r="AB76" s="137"/>
      <c r="AC76" s="153">
        <f>AC65</f>
        <v>7850.010893629079</v>
      </c>
      <c r="AD76" s="137"/>
      <c r="AE76" s="153">
        <f>AE65</f>
        <v>7850.010893629079</v>
      </c>
      <c r="AF76" s="137"/>
      <c r="AG76" s="153">
        <f>AG65</f>
        <v>7850.010893629079</v>
      </c>
      <c r="AH76" s="137"/>
      <c r="AI76" s="153">
        <f>SUM(AA76,AC76,AE76,AG76)</f>
        <v>31400.043574516316</v>
      </c>
      <c r="AJ76" s="154">
        <f>SUM(AA76,AC76)</f>
        <v>15700.021787258158</v>
      </c>
      <c r="AK76" s="154">
        <f>SUM(AE76,AG76)</f>
        <v>15700.021787258158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-0.15635470536323404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1911.9337647875413</v>
      </c>
      <c r="AB78" s="112"/>
      <c r="AC78" s="112">
        <f>IF(AA75&lt;0,0,AA75)</f>
        <v>3512.1301248394993</v>
      </c>
      <c r="AD78" s="112"/>
      <c r="AE78" s="112">
        <f>AC75</f>
        <v>4599.5764496748707</v>
      </c>
      <c r="AF78" s="112"/>
      <c r="AG78" s="112">
        <f>AE75</f>
        <v>6466.1792765091486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6174.6419276175366</v>
      </c>
      <c r="AB79" s="112"/>
      <c r="AC79" s="112">
        <f>AA79-AA74+AC65-AC70</f>
        <v>7774.8382876694941</v>
      </c>
      <c r="AD79" s="112"/>
      <c r="AE79" s="112">
        <f>AC79-AC74+AE65-AE70</f>
        <v>8862.2846125048654</v>
      </c>
      <c r="AF79" s="112"/>
      <c r="AG79" s="112">
        <f>AE79-AE74+AG65-AG70</f>
        <v>10728.887439339143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1.2912053128313639E-2</v>
      </c>
      <c r="K103" s="22">
        <f t="shared" si="56"/>
        <v>0</v>
      </c>
      <c r="L103" s="22">
        <f t="shared" si="57"/>
        <v>0</v>
      </c>
      <c r="M103" s="229">
        <f t="shared" si="49"/>
        <v>1.2912053128313639E-2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0.7151515151515152</v>
      </c>
      <c r="I105" s="22">
        <f t="shared" si="54"/>
        <v>0.96561026092298674</v>
      </c>
      <c r="J105" s="24">
        <f>IF(I$32&lt;=1+I131,I105,L105+J$33*(I105-L105))</f>
        <v>0.96561026092298674</v>
      </c>
      <c r="K105" s="22">
        <f t="shared" si="56"/>
        <v>1.3502177377312949</v>
      </c>
      <c r="L105" s="22">
        <f t="shared" si="57"/>
        <v>0.96561026092298674</v>
      </c>
      <c r="M105" s="229">
        <f t="shared" si="49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2.0143949339574343</v>
      </c>
      <c r="J119" s="24">
        <f>SUM(J91:J118)</f>
        <v>1.9812377952478188</v>
      </c>
      <c r="K119" s="22">
        <f>SUM(K91:K118)</f>
        <v>2.8447335543041019</v>
      </c>
      <c r="L119" s="22">
        <f>SUM(L91:L118)</f>
        <v>1.9683257421195053</v>
      </c>
      <c r="M119" s="57">
        <f t="shared" si="49"/>
        <v>1.9812377952478188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66"/>
        <v>0.59808048603817732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0.11488050302984232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0.32851231832901151</v>
      </c>
      <c r="M126" s="241">
        <f t="shared" si="66"/>
        <v>0.11488050302984232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1.2674383794448527</v>
      </c>
      <c r="J128" s="229">
        <f>(J30)</f>
        <v>0.52132025166721774</v>
      </c>
      <c r="K128" s="29">
        <f>(B128)</f>
        <v>0.47410426400996258</v>
      </c>
      <c r="L128" s="29">
        <f>IF(L124=L119,0,(L119-L124)/(B119-B124)*K128)</f>
        <v>0.29477638323973504</v>
      </c>
      <c r="M128" s="241">
        <f t="shared" si="66"/>
        <v>0.52132025166721774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2.0143949339574343</v>
      </c>
      <c r="J130" s="229">
        <f>(J119)</f>
        <v>1.9812377952478188</v>
      </c>
      <c r="K130" s="29">
        <f>(B130)</f>
        <v>2.8447335543041019</v>
      </c>
      <c r="L130" s="29">
        <f>(L119)</f>
        <v>1.9683257421195053</v>
      </c>
      <c r="M130" s="241">
        <f t="shared" si="66"/>
        <v>1.9812377952478188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0.2695681677091657</v>
      </c>
      <c r="M131" s="238">
        <f>IF(I131&lt;SUM(M126:M127),0,I131-(SUM(M126:M127)))</f>
        <v>0.48319998300833489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3" sqref="E5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2.0688944458281441E-2</v>
      </c>
      <c r="J6" s="24">
        <f t="shared" ref="J6:J13" si="3">IF(I$32&lt;=1+I$131,I6,B6*H6+J$33*(I6-B6*H6))</f>
        <v>2.0688944458281441E-2</v>
      </c>
      <c r="K6" s="22">
        <f t="shared" ref="K6:K31" si="4">B6</f>
        <v>0.10344472229140719</v>
      </c>
      <c r="L6" s="22">
        <f t="shared" ref="L6:L29" si="5">IF(K6="","",K6*H6)</f>
        <v>2.0688944458281441E-2</v>
      </c>
      <c r="M6" s="225">
        <f t="shared" ref="M6:M31" si="6">J6</f>
        <v>2.0688944458281441E-2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8.2755777833125765E-2</v>
      </c>
      <c r="Z6" s="116">
        <v>0.17</v>
      </c>
      <c r="AA6" s="121">
        <f>$M6*Z6*4</f>
        <v>1.4068482231631381E-2</v>
      </c>
      <c r="AB6" s="116">
        <v>0.17</v>
      </c>
      <c r="AC6" s="121">
        <f t="shared" ref="AC6:AC29" si="7">$M6*AB6*4</f>
        <v>1.4068482231631381E-2</v>
      </c>
      <c r="AD6" s="116">
        <v>0.33</v>
      </c>
      <c r="AE6" s="121">
        <f t="shared" ref="AE6:AE29" si="8">$M6*AD6*4</f>
        <v>2.7309406684931505E-2</v>
      </c>
      <c r="AF6" s="122">
        <f>1-SUM(Z6,AB6,AD6)</f>
        <v>0.32999999999999996</v>
      </c>
      <c r="AG6" s="121">
        <f>$M6*AF6*4</f>
        <v>2.7309406684931498E-2</v>
      </c>
      <c r="AH6" s="123">
        <f>SUM(Z6,AB6,AD6,AF6)</f>
        <v>1</v>
      </c>
      <c r="AI6" s="183">
        <f>SUM(AA6,AC6,AE6,AG6)/4</f>
        <v>2.0688944458281441E-2</v>
      </c>
      <c r="AJ6" s="120">
        <f>(AA6+AC6)/2</f>
        <v>1.4068482231631381E-2</v>
      </c>
      <c r="AK6" s="119">
        <f>(AE6+AG6)/2</f>
        <v>2.7309406684931502E-2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1.2012935491905356E-2</v>
      </c>
      <c r="J7" s="24">
        <f t="shared" si="3"/>
        <v>1.2012935491905356E-2</v>
      </c>
      <c r="K7" s="22">
        <f t="shared" si="4"/>
        <v>6.0064677459526775E-2</v>
      </c>
      <c r="L7" s="22">
        <f t="shared" si="5"/>
        <v>1.2012935491905356E-2</v>
      </c>
      <c r="M7" s="225">
        <f t="shared" si="6"/>
        <v>1.2012935491905356E-2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638.65817996578323</v>
      </c>
      <c r="T7" s="223">
        <f>IF($B$81=0,0,(SUMIF($N$6:$N$28,$U7,M$6:M$28)+SUMIF($N$91:$N$118,$U7,M$91:M$118))*$I$83*Poor!$B$81/$B$81)</f>
        <v>638.85066989736129</v>
      </c>
      <c r="U7" s="224">
        <v>1</v>
      </c>
      <c r="V7" s="56"/>
      <c r="W7" s="115"/>
      <c r="X7" s="124">
        <v>4</v>
      </c>
      <c r="Y7" s="183">
        <f t="shared" ref="Y7:Y29" si="9">M7*4</f>
        <v>4.8051741967621422E-2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4.8051741967621422E-2</v>
      </c>
      <c r="AH7" s="123">
        <f t="shared" ref="AH7:AH30" si="12">SUM(Z7,AB7,AD7,AF7)</f>
        <v>1</v>
      </c>
      <c r="AI7" s="183">
        <f t="shared" ref="AI7:AI30" si="13">SUM(AA7,AC7,AE7,AG7)/4</f>
        <v>1.2012935491905356E-2</v>
      </c>
      <c r="AJ7" s="120">
        <f t="shared" ref="AJ7:AJ31" si="14">(AA7+AC7)/2</f>
        <v>0</v>
      </c>
      <c r="AK7" s="119">
        <f t="shared" ref="AK7:AK31" si="15">(AE7+AG7)/2</f>
        <v>2.4025870983810711E-2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9.4502801992528028E-4</v>
      </c>
      <c r="J8" s="24">
        <f t="shared" si="3"/>
        <v>9.4502801992528028E-4</v>
      </c>
      <c r="K8" s="22">
        <f t="shared" si="4"/>
        <v>4.7251400996264009E-3</v>
      </c>
      <c r="L8" s="22">
        <f t="shared" si="5"/>
        <v>9.4502801992528028E-4</v>
      </c>
      <c r="M8" s="225">
        <f t="shared" si="6"/>
        <v>9.4502801992528028E-4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9.7999999999999972</v>
      </c>
      <c r="T8" s="223">
        <f>IF($B$81=0,0,(SUMIF($N$6:$N$28,$U8,M$6:M$28)+SUMIF($N$91:$N$118,$U8,M$91:M$118))*$I$83*Poor!$B$81/$B$81)</f>
        <v>8.4520893768218919</v>
      </c>
      <c r="U8" s="224">
        <v>2</v>
      </c>
      <c r="V8" s="184"/>
      <c r="W8" s="115"/>
      <c r="X8" s="124">
        <v>1</v>
      </c>
      <c r="Y8" s="183">
        <f t="shared" si="9"/>
        <v>3.7801120797011211E-3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3.7801120797011211E-3</v>
      </c>
      <c r="AH8" s="123">
        <f t="shared" si="12"/>
        <v>1</v>
      </c>
      <c r="AI8" s="183">
        <f t="shared" si="13"/>
        <v>9.4502801992528028E-4</v>
      </c>
      <c r="AJ8" s="120">
        <f t="shared" si="14"/>
        <v>0</v>
      </c>
      <c r="AK8" s="119">
        <f t="shared" si="15"/>
        <v>1.8900560398505606E-3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1.135597808219178E-2</v>
      </c>
      <c r="J9" s="24">
        <f t="shared" si="3"/>
        <v>1.135597808219178E-2</v>
      </c>
      <c r="K9" s="22">
        <f t="shared" si="4"/>
        <v>3.7853260273972601E-2</v>
      </c>
      <c r="L9" s="22">
        <f t="shared" si="5"/>
        <v>1.135597808219178E-2</v>
      </c>
      <c r="M9" s="225">
        <f t="shared" si="6"/>
        <v>1.135597808219178E-2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646.36500805801768</v>
      </c>
      <c r="T9" s="223">
        <f>IF($B$81=0,0,(SUMIF($N$6:$N$28,$U9,M$6:M$28)+SUMIF($N$91:$N$118,$U9,M$91:M$118))*$I$83*Poor!$B$81/$B$81)</f>
        <v>646.36500805801768</v>
      </c>
      <c r="U9" s="224">
        <v>3</v>
      </c>
      <c r="V9" s="56"/>
      <c r="W9" s="115"/>
      <c r="X9" s="124">
        <v>1</v>
      </c>
      <c r="Y9" s="183">
        <f t="shared" si="9"/>
        <v>4.5423912328767121E-2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4.5423912328767121E-2</v>
      </c>
      <c r="AH9" s="123">
        <f t="shared" si="12"/>
        <v>1</v>
      </c>
      <c r="AI9" s="183">
        <f t="shared" si="13"/>
        <v>1.135597808219178E-2</v>
      </c>
      <c r="AJ9" s="120">
        <f t="shared" si="14"/>
        <v>0</v>
      </c>
      <c r="AK9" s="119">
        <f t="shared" si="15"/>
        <v>2.2711956164383561E-2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0.2</v>
      </c>
      <c r="H10" s="24">
        <f t="shared" si="1"/>
        <v>0.2</v>
      </c>
      <c r="I10" s="22">
        <f t="shared" si="2"/>
        <v>7.0909688667496881E-3</v>
      </c>
      <c r="J10" s="24">
        <f t="shared" si="3"/>
        <v>7.0909688667496881E-3</v>
      </c>
      <c r="K10" s="22">
        <f t="shared" si="4"/>
        <v>3.5454844333748438E-2</v>
      </c>
      <c r="L10" s="22">
        <f t="shared" si="5"/>
        <v>7.0909688667496881E-3</v>
      </c>
      <c r="M10" s="225">
        <f t="shared" si="6"/>
        <v>7.0909688667496881E-3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2.36</v>
      </c>
      <c r="T10" s="223">
        <f>IF($B$81=0,0,(SUMIF($N$6:$N$28,$U10,M$6:M$28)+SUMIF($N$91:$N$118,$U10,M$91:M$118))*$I$83*Poor!$B$81/$B$81)</f>
        <v>2.36</v>
      </c>
      <c r="U10" s="224">
        <v>4</v>
      </c>
      <c r="V10" s="56"/>
      <c r="W10" s="115"/>
      <c r="X10" s="124">
        <v>1</v>
      </c>
      <c r="Y10" s="183">
        <f t="shared" si="9"/>
        <v>2.8363875466998752E-2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2.8363875466998752E-2</v>
      </c>
      <c r="AH10" s="123">
        <f t="shared" si="12"/>
        <v>1</v>
      </c>
      <c r="AI10" s="183">
        <f t="shared" si="13"/>
        <v>7.0909688667496881E-3</v>
      </c>
      <c r="AJ10" s="120">
        <f t="shared" si="14"/>
        <v>0</v>
      </c>
      <c r="AK10" s="119">
        <f t="shared" si="15"/>
        <v>1.4181937733499376E-2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1180</v>
      </c>
      <c r="T11" s="223">
        <f>IF($B$81=0,0,(SUMIF($N$6:$N$28,$U11,M$6:M$28)+SUMIF($N$91:$N$118,$U11,M$91:M$118))*$I$83*Poor!$B$81/$B$81)</f>
        <v>1180</v>
      </c>
      <c r="U11" s="224">
        <v>5</v>
      </c>
      <c r="V11" s="56"/>
      <c r="W11" s="115"/>
      <c r="X11" s="124">
        <v>1</v>
      </c>
      <c r="Y11" s="183">
        <f t="shared" si="9"/>
        <v>9.8981583063511829E-3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9.8981583063511829E-3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0</v>
      </c>
      <c r="AK11" s="119">
        <f t="shared" si="15"/>
        <v>4.9490791531755915E-3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0.2</v>
      </c>
      <c r="H12" s="24">
        <f t="shared" si="1"/>
        <v>0.2</v>
      </c>
      <c r="I12" s="22">
        <f t="shared" si="2"/>
        <v>9.4633150684931503E-4</v>
      </c>
      <c r="J12" s="24">
        <f t="shared" si="3"/>
        <v>9.4633150684931503E-4</v>
      </c>
      <c r="K12" s="22">
        <f t="shared" si="4"/>
        <v>4.7316575342465752E-3</v>
      </c>
      <c r="L12" s="22">
        <f t="shared" si="5"/>
        <v>9.4633150684931503E-4</v>
      </c>
      <c r="M12" s="225">
        <f t="shared" si="6"/>
        <v>9.4633150684931503E-4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831.39233930518799</v>
      </c>
      <c r="U12" s="224">
        <v>6</v>
      </c>
      <c r="V12" s="56"/>
      <c r="W12" s="117"/>
      <c r="X12" s="118"/>
      <c r="Y12" s="183">
        <f t="shared" si="9"/>
        <v>3.7853260273972601E-3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2.5361684383561644E-3</v>
      </c>
      <c r="AF12" s="122">
        <f>1-SUM(Z12,AB12,AD12)</f>
        <v>0.32999999999999996</v>
      </c>
      <c r="AG12" s="121">
        <f>$M12*AF12*4</f>
        <v>1.2491575890410957E-3</v>
      </c>
      <c r="AH12" s="123">
        <f t="shared" si="12"/>
        <v>1</v>
      </c>
      <c r="AI12" s="183">
        <f t="shared" si="13"/>
        <v>9.4633150684931503E-4</v>
      </c>
      <c r="AJ12" s="120">
        <f t="shared" si="14"/>
        <v>0</v>
      </c>
      <c r="AK12" s="119">
        <f t="shared" si="15"/>
        <v>1.8926630136986301E-3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0.2</v>
      </c>
      <c r="F14" s="22"/>
      <c r="H14" s="24">
        <f t="shared" si="1"/>
        <v>0.2</v>
      </c>
      <c r="I14" s="22">
        <f t="shared" si="2"/>
        <v>3.6425902864259028E-4</v>
      </c>
      <c r="J14" s="24">
        <f>IF(I$32&lt;=1+I131,I14,B14*H14+J$33*(I14-B14*H14))</f>
        <v>3.6425902864259028E-4</v>
      </c>
      <c r="K14" s="22">
        <f t="shared" si="4"/>
        <v>1.8212951432129514E-3</v>
      </c>
      <c r="L14" s="22">
        <f t="shared" si="5"/>
        <v>3.6425902864259028E-4</v>
      </c>
      <c r="M14" s="226">
        <f t="shared" si="6"/>
        <v>3.6425902864259028E-4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1.4570361145703611E-3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3.6425902864259028E-4</v>
      </c>
      <c r="AJ14" s="120">
        <f t="shared" si="14"/>
        <v>7.2851805728518055E-4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0.2</v>
      </c>
      <c r="F15" s="22"/>
      <c r="H15" s="24">
        <f t="shared" si="1"/>
        <v>0.2</v>
      </c>
      <c r="I15" s="22">
        <f t="shared" si="2"/>
        <v>6.0377514321295154E-3</v>
      </c>
      <c r="J15" s="24">
        <f>IF(I$32&lt;=1+I131,I15,B15*H15+J$33*(I15-B15*H15))</f>
        <v>6.0377514321295154E-3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6.0377514321295154E-3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2.4151005728518062E-2</v>
      </c>
      <c r="Z15" s="116">
        <v>0.25</v>
      </c>
      <c r="AA15" s="121">
        <f t="shared" si="16"/>
        <v>6.0377514321295154E-3</v>
      </c>
      <c r="AB15" s="116">
        <v>0.25</v>
      </c>
      <c r="AC15" s="121">
        <f t="shared" si="7"/>
        <v>6.0377514321295154E-3</v>
      </c>
      <c r="AD15" s="116">
        <v>0.25</v>
      </c>
      <c r="AE15" s="121">
        <f t="shared" si="8"/>
        <v>6.0377514321295154E-3</v>
      </c>
      <c r="AF15" s="122">
        <f t="shared" si="10"/>
        <v>0.25</v>
      </c>
      <c r="AG15" s="121">
        <f t="shared" si="11"/>
        <v>6.0377514321295154E-3</v>
      </c>
      <c r="AH15" s="123">
        <f t="shared" si="12"/>
        <v>1</v>
      </c>
      <c r="AI15" s="183">
        <f t="shared" si="13"/>
        <v>6.0377514321295154E-3</v>
      </c>
      <c r="AJ15" s="120">
        <f t="shared" si="14"/>
        <v>6.0377514321295154E-3</v>
      </c>
      <c r="AK15" s="119">
        <f t="shared" si="15"/>
        <v>6.0377514321295154E-3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0.2</v>
      </c>
      <c r="F16" s="22"/>
      <c r="H16" s="24">
        <f t="shared" si="1"/>
        <v>0.2</v>
      </c>
      <c r="I16" s="22">
        <f t="shared" si="2"/>
        <v>3.252981967621419E-3</v>
      </c>
      <c r="J16" s="24">
        <f>IF(I$32&lt;=1+I131,I16,B16*H16+J$33*(I16-B16*H16))</f>
        <v>3.252981967621419E-3</v>
      </c>
      <c r="K16" s="22">
        <f t="shared" si="4"/>
        <v>1.6264909838107095E-2</v>
      </c>
      <c r="L16" s="22">
        <f t="shared" si="5"/>
        <v>3.252981967621419E-3</v>
      </c>
      <c r="M16" s="225">
        <f t="shared" si="6"/>
        <v>3.252981967621419E-3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1.3011927870485676E-2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1.3011927870485676E-2</v>
      </c>
      <c r="AH16" s="123">
        <f t="shared" si="12"/>
        <v>1</v>
      </c>
      <c r="AI16" s="183">
        <f t="shared" si="13"/>
        <v>3.252981967621419E-3</v>
      </c>
      <c r="AJ16" s="120">
        <f t="shared" si="14"/>
        <v>0</v>
      </c>
      <c r="AK16" s="119">
        <f t="shared" si="15"/>
        <v>6.5059639352428381E-3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0.2</v>
      </c>
      <c r="F17" s="22"/>
      <c r="H17" s="24">
        <f t="shared" si="1"/>
        <v>0.2</v>
      </c>
      <c r="I17" s="22">
        <f t="shared" si="2"/>
        <v>4.3711083437110833E-4</v>
      </c>
      <c r="J17" s="24">
        <f t="shared" ref="J17:J25" si="17">IF(I$32&lt;=1+I131,I17,B17*H17+J$33*(I17-B17*H17))</f>
        <v>3.7427920444454711E-4</v>
      </c>
      <c r="K17" s="22">
        <f t="shared" si="4"/>
        <v>1.8212951432129514E-3</v>
      </c>
      <c r="L17" s="22">
        <f t="shared" si="5"/>
        <v>3.6425902864259028E-4</v>
      </c>
      <c r="M17" s="226">
        <f t="shared" si="6"/>
        <v>3.7427920444454711E-4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1.4971168177781884E-3</v>
      </c>
      <c r="Z17" s="116">
        <v>0.29409999999999997</v>
      </c>
      <c r="AA17" s="121">
        <f t="shared" si="16"/>
        <v>4.4030205610856517E-4</v>
      </c>
      <c r="AB17" s="116">
        <v>0.17649999999999999</v>
      </c>
      <c r="AC17" s="121">
        <f t="shared" si="7"/>
        <v>2.6424111833785023E-4</v>
      </c>
      <c r="AD17" s="116">
        <v>0.23530000000000001</v>
      </c>
      <c r="AE17" s="121">
        <f t="shared" si="8"/>
        <v>3.5227158722320775E-4</v>
      </c>
      <c r="AF17" s="122">
        <f t="shared" si="10"/>
        <v>0.29410000000000003</v>
      </c>
      <c r="AG17" s="121">
        <f t="shared" si="11"/>
        <v>4.4030205610856528E-4</v>
      </c>
      <c r="AH17" s="123">
        <f t="shared" si="12"/>
        <v>1</v>
      </c>
      <c r="AI17" s="183">
        <f t="shared" si="13"/>
        <v>3.7427920444454711E-4</v>
      </c>
      <c r="AJ17" s="120">
        <f t="shared" si="14"/>
        <v>3.522715872232077E-4</v>
      </c>
      <c r="AK17" s="119">
        <f t="shared" si="15"/>
        <v>3.9628682166588651E-4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9.3026151930261528E-4</v>
      </c>
      <c r="J18" s="24">
        <f t="shared" si="17"/>
        <v>9.3026151930261528E-4</v>
      </c>
      <c r="K18" s="22">
        <f t="shared" ref="K18:K20" si="21">B18</f>
        <v>4.6513075965130763E-3</v>
      </c>
      <c r="L18" s="22">
        <f t="shared" ref="L18:L20" si="22">IF(K18="","",K18*H18)</f>
        <v>9.3026151930261528E-4</v>
      </c>
      <c r="M18" s="226">
        <f t="shared" ref="M18:M20" si="23">J18</f>
        <v>9.3026151930261528E-4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3.7210460772104611E-3</v>
      </c>
      <c r="Z18" s="116">
        <v>1.2941</v>
      </c>
      <c r="AA18" s="121">
        <f t="shared" ref="AA18:AA20" si="25">$M18*Z18*4</f>
        <v>4.8154057285180575E-3</v>
      </c>
      <c r="AB18" s="116">
        <v>1.1765000000000001</v>
      </c>
      <c r="AC18" s="121">
        <f t="shared" ref="AC18:AC20" si="26">$M18*AB18*4</f>
        <v>4.3778107098381078E-3</v>
      </c>
      <c r="AD18" s="116">
        <v>1.2353000000000001</v>
      </c>
      <c r="AE18" s="121">
        <f t="shared" ref="AE18:AE20" si="27">$M18*AD18*4</f>
        <v>4.5966082191780831E-3</v>
      </c>
      <c r="AF18" s="122">
        <f t="shared" ref="AF18:AF20" si="28">1-SUM(Z18,AB18,AD18)</f>
        <v>-2.7059000000000002</v>
      </c>
      <c r="AG18" s="121">
        <f t="shared" ref="AG18:AG20" si="29">$M18*AF18*4</f>
        <v>-1.0068778580323788E-2</v>
      </c>
      <c r="AH18" s="123">
        <f t="shared" ref="AH18:AH20" si="30">SUM(Z18,AB18,AD18,AF18)</f>
        <v>1</v>
      </c>
      <c r="AI18" s="183">
        <f t="shared" ref="AI18:AI20" si="31">SUM(AA18,AC18,AE18,AG18)/4</f>
        <v>9.3026151930261517E-4</v>
      </c>
      <c r="AJ18" s="120">
        <f t="shared" ref="AJ18:AJ20" si="32">(AA18+AC18)/2</f>
        <v>4.5966082191780822E-3</v>
      </c>
      <c r="AK18" s="119">
        <f t="shared" ref="AK18:AK20" si="33">(AE18+AG18)/2</f>
        <v>-2.7360851805728523E-3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0.2</v>
      </c>
      <c r="F19" s="22"/>
      <c r="H19" s="24">
        <f t="shared" si="19"/>
        <v>0.2</v>
      </c>
      <c r="I19" s="22">
        <f t="shared" si="20"/>
        <v>4.2839352428393528E-4</v>
      </c>
      <c r="J19" s="24">
        <f t="shared" si="17"/>
        <v>4.2839352428393528E-4</v>
      </c>
      <c r="K19" s="22">
        <f t="shared" si="21"/>
        <v>2.1419676214196764E-3</v>
      </c>
      <c r="L19" s="22">
        <f t="shared" si="22"/>
        <v>4.2839352428393528E-4</v>
      </c>
      <c r="M19" s="226">
        <f t="shared" si="23"/>
        <v>4.2839352428393528E-4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1.7135740971357411E-3</v>
      </c>
      <c r="Z19" s="116">
        <v>2.2940999999999998</v>
      </c>
      <c r="AA19" s="121">
        <f t="shared" si="25"/>
        <v>3.9311103362391032E-3</v>
      </c>
      <c r="AB19" s="116">
        <v>2.1764999999999999</v>
      </c>
      <c r="AC19" s="121">
        <f t="shared" si="26"/>
        <v>3.7295940224159403E-3</v>
      </c>
      <c r="AD19" s="116">
        <v>2.2353000000000001</v>
      </c>
      <c r="AE19" s="121">
        <f t="shared" si="27"/>
        <v>3.8303521793275224E-3</v>
      </c>
      <c r="AF19" s="122">
        <f t="shared" si="28"/>
        <v>-5.7058999999999997</v>
      </c>
      <c r="AG19" s="121">
        <f t="shared" si="29"/>
        <v>-9.7774824408468249E-3</v>
      </c>
      <c r="AH19" s="123">
        <f t="shared" si="30"/>
        <v>1</v>
      </c>
      <c r="AI19" s="183">
        <f t="shared" si="31"/>
        <v>4.2839352428393528E-4</v>
      </c>
      <c r="AJ19" s="120">
        <f t="shared" si="32"/>
        <v>3.830352179327522E-3</v>
      </c>
      <c r="AK19" s="119">
        <f t="shared" si="33"/>
        <v>-2.9735651307596514E-3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1.2815912552189754E-2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1.2815912552189754E-2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>
        <f t="shared" si="24"/>
        <v>5.1263650208759018E-2</v>
      </c>
      <c r="Z20" s="116">
        <v>3.2940999999999998</v>
      </c>
      <c r="AA20" s="121">
        <f t="shared" si="25"/>
        <v>0.16886759015267308</v>
      </c>
      <c r="AB20" s="116">
        <v>3.1764999999999999</v>
      </c>
      <c r="AC20" s="121">
        <f t="shared" si="26"/>
        <v>0.16283898488812301</v>
      </c>
      <c r="AD20" s="116">
        <v>3.2353000000000001</v>
      </c>
      <c r="AE20" s="121">
        <f t="shared" si="27"/>
        <v>0.16585328752039805</v>
      </c>
      <c r="AF20" s="122">
        <f t="shared" si="28"/>
        <v>-8.7058999999999997</v>
      </c>
      <c r="AG20" s="121">
        <f t="shared" si="29"/>
        <v>-0.44629621235243511</v>
      </c>
      <c r="AH20" s="123">
        <f t="shared" si="30"/>
        <v>1</v>
      </c>
      <c r="AI20" s="183">
        <f t="shared" si="31"/>
        <v>1.2815912552189751E-2</v>
      </c>
      <c r="AJ20" s="120">
        <f t="shared" si="32"/>
        <v>0.16585328752039805</v>
      </c>
      <c r="AK20" s="119">
        <f t="shared" si="33"/>
        <v>-0.14022146241601852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2.4126257009728896E-2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2.4126257009728896E-2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9.6505028038915586E-2</v>
      </c>
      <c r="Z21" s="116">
        <v>4.2941000000000003</v>
      </c>
      <c r="AA21" s="121">
        <f t="shared" ref="AA21:AA25" si="41">$M21*Z21*4</f>
        <v>0.41440224090190741</v>
      </c>
      <c r="AB21" s="116">
        <v>4.1764999999999999</v>
      </c>
      <c r="AC21" s="121">
        <f t="shared" ref="AC21:AC25" si="42">$M21*AB21*4</f>
        <v>0.40305324960453093</v>
      </c>
      <c r="AD21" s="116">
        <v>4.2352999999999996</v>
      </c>
      <c r="AE21" s="121">
        <f t="shared" ref="AE21:AE25" si="43">$M21*AD21*4</f>
        <v>0.40872774525321914</v>
      </c>
      <c r="AF21" s="122">
        <f t="shared" ref="AF21:AF25" si="44">1-SUM(Z21,AB21,AD21)</f>
        <v>-11.7059</v>
      </c>
      <c r="AG21" s="121">
        <f t="shared" ref="AG21:AG25" si="45">$M21*AF21*4</f>
        <v>-1.1296782077207419</v>
      </c>
      <c r="AH21" s="123">
        <f t="shared" ref="AH21:AH25" si="46">SUM(Z21,AB21,AD21,AF21)</f>
        <v>1</v>
      </c>
      <c r="AI21" s="183">
        <f t="shared" ref="AI21:AI25" si="47">SUM(AA21,AC21,AE21,AG21)/4</f>
        <v>2.4126257009728924E-2</v>
      </c>
      <c r="AJ21" s="120">
        <f t="shared" ref="AJ21:AJ25" si="48">(AA21+AC21)/2</f>
        <v>0.4087277452532192</v>
      </c>
      <c r="AK21" s="119">
        <f t="shared" ref="AK21:AK25" si="49">(AE21+AG21)/2</f>
        <v>-0.36047523123376135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50558.549636251453</v>
      </c>
      <c r="T23" s="179">
        <f>SUM(T7:T22)</f>
        <v>50719.122548491301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9.1465144319838425E-3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9.1465144319838425E-3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3.658605772793537E-2</v>
      </c>
      <c r="Z27" s="116">
        <v>0.25</v>
      </c>
      <c r="AA27" s="121">
        <f t="shared" si="16"/>
        <v>9.1465144319838425E-3</v>
      </c>
      <c r="AB27" s="116">
        <v>0.25</v>
      </c>
      <c r="AC27" s="121">
        <f t="shared" si="7"/>
        <v>9.1465144319838425E-3</v>
      </c>
      <c r="AD27" s="116">
        <v>0.25</v>
      </c>
      <c r="AE27" s="121">
        <f t="shared" si="8"/>
        <v>9.1465144319838425E-3</v>
      </c>
      <c r="AF27" s="122">
        <f t="shared" si="10"/>
        <v>0.25</v>
      </c>
      <c r="AG27" s="121">
        <f t="shared" si="11"/>
        <v>9.1465144319838425E-3</v>
      </c>
      <c r="AH27" s="123">
        <f t="shared" si="12"/>
        <v>1</v>
      </c>
      <c r="AI27" s="183">
        <f t="shared" si="13"/>
        <v>9.1465144319838425E-3</v>
      </c>
      <c r="AJ27" s="120">
        <f t="shared" si="14"/>
        <v>9.1465144319838425E-3</v>
      </c>
      <c r="AK27" s="119">
        <f t="shared" si="15"/>
        <v>9.1465144319838425E-3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9.3353805117003238E-2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9.3353805117003238E-2</v>
      </c>
      <c r="N28" s="230"/>
      <c r="O28" s="2"/>
      <c r="P28" s="22"/>
      <c r="U28" s="56"/>
      <c r="V28" s="56"/>
      <c r="W28" s="110"/>
      <c r="X28" s="118"/>
      <c r="Y28" s="183">
        <f t="shared" si="9"/>
        <v>0.37341522046801295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0.18670761023400648</v>
      </c>
      <c r="AF28" s="122">
        <f t="shared" si="10"/>
        <v>0.5</v>
      </c>
      <c r="AG28" s="121">
        <f t="shared" si="11"/>
        <v>0.18670761023400648</v>
      </c>
      <c r="AH28" s="123">
        <f t="shared" si="12"/>
        <v>1</v>
      </c>
      <c r="AI28" s="183">
        <f t="shared" si="13"/>
        <v>9.3353805117003238E-2</v>
      </c>
      <c r="AJ28" s="120">
        <f t="shared" si="14"/>
        <v>0</v>
      </c>
      <c r="AK28" s="119">
        <f t="shared" si="15"/>
        <v>0.18670761023400648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0.26599251830921272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0.26599251830921272</v>
      </c>
      <c r="N29" s="230"/>
      <c r="P29" s="22"/>
      <c r="V29" s="56"/>
      <c r="W29" s="110"/>
      <c r="X29" s="118"/>
      <c r="Y29" s="183">
        <f t="shared" si="9"/>
        <v>1.0639700732368509</v>
      </c>
      <c r="Z29" s="116">
        <v>0.25</v>
      </c>
      <c r="AA29" s="121">
        <f t="shared" si="16"/>
        <v>0.26599251830921272</v>
      </c>
      <c r="AB29" s="116">
        <v>0.25</v>
      </c>
      <c r="AC29" s="121">
        <f t="shared" si="7"/>
        <v>0.26599251830921272</v>
      </c>
      <c r="AD29" s="116">
        <v>0.25</v>
      </c>
      <c r="AE29" s="121">
        <f t="shared" si="8"/>
        <v>0.26599251830921272</v>
      </c>
      <c r="AF29" s="122">
        <f t="shared" si="10"/>
        <v>0.25</v>
      </c>
      <c r="AG29" s="121">
        <f t="shared" si="11"/>
        <v>0.26599251830921272</v>
      </c>
      <c r="AH29" s="123">
        <f t="shared" si="12"/>
        <v>1</v>
      </c>
      <c r="AI29" s="183">
        <f t="shared" si="13"/>
        <v>0.26599251830921272</v>
      </c>
      <c r="AJ29" s="120">
        <f t="shared" si="14"/>
        <v>0.26599251830921272</v>
      </c>
      <c r="AK29" s="119">
        <f t="shared" si="15"/>
        <v>0.26599251830921272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1.727836704330393</v>
      </c>
      <c r="J30" s="232">
        <f>IF(I$32&lt;=1,I30,1-SUM(J6:J29))</f>
        <v>0.42679410767656967</v>
      </c>
      <c r="K30" s="22">
        <f t="shared" si="4"/>
        <v>0.47410426400996258</v>
      </c>
      <c r="L30" s="22">
        <f>IF(L124=L119,0,IF(K30="",0,(L119-L124)/(B119-B124)*K30))</f>
        <v>0.28383494542536303</v>
      </c>
      <c r="M30" s="175">
        <f t="shared" si="6"/>
        <v>0.42679410767656967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1.7071764307062787</v>
      </c>
      <c r="Z30" s="122">
        <f>IF($Y30=0,0,AA30/($Y$30))</f>
        <v>-0.43328194664292652</v>
      </c>
      <c r="AA30" s="187">
        <f>IF(AA79*4/$I$83+SUM(AA6:AA29)&lt;1,AA79*4/$I$83,1-SUM(AA6:AA29))</f>
        <v>-0.73968872715933953</v>
      </c>
      <c r="AB30" s="122">
        <f>IF($Y30=0,0,AC30/($Y$30))</f>
        <v>-0.43356979311508898</v>
      </c>
      <c r="AC30" s="187">
        <f>IF(AC79*4/$I$83+SUM(AC6:AC29)&lt;1,AC79*4/$I$83,1-SUM(AC6:AC29))</f>
        <v>-0.74018013187227727</v>
      </c>
      <c r="AD30" s="122">
        <f>IF($Y30=0,0,AE30/($Y$30))</f>
        <v>-0.43356979311508898</v>
      </c>
      <c r="AE30" s="187">
        <f>IF(AE79*4/$I$83+SUM(AE6:AE29)&lt;1,AE79*4/$I$83,1-SUM(AE6:AE29))</f>
        <v>-0.74018013187227727</v>
      </c>
      <c r="AF30" s="122">
        <f>IF($Y30=0,0,AG30/($Y$30))</f>
        <v>-0.28964655703379927</v>
      </c>
      <c r="AG30" s="187">
        <f>IF(AG79*4/$I$83+SUM(AG6:AG29)&lt;1,AG79*4/$I$83,1-SUM(AG6:AG29))</f>
        <v>-0.49447777540332405</v>
      </c>
      <c r="AH30" s="123">
        <f t="shared" si="12"/>
        <v>-1.5900680899069037</v>
      </c>
      <c r="AI30" s="183">
        <f t="shared" si="13"/>
        <v>-0.67863169157680447</v>
      </c>
      <c r="AJ30" s="120">
        <f t="shared" si="14"/>
        <v>-0.73993442951580835</v>
      </c>
      <c r="AK30" s="119">
        <f t="shared" si="15"/>
        <v>-0.6173289536378006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0.12210992259930631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0.63752268346412833</v>
      </c>
      <c r="AB31" s="131"/>
      <c r="AC31" s="133">
        <f>1-AC32+IF($Y32&lt;0,$Y32/4,0)</f>
        <v>0.65739823733305214</v>
      </c>
      <c r="AD31" s="134"/>
      <c r="AE31" s="133">
        <f>1-AE32+IF($Y32&lt;0,$Y32/4,0)</f>
        <v>0.44594997768668165</v>
      </c>
      <c r="AF31" s="134"/>
      <c r="AG31" s="133">
        <f>1-AG32+IF($Y32&lt;0,$Y32/4,0)</f>
        <v>2.6808322985296349</v>
      </c>
      <c r="AH31" s="123"/>
      <c r="AI31" s="182">
        <f>SUM(AA31,AC31,AE31,AG31)/4</f>
        <v>1.1054257992533743</v>
      </c>
      <c r="AJ31" s="135">
        <f t="shared" si="14"/>
        <v>0.64746046039859029</v>
      </c>
      <c r="AK31" s="136">
        <f t="shared" si="15"/>
        <v>1.5633911381081582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2.1703071948056287</v>
      </c>
      <c r="J32" s="17"/>
      <c r="L32" s="22">
        <f>SUM(L6:L30)</f>
        <v>0.87789007740069369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10636.037711858866</v>
      </c>
      <c r="T32" s="235">
        <f t="shared" si="50"/>
        <v>10475.464799619018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0.36247731653587167</v>
      </c>
      <c r="AB32" s="137"/>
      <c r="AC32" s="139">
        <f>SUM(AC6:AC30)</f>
        <v>0.34260176266694786</v>
      </c>
      <c r="AD32" s="137"/>
      <c r="AE32" s="139">
        <f>SUM(AE6:AE30)</f>
        <v>0.55405002231331835</v>
      </c>
      <c r="AF32" s="137"/>
      <c r="AG32" s="139">
        <f>SUM(AG6:AG30)</f>
        <v>-1.6808322985296349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0.13754190032429647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2.36</v>
      </c>
      <c r="J38" s="38">
        <f t="shared" si="53"/>
        <v>2.36</v>
      </c>
      <c r="K38" s="40">
        <f t="shared" si="54"/>
        <v>2.327475852438031E-4</v>
      </c>
      <c r="L38" s="22">
        <f t="shared" si="55"/>
        <v>5.4928430117537527E-5</v>
      </c>
      <c r="M38" s="24">
        <f t="shared" si="56"/>
        <v>5.4928430117537527E-5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2.36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2.36</v>
      </c>
      <c r="AJ38" s="148">
        <f t="shared" ref="AJ38:AJ64" si="62">(AA38+AC38)</f>
        <v>2.36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737.5</v>
      </c>
      <c r="J39" s="38">
        <f t="shared" si="53"/>
        <v>737.50000000000011</v>
      </c>
      <c r="K39" s="40">
        <f t="shared" si="54"/>
        <v>2.9093448155475387E-2</v>
      </c>
      <c r="L39" s="22">
        <f t="shared" si="55"/>
        <v>1.7165134411730478E-2</v>
      </c>
      <c r="M39" s="24">
        <f t="shared" si="56"/>
        <v>1.7165134411730482E-2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737.50000000000011</v>
      </c>
      <c r="AH39" s="123">
        <f t="shared" si="61"/>
        <v>1</v>
      </c>
      <c r="AI39" s="112">
        <f t="shared" si="61"/>
        <v>737.50000000000011</v>
      </c>
      <c r="AJ39" s="148">
        <f t="shared" si="62"/>
        <v>0</v>
      </c>
      <c r="AK39" s="147">
        <f t="shared" si="63"/>
        <v>737.50000000000011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442.5</v>
      </c>
      <c r="J40" s="38">
        <f t="shared" si="53"/>
        <v>442.49999999999994</v>
      </c>
      <c r="K40" s="40">
        <f t="shared" si="54"/>
        <v>1.7456068893285232E-2</v>
      </c>
      <c r="L40" s="22">
        <f t="shared" si="55"/>
        <v>1.0299080647038286E-2</v>
      </c>
      <c r="M40" s="24">
        <f t="shared" si="56"/>
        <v>1.0299080647038286E-2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442.49999999999994</v>
      </c>
      <c r="AH40" s="123">
        <f t="shared" si="61"/>
        <v>1</v>
      </c>
      <c r="AI40" s="112">
        <f t="shared" si="61"/>
        <v>442.49999999999994</v>
      </c>
      <c r="AJ40" s="148">
        <f t="shared" si="62"/>
        <v>0</v>
      </c>
      <c r="AK40" s="147">
        <f t="shared" si="63"/>
        <v>442.49999999999994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8.4520893768218919</v>
      </c>
      <c r="K46" s="40">
        <f t="shared" si="54"/>
        <v>8.1461654835331089E-4</v>
      </c>
      <c r="L46" s="22">
        <f t="shared" si="55"/>
        <v>2.2809263353892702E-4</v>
      </c>
      <c r="M46" s="24">
        <f t="shared" si="56"/>
        <v>1.9672033927200958E-4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2.113022344205473</v>
      </c>
      <c r="AB46" s="116">
        <v>0.25</v>
      </c>
      <c r="AC46" s="147">
        <f t="shared" si="65"/>
        <v>2.113022344205473</v>
      </c>
      <c r="AD46" s="116">
        <v>0.25</v>
      </c>
      <c r="AE46" s="147">
        <f t="shared" si="66"/>
        <v>2.113022344205473</v>
      </c>
      <c r="AF46" s="122">
        <f t="shared" si="57"/>
        <v>0.25</v>
      </c>
      <c r="AG46" s="147">
        <f t="shared" si="60"/>
        <v>2.113022344205473</v>
      </c>
      <c r="AH46" s="123">
        <f t="shared" si="61"/>
        <v>1</v>
      </c>
      <c r="AI46" s="112">
        <f t="shared" si="61"/>
        <v>8.4520893768218919</v>
      </c>
      <c r="AJ46" s="148">
        <f t="shared" si="62"/>
        <v>4.2260446884109459</v>
      </c>
      <c r="AK46" s="147">
        <f t="shared" si="63"/>
        <v>4.2260446884109459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121.72458178700236</v>
      </c>
      <c r="K49" s="40">
        <f t="shared" si="54"/>
        <v>0</v>
      </c>
      <c r="L49" s="22">
        <f t="shared" si="55"/>
        <v>0</v>
      </c>
      <c r="M49" s="24">
        <f t="shared" si="56"/>
        <v>2.8331102475736615E-3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30.431145446750591</v>
      </c>
      <c r="AB49" s="116">
        <v>0.25</v>
      </c>
      <c r="AC49" s="147">
        <f t="shared" si="65"/>
        <v>30.431145446750591</v>
      </c>
      <c r="AD49" s="116">
        <v>0.25</v>
      </c>
      <c r="AE49" s="147">
        <f t="shared" si="66"/>
        <v>30.431145446750591</v>
      </c>
      <c r="AF49" s="122">
        <f t="shared" si="57"/>
        <v>0.25</v>
      </c>
      <c r="AG49" s="147">
        <f t="shared" si="60"/>
        <v>30.431145446750591</v>
      </c>
      <c r="AH49" s="123">
        <f t="shared" si="61"/>
        <v>1</v>
      </c>
      <c r="AI49" s="112">
        <f t="shared" si="61"/>
        <v>121.72458178700236</v>
      </c>
      <c r="AJ49" s="148">
        <f t="shared" si="62"/>
        <v>60.862290893501182</v>
      </c>
      <c r="AK49" s="147">
        <f t="shared" si="63"/>
        <v>60.862290893501182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1</v>
      </c>
      <c r="F51" s="26">
        <v>1.18</v>
      </c>
      <c r="G51" s="22">
        <f t="shared" si="59"/>
        <v>1.65</v>
      </c>
      <c r="H51" s="24">
        <f t="shared" si="69"/>
        <v>1.18</v>
      </c>
      <c r="I51" s="39">
        <f t="shared" si="70"/>
        <v>18549.599999999999</v>
      </c>
      <c r="J51" s="38">
        <f t="shared" si="71"/>
        <v>18549.600000000002</v>
      </c>
      <c r="K51" s="40">
        <f t="shared" si="72"/>
        <v>0.36587920400325846</v>
      </c>
      <c r="L51" s="22">
        <f t="shared" si="73"/>
        <v>0.43173746072384495</v>
      </c>
      <c r="M51" s="24">
        <f t="shared" si="74"/>
        <v>0.43173746072384506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47541.36</v>
      </c>
      <c r="J65" s="39">
        <f>SUM(J37:J64)</f>
        <v>46786.536671163827</v>
      </c>
      <c r="K65" s="40">
        <f>SUM(K37:K64)</f>
        <v>1</v>
      </c>
      <c r="L65" s="22">
        <f>SUM(L37:L64)</f>
        <v>1.0861436052600955</v>
      </c>
      <c r="M65" s="24">
        <f>SUM(M37:M64)</f>
        <v>1.0889453432134022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34.904167790956066</v>
      </c>
      <c r="AB65" s="137"/>
      <c r="AC65" s="153">
        <f>SUM(AC37:AC64)</f>
        <v>32.544167790956067</v>
      </c>
      <c r="AD65" s="137"/>
      <c r="AE65" s="153">
        <f>SUM(AE37:AE64)</f>
        <v>32.544167790956067</v>
      </c>
      <c r="AF65" s="137"/>
      <c r="AG65" s="153">
        <f>SUM(AG37:AG64)</f>
        <v>1212.5441677909562</v>
      </c>
      <c r="AH65" s="137"/>
      <c r="AI65" s="153">
        <f>SUM(AI37:AI64)</f>
        <v>1312.5366711638244</v>
      </c>
      <c r="AJ65" s="153">
        <f>SUM(AJ37:AJ64)</f>
        <v>67.448335581912133</v>
      </c>
      <c r="AK65" s="153">
        <f>SUM(AK37:AK64)</f>
        <v>1245.0883355819121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12749.24398980636</v>
      </c>
      <c r="K72" s="40">
        <f t="shared" si="79"/>
        <v>0.40358431281275459</v>
      </c>
      <c r="L72" s="22">
        <f t="shared" si="77"/>
        <v>0.3578528201173044</v>
      </c>
      <c r="M72" s="24">
        <f t="shared" si="80"/>
        <v>0.29673557523115002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33192.149076803667</v>
      </c>
      <c r="J74" s="51">
        <f t="shared" si="76"/>
        <v>8198.8150914944708</v>
      </c>
      <c r="K74" s="40">
        <f>B74/B$76</f>
        <v>0.12847179079574264</v>
      </c>
      <c r="L74" s="22">
        <f t="shared" si="77"/>
        <v>0.12690645860111757</v>
      </c>
      <c r="M74" s="24">
        <f>J74/B$76</f>
        <v>0.19082544144057886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-3552.3985630081279</v>
      </c>
      <c r="AB74" s="156"/>
      <c r="AC74" s="147">
        <f>AC30*$I$83/4</f>
        <v>-3554.7585630081267</v>
      </c>
      <c r="AD74" s="156"/>
      <c r="AE74" s="147">
        <f>AE30*$I$83/4</f>
        <v>-3554.7585630081267</v>
      </c>
      <c r="AF74" s="156"/>
      <c r="AG74" s="147">
        <f>AG30*$I$83/4</f>
        <v>-2374.7585630081276</v>
      </c>
      <c r="AH74" s="155"/>
      <c r="AI74" s="147">
        <f>SUM(AA74,AC74,AE74,AG74)</f>
        <v>-13036.67425203251</v>
      </c>
      <c r="AJ74" s="148">
        <f>(AA74+AC74)</f>
        <v>-7107.1571260162546</v>
      </c>
      <c r="AK74" s="147">
        <f>(AE74+AG74)</f>
        <v>-5929.5171260162542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-5.6843418860808015E-13</v>
      </c>
      <c r="AD75" s="158"/>
      <c r="AE75" s="149">
        <f>AC75+AE65-SUM(AE70,AE74)</f>
        <v>-1.1368683772161603E-12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47541.36</v>
      </c>
      <c r="J76" s="51">
        <f t="shared" si="76"/>
        <v>46786.536671163827</v>
      </c>
      <c r="K76" s="40">
        <f>SUM(K70:K75)</f>
        <v>1.0183147569397746</v>
      </c>
      <c r="L76" s="22">
        <f>SUM(L70:L75)</f>
        <v>1.0861436052600952</v>
      </c>
      <c r="M76" s="24">
        <f>SUM(M70:M75)</f>
        <v>1.0889453432134022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34.904167790956066</v>
      </c>
      <c r="AB76" s="137"/>
      <c r="AC76" s="153">
        <f>AC65</f>
        <v>32.544167790956067</v>
      </c>
      <c r="AD76" s="137"/>
      <c r="AE76" s="153">
        <f>AE65</f>
        <v>32.544167790956067</v>
      </c>
      <c r="AF76" s="137"/>
      <c r="AG76" s="153">
        <f>AG65</f>
        <v>1212.5441677909562</v>
      </c>
      <c r="AH76" s="137"/>
      <c r="AI76" s="153">
        <f>SUM(AA76,AC76,AE76,AG76)</f>
        <v>1312.5366711638244</v>
      </c>
      <c r="AJ76" s="154">
        <f>SUM(AA76,AC76)</f>
        <v>67.448335581912133</v>
      </c>
      <c r="AK76" s="154">
        <f>SUM(AE76,AG76)</f>
        <v>1245.0883355819124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76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3061.7401367199673</v>
      </c>
      <c r="AB77" s="112"/>
      <c r="AC77" s="111">
        <f>AC31*$I$83/4</f>
        <v>3157.1936517060708</v>
      </c>
      <c r="AD77" s="112"/>
      <c r="AE77" s="111">
        <f>AE31*$I$83/4</f>
        <v>2141.7009638520785</v>
      </c>
      <c r="AF77" s="112"/>
      <c r="AG77" s="111">
        <f>AG31*$I$83/4</f>
        <v>12874.854591248864</v>
      </c>
      <c r="AH77" s="110"/>
      <c r="AI77" s="154">
        <f>SUM(AA77,AC77,AE77,AG77)</f>
        <v>21235.489343526984</v>
      </c>
      <c r="AJ77" s="153">
        <f>SUM(AA77,AC77)</f>
        <v>6218.9337884260385</v>
      </c>
      <c r="AK77" s="160">
        <f>SUM(AE77,AG77)</f>
        <v>15016.555555100942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-5.6843418860808015E-13</v>
      </c>
      <c r="AF78" s="112"/>
      <c r="AG78" s="112">
        <f>AE75</f>
        <v>-1.1368683772161603E-12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-3552.3985630081274</v>
      </c>
      <c r="AB79" s="112"/>
      <c r="AC79" s="112">
        <f>AA79-AA74+AC65-AC70</f>
        <v>-3554.7585630081267</v>
      </c>
      <c r="AD79" s="112"/>
      <c r="AE79" s="112">
        <f>AC79-AC74+AE65-AE70</f>
        <v>-3554.7585630081271</v>
      </c>
      <c r="AF79" s="112"/>
      <c r="AG79" s="112">
        <f>AE79-AE74+AG65-AG70</f>
        <v>-2374.7585630081276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0.14303030303030304</v>
      </c>
      <c r="I92" s="22">
        <f t="shared" ref="I92:I118" si="89">(D92*H92)</f>
        <v>1.2285117823447668E-4</v>
      </c>
      <c r="J92" s="24">
        <f t="shared" ref="J92:J118" si="90">IF(I$32&lt;=1+I$131,I92,L92+J$33*(I92-L92))</f>
        <v>1.2285117823447668E-4</v>
      </c>
      <c r="K92" s="22">
        <f t="shared" ref="K92:K118" si="91">IF(B92="",0,B92)</f>
        <v>8.5891713596138348E-4</v>
      </c>
      <c r="L92" s="22">
        <f t="shared" ref="L92:L118" si="92">(K92*H92)</f>
        <v>1.2285117823447668E-4</v>
      </c>
      <c r="M92" s="228">
        <f t="shared" ref="M92:M118" si="93">(J92)</f>
        <v>1.2285117823447668E-4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0.3575757575757576</v>
      </c>
      <c r="I93" s="22">
        <f t="shared" si="89"/>
        <v>3.8390993198273965E-2</v>
      </c>
      <c r="J93" s="24">
        <f t="shared" si="90"/>
        <v>3.8390993198273965E-2</v>
      </c>
      <c r="K93" s="22">
        <f t="shared" si="91"/>
        <v>0.10736464199517294</v>
      </c>
      <c r="L93" s="22">
        <f t="shared" si="92"/>
        <v>3.8390993198273965E-2</v>
      </c>
      <c r="M93" s="228">
        <f t="shared" si="93"/>
        <v>3.8390993198273965E-2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0.3575757575757576</v>
      </c>
      <c r="I94" s="22">
        <f t="shared" si="89"/>
        <v>2.3034595918964375E-2</v>
      </c>
      <c r="J94" s="24">
        <f t="shared" si="90"/>
        <v>2.3034595918964375E-2</v>
      </c>
      <c r="K94" s="22">
        <f t="shared" si="91"/>
        <v>6.4418785197103756E-2</v>
      </c>
      <c r="L94" s="22">
        <f t="shared" si="92"/>
        <v>2.3034595918964375E-2</v>
      </c>
      <c r="M94" s="228">
        <f t="shared" si="93"/>
        <v>2.3034595918964375E-2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0.16969696969696968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0.16969696969696968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0.16969696969696968</v>
      </c>
      <c r="I100" s="22">
        <f t="shared" si="89"/>
        <v>0</v>
      </c>
      <c r="J100" s="24">
        <f t="shared" si="90"/>
        <v>4.399784485108785E-4</v>
      </c>
      <c r="K100" s="22">
        <f t="shared" si="91"/>
        <v>3.0062099758648422E-3</v>
      </c>
      <c r="L100" s="22">
        <f t="shared" si="92"/>
        <v>5.1014472317706405E-4</v>
      </c>
      <c r="M100" s="228">
        <f t="shared" si="93"/>
        <v>4.399784485108785E-4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6.3364441917932888E-3</v>
      </c>
      <c r="K103" s="22">
        <f t="shared" si="91"/>
        <v>0</v>
      </c>
      <c r="L103" s="22">
        <f t="shared" si="92"/>
        <v>0</v>
      </c>
      <c r="M103" s="228">
        <f t="shared" si="93"/>
        <v>6.3364441917932888E-3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0.7151515151515152</v>
      </c>
      <c r="I105" s="22">
        <f t="shared" si="89"/>
        <v>0.96561026092298674</v>
      </c>
      <c r="J105" s="24">
        <f t="shared" si="90"/>
        <v>0.96561026092298674</v>
      </c>
      <c r="K105" s="22">
        <f t="shared" si="91"/>
        <v>1.3502177377312949</v>
      </c>
      <c r="L105" s="22">
        <f t="shared" si="92"/>
        <v>0.96561026092298674</v>
      </c>
      <c r="M105" s="228">
        <f t="shared" si="93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2.4747932588429746</v>
      </c>
      <c r="J119" s="24">
        <f>SUM(J91:J118)</f>
        <v>2.4355004896453503</v>
      </c>
      <c r="K119" s="22">
        <f>SUM(K91:K118)</f>
        <v>3.6903374746580844</v>
      </c>
      <c r="L119" s="22">
        <f>SUM(L91:L118)</f>
        <v>2.4292342117282231</v>
      </c>
      <c r="M119" s="57">
        <f t="shared" si="81"/>
        <v>2.4355004896453503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0.66366934141802192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0.80036222575210125</v>
      </c>
      <c r="M126" s="241">
        <f t="shared" si="94"/>
        <v>0.66366934141802192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1.727836704330393</v>
      </c>
      <c r="J128" s="229">
        <f>(J30)</f>
        <v>0.42679410767656967</v>
      </c>
      <c r="K128" s="29">
        <f>(B128)</f>
        <v>0.47410426400996258</v>
      </c>
      <c r="L128" s="29">
        <f>IF(L124=L119,0,(L119-L124)/(B119-B124)*K128)</f>
        <v>0.28383494542536303</v>
      </c>
      <c r="M128" s="241">
        <f t="shared" si="94"/>
        <v>0.42679410767656967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2.4747932588429746</v>
      </c>
      <c r="J130" s="229">
        <f>(J119)</f>
        <v>2.4355004896453503</v>
      </c>
      <c r="K130" s="29">
        <f>(B130)</f>
        <v>3.6903374746580844</v>
      </c>
      <c r="L130" s="29">
        <f>(L119)</f>
        <v>2.4292342117282231</v>
      </c>
      <c r="M130" s="241">
        <f t="shared" si="94"/>
        <v>2.4355004896453503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1.841983442092154E-2</v>
      </c>
      <c r="J6" s="24">
        <f t="shared" ref="J6:J13" si="3">IF(I$32&lt;=1+I$131,I6,B6*H6+J$33*(I6-B6*H6))</f>
        <v>1.841983442092154E-2</v>
      </c>
      <c r="K6" s="22">
        <f t="shared" ref="K6:K31" si="4">B6</f>
        <v>9.2099172104607704E-2</v>
      </c>
      <c r="L6" s="22">
        <f t="shared" ref="L6:L29" si="5">IF(K6="","",K6*H6)</f>
        <v>1.841983442092154E-2</v>
      </c>
      <c r="M6" s="225">
        <f t="shared" ref="M6:M31" si="6">J6</f>
        <v>1.841983442092154E-2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7.3679337683686161E-2</v>
      </c>
      <c r="Z6" s="156">
        <f>Poor!Z6</f>
        <v>0.17</v>
      </c>
      <c r="AA6" s="121">
        <f>$M6*Z6*4</f>
        <v>1.2525487406226648E-2</v>
      </c>
      <c r="AB6" s="156">
        <f>Poor!AB6</f>
        <v>0.17</v>
      </c>
      <c r="AC6" s="121">
        <f t="shared" ref="AC6:AC29" si="7">$M6*AB6*4</f>
        <v>1.2525487406226648E-2</v>
      </c>
      <c r="AD6" s="156">
        <f>Poor!AD6</f>
        <v>0.33</v>
      </c>
      <c r="AE6" s="121">
        <f t="shared" ref="AE6:AE29" si="8">$M6*AD6*4</f>
        <v>2.4314181435616432E-2</v>
      </c>
      <c r="AF6" s="122">
        <f>1-SUM(Z6,AB6,AD6)</f>
        <v>0.32999999999999996</v>
      </c>
      <c r="AG6" s="121">
        <f>$M6*AF6*4</f>
        <v>2.4314181435616429E-2</v>
      </c>
      <c r="AH6" s="123">
        <f>SUM(Z6,AB6,AD6,AF6)</f>
        <v>1</v>
      </c>
      <c r="AI6" s="183">
        <f>SUM(AA6,AC6,AE6,AG6)/4</f>
        <v>1.8419834420921537E-2</v>
      </c>
      <c r="AJ6" s="120">
        <f>(AA6+AC6)/2</f>
        <v>1.2525487406226648E-2</v>
      </c>
      <c r="AK6" s="119">
        <f>(AE6+AG6)/2</f>
        <v>2.4314181435616429E-2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1.5016169364881694E-2</v>
      </c>
      <c r="J7" s="24">
        <f t="shared" si="3"/>
        <v>1.5016169364881694E-2</v>
      </c>
      <c r="K7" s="22">
        <f t="shared" si="4"/>
        <v>7.5080846824408465E-2</v>
      </c>
      <c r="L7" s="22">
        <f t="shared" si="5"/>
        <v>1.5016169364881694E-2</v>
      </c>
      <c r="M7" s="225">
        <f t="shared" si="6"/>
        <v>1.5016169364881694E-2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870.54430761557774</v>
      </c>
      <c r="T7" s="223">
        <f>IF($B$81=0,0,(SUMIF($N$6:$N$28,$U7,M$6:M$28)+SUMIF($N$91:$N$118,$U7,M$91:M$118))*$I$83*Poor!$B$81/$B$81)</f>
        <v>873.5234748457799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6.0064677459526775E-2</v>
      </c>
      <c r="AH7" s="123">
        <f t="shared" ref="AH7:AH30" si="12">SUM(Z7,AB7,AD7,AF7)</f>
        <v>1</v>
      </c>
      <c r="AI7" s="183">
        <f t="shared" ref="AI7:AI30" si="13">SUM(AA7,AC7,AE7,AG7)/4</f>
        <v>1.5016169364881694E-2</v>
      </c>
      <c r="AJ7" s="120">
        <f t="shared" ref="AJ7:AJ31" si="14">(AA7+AC7)/2</f>
        <v>0</v>
      </c>
      <c r="AK7" s="119">
        <f t="shared" ref="AK7:AK31" si="15">(AE7+AG7)/2</f>
        <v>3.0032338729763387E-2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8.0164445828144453E-3</v>
      </c>
      <c r="J8" s="24">
        <f t="shared" si="3"/>
        <v>8.0164445828144453E-3</v>
      </c>
      <c r="K8" s="22">
        <f t="shared" si="4"/>
        <v>4.0082222914072228E-2</v>
      </c>
      <c r="L8" s="22">
        <f t="shared" si="5"/>
        <v>8.0164445828144453E-3</v>
      </c>
      <c r="M8" s="225">
        <f t="shared" si="6"/>
        <v>8.0164445828144453E-3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350.83999999999992</v>
      </c>
      <c r="T8" s="223">
        <f>IF($B$81=0,0,(SUMIF($N$6:$N$28,$U8,M$6:M$28)+SUMIF($N$91:$N$118,$U8,M$91:M$118))*$I$83*Poor!$B$81/$B$81)</f>
        <v>322.78272458642351</v>
      </c>
      <c r="U8" s="224">
        <v>2</v>
      </c>
      <c r="V8" s="56"/>
      <c r="W8" s="115"/>
      <c r="X8" s="118">
        <f>Poor!X8</f>
        <v>1</v>
      </c>
      <c r="Y8" s="183">
        <f t="shared" si="9"/>
        <v>3.2065778331257781E-2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3.2065778331257781E-2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8.0164445828144453E-3</v>
      </c>
      <c r="AJ8" s="120">
        <f t="shared" si="14"/>
        <v>1.6032889165628891E-2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1.7317866575342462E-2</v>
      </c>
      <c r="J9" s="24">
        <f t="shared" si="3"/>
        <v>1.7317866575342462E-2</v>
      </c>
      <c r="K9" s="22">
        <f t="shared" si="4"/>
        <v>5.7726221917808213E-2</v>
      </c>
      <c r="L9" s="22">
        <f t="shared" si="5"/>
        <v>1.7317866575342462E-2</v>
      </c>
      <c r="M9" s="225">
        <f t="shared" si="6"/>
        <v>1.7317866575342462E-2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796.31127316680113</v>
      </c>
      <c r="T9" s="223">
        <f>IF($B$81=0,0,(SUMIF($N$6:$N$28,$U9,M$6:M$28)+SUMIF($N$91:$N$118,$U9,M$91:M$118))*$I$83*Poor!$B$81/$B$81)</f>
        <v>796.31127316680113</v>
      </c>
      <c r="U9" s="224">
        <v>3</v>
      </c>
      <c r="V9" s="56"/>
      <c r="W9" s="115"/>
      <c r="X9" s="118">
        <f>Poor!X9</f>
        <v>1</v>
      </c>
      <c r="Y9" s="183">
        <f t="shared" si="9"/>
        <v>6.927146630136985E-2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6.927146630136985E-2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1.7317866575342462E-2</v>
      </c>
      <c r="AJ9" s="120">
        <f t="shared" si="14"/>
        <v>3.4635733150684925E-2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10.62</v>
      </c>
      <c r="T10" s="223">
        <f>IF($B$81=0,0,(SUMIF($N$6:$N$28,$U10,M$6:M$28)+SUMIF($N$91:$N$118,$U10,M$91:M$118))*$I$83*Poor!$B$81/$B$81)</f>
        <v>10.62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0.2</v>
      </c>
      <c r="H11" s="24">
        <f t="shared" si="1"/>
        <v>0.2</v>
      </c>
      <c r="I11" s="22">
        <f t="shared" si="2"/>
        <v>1.767528268991283E-3</v>
      </c>
      <c r="J11" s="24">
        <f t="shared" si="3"/>
        <v>3.050718467763335E-3</v>
      </c>
      <c r="K11" s="22">
        <f t="shared" si="4"/>
        <v>1.5907754420921547E-2</v>
      </c>
      <c r="L11" s="22">
        <f t="shared" si="5"/>
        <v>3.1815508841843095E-3</v>
      </c>
      <c r="M11" s="225">
        <f t="shared" si="6"/>
        <v>3.050718467763335E-3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3982.4999999999991</v>
      </c>
      <c r="T11" s="223">
        <f>IF($B$81=0,0,(SUMIF($N$6:$N$28,$U11,M$6:M$28)+SUMIF($N$91:$N$118,$U11,M$91:M$118))*$I$83*Poor!$B$81/$B$81)</f>
        <v>3941.5576956519335</v>
      </c>
      <c r="U11" s="224">
        <v>5</v>
      </c>
      <c r="V11" s="56"/>
      <c r="W11" s="115"/>
      <c r="X11" s="118">
        <f>Poor!X11</f>
        <v>1</v>
      </c>
      <c r="Y11" s="183">
        <f t="shared" si="9"/>
        <v>1.220287387105334E-2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1.220287387105334E-2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3.050718467763335E-3</v>
      </c>
      <c r="AJ11" s="120">
        <f t="shared" si="14"/>
        <v>6.10143693552667E-3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0.2</v>
      </c>
      <c r="H12" s="24">
        <f t="shared" si="1"/>
        <v>0.2</v>
      </c>
      <c r="I12" s="22">
        <f t="shared" si="2"/>
        <v>7.759918356164382E-3</v>
      </c>
      <c r="J12" s="24">
        <f t="shared" si="3"/>
        <v>7.759918356164382E-3</v>
      </c>
      <c r="K12" s="22">
        <f t="shared" si="4"/>
        <v>3.8799591780821908E-2</v>
      </c>
      <c r="L12" s="22">
        <f t="shared" si="5"/>
        <v>7.759918356164382E-3</v>
      </c>
      <c r="M12" s="225">
        <f t="shared" si="6"/>
        <v>7.759918356164382E-3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514.25699098348082</v>
      </c>
      <c r="U12" s="224">
        <v>6</v>
      </c>
      <c r="V12" s="56"/>
      <c r="W12" s="117"/>
      <c r="X12" s="118"/>
      <c r="Y12" s="183">
        <f t="shared" si="9"/>
        <v>3.1039673424657528E-2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2.0796581194520544E-2</v>
      </c>
      <c r="AF12" s="122">
        <f>1-SUM(Z12,AB12,AD12)</f>
        <v>0.32999999999999996</v>
      </c>
      <c r="AG12" s="121">
        <f>$M12*AF12*4</f>
        <v>1.0243092230136983E-2</v>
      </c>
      <c r="AH12" s="123">
        <f t="shared" si="12"/>
        <v>1</v>
      </c>
      <c r="AI12" s="183">
        <f t="shared" si="13"/>
        <v>7.759918356164382E-3</v>
      </c>
      <c r="AJ12" s="120">
        <f t="shared" si="14"/>
        <v>0</v>
      </c>
      <c r="AK12" s="119">
        <f t="shared" si="15"/>
        <v>1.5519836712328764E-2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0.2</v>
      </c>
      <c r="H13" s="24">
        <f t="shared" si="1"/>
        <v>0.2</v>
      </c>
      <c r="I13" s="22">
        <f t="shared" si="2"/>
        <v>5.8656911581569113E-4</v>
      </c>
      <c r="J13" s="24">
        <f t="shared" si="3"/>
        <v>5.8656911581569113E-4</v>
      </c>
      <c r="K13" s="22">
        <f t="shared" si="4"/>
        <v>2.9328455790784552E-3</v>
      </c>
      <c r="L13" s="22">
        <f t="shared" si="5"/>
        <v>5.8656911581569113E-4</v>
      </c>
      <c r="M13" s="226">
        <f t="shared" si="6"/>
        <v>5.8656911581569113E-4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2.3462764632627645E-3</v>
      </c>
      <c r="Z13" s="156">
        <f>Poor!Z13</f>
        <v>1</v>
      </c>
      <c r="AA13" s="121">
        <f>$M13*Z13*4</f>
        <v>2.3462764632627645E-3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5.8656911581569113E-4</v>
      </c>
      <c r="AJ13" s="120">
        <f t="shared" si="14"/>
        <v>1.1731382316313823E-3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0.2</v>
      </c>
      <c r="F14" s="22"/>
      <c r="H14" s="24">
        <f t="shared" si="1"/>
        <v>0.2</v>
      </c>
      <c r="I14" s="22">
        <f t="shared" si="2"/>
        <v>3.0597758405977583E-4</v>
      </c>
      <c r="J14" s="24">
        <f>IF(I$32&lt;=1+I131,I14,B14*H14+J$33*(I14-B14*H14))</f>
        <v>2.3986639031418018E-4</v>
      </c>
      <c r="K14" s="22">
        <f t="shared" si="4"/>
        <v>1.1656288916562889E-3</v>
      </c>
      <c r="L14" s="22">
        <f t="shared" si="5"/>
        <v>2.3312577833125778E-4</v>
      </c>
      <c r="M14" s="226">
        <f t="shared" si="6"/>
        <v>2.3986639031418018E-4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9.5946556125672074E-4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9.5946556125672074E-4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2.3986639031418018E-4</v>
      </c>
      <c r="AJ14" s="120">
        <f t="shared" si="14"/>
        <v>4.7973278062836037E-4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0.2</v>
      </c>
      <c r="F15" s="22"/>
      <c r="H15" s="24">
        <f t="shared" si="1"/>
        <v>0.2</v>
      </c>
      <c r="I15" s="22">
        <f t="shared" si="2"/>
        <v>7.5471892901618947E-3</v>
      </c>
      <c r="J15" s="24">
        <f>IF(I$32&lt;=1+I131,I15,B15*H15+J$33*(I15-B15*H15))</f>
        <v>6.1774121421364183E-3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6.1774121421364183E-3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2.4709648568545673E-2</v>
      </c>
      <c r="Z15" s="156">
        <f>Poor!Z15</f>
        <v>0.25</v>
      </c>
      <c r="AA15" s="121">
        <f t="shared" si="16"/>
        <v>6.1774121421364183E-3</v>
      </c>
      <c r="AB15" s="156">
        <f>Poor!AB15</f>
        <v>0.25</v>
      </c>
      <c r="AC15" s="121">
        <f t="shared" si="7"/>
        <v>6.1774121421364183E-3</v>
      </c>
      <c r="AD15" s="156">
        <f>Poor!AD15</f>
        <v>0.25</v>
      </c>
      <c r="AE15" s="121">
        <f t="shared" si="8"/>
        <v>6.1774121421364183E-3</v>
      </c>
      <c r="AF15" s="122">
        <f t="shared" si="10"/>
        <v>0.25</v>
      </c>
      <c r="AG15" s="121">
        <f t="shared" si="11"/>
        <v>6.1774121421364183E-3</v>
      </c>
      <c r="AH15" s="123">
        <f t="shared" si="12"/>
        <v>1</v>
      </c>
      <c r="AI15" s="183">
        <f t="shared" si="13"/>
        <v>6.1774121421364183E-3</v>
      </c>
      <c r="AJ15" s="120">
        <f t="shared" si="14"/>
        <v>6.1774121421364183E-3</v>
      </c>
      <c r="AK15" s="119">
        <f t="shared" si="15"/>
        <v>6.1774121421364183E-3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0.2</v>
      </c>
      <c r="F16" s="22"/>
      <c r="H16" s="24">
        <f t="shared" si="1"/>
        <v>0.2</v>
      </c>
      <c r="I16" s="22">
        <f t="shared" si="2"/>
        <v>4.4010932503113316E-3</v>
      </c>
      <c r="J16" s="24">
        <f>IF(I$32&lt;=1+I131,I16,B16*H16+J$33*(I16-B16*H16))</f>
        <v>4.4010932503113316E-3</v>
      </c>
      <c r="K16" s="22">
        <f t="shared" si="4"/>
        <v>2.2005466251556659E-2</v>
      </c>
      <c r="L16" s="22">
        <f t="shared" si="5"/>
        <v>4.4010932503113316E-3</v>
      </c>
      <c r="M16" s="225">
        <f t="shared" si="6"/>
        <v>4.4010932503113316E-3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1.7604373001245326E-2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1.7604373001245326E-2</v>
      </c>
      <c r="AH16" s="123">
        <f t="shared" si="12"/>
        <v>1</v>
      </c>
      <c r="AI16" s="183">
        <f t="shared" si="13"/>
        <v>4.4010932503113316E-3</v>
      </c>
      <c r="AJ16" s="120">
        <f t="shared" si="14"/>
        <v>0</v>
      </c>
      <c r="AK16" s="119">
        <f t="shared" si="15"/>
        <v>8.8021865006226632E-3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0.2</v>
      </c>
      <c r="F17" s="22"/>
      <c r="H17" s="24">
        <f t="shared" si="1"/>
        <v>0.2</v>
      </c>
      <c r="I17" s="22">
        <f t="shared" si="2"/>
        <v>4.7353673723536741E-4</v>
      </c>
      <c r="J17" s="24">
        <f t="shared" ref="J17:J25" si="17">IF(I$32&lt;=1+I131,I17,B17*H17+J$33*(I17-B17*H17))</f>
        <v>9.0091813510912675E-5</v>
      </c>
      <c r="K17" s="22">
        <f t="shared" si="4"/>
        <v>2.5498132004981319E-4</v>
      </c>
      <c r="L17" s="22">
        <f t="shared" si="5"/>
        <v>5.0996264009962639E-5</v>
      </c>
      <c r="M17" s="226">
        <f t="shared" si="6"/>
        <v>9.0091813510912675E-5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3.603672540436507E-4</v>
      </c>
      <c r="Z17" s="156">
        <f>Poor!Z17</f>
        <v>0.29409999999999997</v>
      </c>
      <c r="AA17" s="121">
        <f t="shared" si="16"/>
        <v>1.0598400941423767E-4</v>
      </c>
      <c r="AB17" s="156">
        <f>Poor!AB17</f>
        <v>0.17649999999999999</v>
      </c>
      <c r="AC17" s="121">
        <f t="shared" si="7"/>
        <v>6.3604820338704351E-5</v>
      </c>
      <c r="AD17" s="156">
        <f>Poor!AD17</f>
        <v>0.23530000000000001</v>
      </c>
      <c r="AE17" s="121">
        <f t="shared" si="8"/>
        <v>8.4794414876471016E-5</v>
      </c>
      <c r="AF17" s="122">
        <f t="shared" si="10"/>
        <v>0.29410000000000003</v>
      </c>
      <c r="AG17" s="121">
        <f t="shared" si="11"/>
        <v>1.0598400941423768E-4</v>
      </c>
      <c r="AH17" s="123">
        <f t="shared" si="12"/>
        <v>1</v>
      </c>
      <c r="AI17" s="183">
        <f t="shared" si="13"/>
        <v>9.0091813510912675E-5</v>
      </c>
      <c r="AJ17" s="120">
        <f t="shared" si="14"/>
        <v>8.4794414876471002E-5</v>
      </c>
      <c r="AK17" s="119">
        <f t="shared" si="15"/>
        <v>9.5389212145354348E-5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6.5118306351183057E-3</v>
      </c>
      <c r="J18" s="24">
        <f t="shared" si="17"/>
        <v>5.5269433641903301E-3</v>
      </c>
      <c r="K18" s="22">
        <f t="shared" ref="K18:K25" si="21">B18</f>
        <v>2.7132627646326277E-2</v>
      </c>
      <c r="L18" s="22">
        <f t="shared" ref="L18:L25" si="22">IF(K18="","",K18*H18)</f>
        <v>5.4265255292652555E-3</v>
      </c>
      <c r="M18" s="226">
        <f t="shared" ref="M18:M25" si="23">J18</f>
        <v>5.5269433641903301E-3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6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2.6769947990524269E-2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2.6769947990524269E-2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56551.051738246228</v>
      </c>
      <c r="T23" s="179">
        <f>SUM(T7:T22)</f>
        <v>56432.59834667854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1.2831901987720516E-2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1.2831901987720516E-2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5.1327607950882065E-2</v>
      </c>
      <c r="Z27" s="156">
        <f>Poor!Z27</f>
        <v>0.25</v>
      </c>
      <c r="AA27" s="121">
        <f t="shared" si="16"/>
        <v>1.2831901987720516E-2</v>
      </c>
      <c r="AB27" s="156">
        <f>Poor!AB27</f>
        <v>0.25</v>
      </c>
      <c r="AC27" s="121">
        <f t="shared" si="7"/>
        <v>1.2831901987720516E-2</v>
      </c>
      <c r="AD27" s="156">
        <f>Poor!AD27</f>
        <v>0.25</v>
      </c>
      <c r="AE27" s="121">
        <f t="shared" si="8"/>
        <v>1.2831901987720516E-2</v>
      </c>
      <c r="AF27" s="122">
        <f t="shared" si="10"/>
        <v>0.25</v>
      </c>
      <c r="AG27" s="121">
        <f t="shared" si="11"/>
        <v>1.2831901987720516E-2</v>
      </c>
      <c r="AH27" s="123">
        <f t="shared" si="12"/>
        <v>1</v>
      </c>
      <c r="AI27" s="183">
        <f t="shared" si="13"/>
        <v>1.2831901987720516E-2</v>
      </c>
      <c r="AJ27" s="120">
        <f t="shared" si="14"/>
        <v>1.2831901987720516E-2</v>
      </c>
      <c r="AK27" s="119">
        <f t="shared" si="15"/>
        <v>1.2831901987720516E-2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9.8226506366179175E-2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9.8226506366179175E-2</v>
      </c>
      <c r="N28" s="230"/>
      <c r="O28" s="2"/>
      <c r="P28" s="22"/>
      <c r="U28" s="56"/>
      <c r="V28" s="56"/>
      <c r="W28" s="110"/>
      <c r="X28" s="118"/>
      <c r="Y28" s="183">
        <f t="shared" si="9"/>
        <v>0.3929060254647167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0.19645301273235835</v>
      </c>
      <c r="AF28" s="122">
        <f t="shared" si="10"/>
        <v>0.5</v>
      </c>
      <c r="AG28" s="121">
        <f t="shared" si="11"/>
        <v>0.19645301273235835</v>
      </c>
      <c r="AH28" s="123">
        <f t="shared" si="12"/>
        <v>1</v>
      </c>
      <c r="AI28" s="183">
        <f t="shared" si="13"/>
        <v>9.8226506366179175E-2</v>
      </c>
      <c r="AJ28" s="120">
        <f t="shared" si="14"/>
        <v>0</v>
      </c>
      <c r="AK28" s="119">
        <f t="shared" si="15"/>
        <v>0.19645301273235835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0.29153906476971103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0.29153906476971103</v>
      </c>
      <c r="N29" s="230"/>
      <c r="P29" s="22"/>
      <c r="V29" s="56"/>
      <c r="W29" s="110"/>
      <c r="X29" s="118"/>
      <c r="Y29" s="183">
        <f t="shared" si="9"/>
        <v>1.1661562590788441</v>
      </c>
      <c r="Z29" s="156">
        <f>Poor!Z29</f>
        <v>0.25</v>
      </c>
      <c r="AA29" s="121">
        <f t="shared" si="16"/>
        <v>0.29153906476971103</v>
      </c>
      <c r="AB29" s="156">
        <f>Poor!AB29</f>
        <v>0.25</v>
      </c>
      <c r="AC29" s="121">
        <f t="shared" si="7"/>
        <v>0.29153906476971103</v>
      </c>
      <c r="AD29" s="156">
        <f>Poor!AD29</f>
        <v>0.25</v>
      </c>
      <c r="AE29" s="121">
        <f t="shared" si="8"/>
        <v>0.29153906476971103</v>
      </c>
      <c r="AF29" s="122">
        <f t="shared" si="10"/>
        <v>0.25</v>
      </c>
      <c r="AG29" s="121">
        <f t="shared" si="11"/>
        <v>0.29153906476971103</v>
      </c>
      <c r="AH29" s="123">
        <f t="shared" si="12"/>
        <v>1</v>
      </c>
      <c r="AI29" s="183">
        <f t="shared" si="13"/>
        <v>0.29153906476971103</v>
      </c>
      <c r="AJ29" s="120">
        <f t="shared" si="14"/>
        <v>0.29153906476971103</v>
      </c>
      <c r="AK29" s="119">
        <f t="shared" si="15"/>
        <v>0.29153906476971103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1.9465149249228011</v>
      </c>
      <c r="J30" s="232">
        <f>IF(I$32&lt;=1,I30,1-SUM(J6:J29))</f>
        <v>0.38847026066039003</v>
      </c>
      <c r="K30" s="22">
        <f t="shared" si="4"/>
        <v>0.44088098929016184</v>
      </c>
      <c r="L30" s="22">
        <f>IF(L124=L119,0,IF(K30="",0,(L119-L124)/(B119-B124)*K30))</f>
        <v>0.23744262992813525</v>
      </c>
      <c r="M30" s="175">
        <f t="shared" si="6"/>
        <v>0.38847026066039003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1.5538810426415601</v>
      </c>
      <c r="Z30" s="122">
        <f>IF($Y30=0,0,AA30/($Y$30))</f>
        <v>0.29969839820433153</v>
      </c>
      <c r="AA30" s="187">
        <f>IF(AA79*4/$I$84+SUM(AA6:AA29)&lt;1,AA79*4/$I$84,1-SUM(AA6:AA29))</f>
        <v>0.46569565947975211</v>
      </c>
      <c r="AB30" s="122">
        <f>IF($Y30=0,0,AC30/($Y$30))</f>
        <v>0.37368688602275396</v>
      </c>
      <c r="AC30" s="187">
        <f>IF(AC79*4/$I$84+SUM(AC6:AC29)&lt;1,AC79*4/$I$84,1-SUM(AC6:AC29))</f>
        <v>0.58066496807451473</v>
      </c>
      <c r="AD30" s="122">
        <f>IF($Y30=0,0,AE30/($Y$30))</f>
        <v>0.22689314459079382</v>
      </c>
      <c r="AE30" s="187">
        <f>IF(AE79*4/$I$84+SUM(AE6:AE29)&lt;1,AE79*4/$I$84,1-SUM(AE6:AE29))</f>
        <v>0.35256495608496496</v>
      </c>
      <c r="AF30" s="122">
        <f>IF($Y30=0,0,AG30/($Y$30))</f>
        <v>0.18368729469072975</v>
      </c>
      <c r="AG30" s="187">
        <f>IF(AG79*4/$I$84+SUM(AG6:AG29)&lt;1,AG79*4/$I$84,1-SUM(AG6:AG29))</f>
        <v>0.28542820499403865</v>
      </c>
      <c r="AH30" s="123">
        <f t="shared" si="12"/>
        <v>1.0839657235086091</v>
      </c>
      <c r="AI30" s="183">
        <f t="shared" si="13"/>
        <v>0.42108844715831761</v>
      </c>
      <c r="AJ30" s="120">
        <f t="shared" si="14"/>
        <v>0.52318031377713337</v>
      </c>
      <c r="AK30" s="119">
        <f t="shared" si="15"/>
        <v>0.31899658053950181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0.13030864048756785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2.3548350474279243</v>
      </c>
      <c r="J32" s="17"/>
      <c r="L32" s="22">
        <f>SUM(L6:L30)</f>
        <v>0.86969135951243215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4643.5356098640914</v>
      </c>
      <c r="T32" s="235">
        <f t="shared" si="24"/>
        <v>4761.9890014317789</v>
      </c>
      <c r="U32" s="56"/>
      <c r="V32" s="56"/>
      <c r="W32" s="110"/>
      <c r="X32" s="118"/>
      <c r="Y32" s="115">
        <f>SUM(Y6:Y31)</f>
        <v>3.8695272540082897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9.2524981577550458E-2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3.54</v>
      </c>
      <c r="J37" s="38">
        <f>J91*I$83</f>
        <v>3.5399999999999996</v>
      </c>
      <c r="K37" s="40">
        <f>(B37/B$65)</f>
        <v>2.8212458621727353E-4</v>
      </c>
      <c r="L37" s="22">
        <f t="shared" ref="L37" si="28">(K37*H37)</f>
        <v>6.6581402347276554E-5</v>
      </c>
      <c r="M37" s="24">
        <f>J37/B$65</f>
        <v>6.6581402347276554E-5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3.5399999999999996</v>
      </c>
      <c r="AH37" s="123">
        <f>SUM(Z37,AB37,AD37,AF37)</f>
        <v>1</v>
      </c>
      <c r="AI37" s="112">
        <f>SUM(AA37,AC37,AE37,AG37)</f>
        <v>3.5399999999999996</v>
      </c>
      <c r="AJ37" s="148">
        <f>(AA37+AC37)</f>
        <v>0</v>
      </c>
      <c r="AK37" s="147">
        <f>(AE37+AG37)</f>
        <v>3.5399999999999996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7.08</v>
      </c>
      <c r="J38" s="38">
        <f t="shared" ref="J38:J64" si="32">J92*I$83</f>
        <v>7.0799999999999992</v>
      </c>
      <c r="K38" s="40">
        <f t="shared" ref="K38:K64" si="33">(B38/B$65)</f>
        <v>5.6424917243454707E-4</v>
      </c>
      <c r="L38" s="22">
        <f t="shared" ref="L38:L64" si="34">(K38*H38)</f>
        <v>1.3316280469455311E-4</v>
      </c>
      <c r="M38" s="24">
        <f t="shared" ref="M38:M64" si="35">J38/B$65</f>
        <v>1.3316280469455311E-4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7.0799999999999992</v>
      </c>
      <c r="AH38" s="123">
        <f t="shared" ref="AH38:AI58" si="37">SUM(Z38,AB38,AD38,AF38)</f>
        <v>1</v>
      </c>
      <c r="AI38" s="112">
        <f t="shared" si="37"/>
        <v>7.0799999999999992</v>
      </c>
      <c r="AJ38" s="148">
        <f t="shared" ref="AJ38:AJ64" si="38">(AA38+AC38)</f>
        <v>0</v>
      </c>
      <c r="AK38" s="147">
        <f t="shared" ref="AK38:AK64" si="39">(AE38+AG38)</f>
        <v>7.0799999999999992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2655</v>
      </c>
      <c r="J39" s="38">
        <f t="shared" si="32"/>
        <v>3458.1153913038675</v>
      </c>
      <c r="K39" s="40">
        <f t="shared" si="33"/>
        <v>0.11284983448690943</v>
      </c>
      <c r="L39" s="22">
        <f t="shared" si="34"/>
        <v>6.6581402347276553E-2</v>
      </c>
      <c r="M39" s="24">
        <f t="shared" si="35"/>
        <v>6.5041291590879236E-2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3458.1153913038675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3458.1153913038675</v>
      </c>
      <c r="AJ39" s="148">
        <f t="shared" si="38"/>
        <v>3458.1153913038675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885</v>
      </c>
      <c r="J40" s="38">
        <f t="shared" si="32"/>
        <v>483.44230434806605</v>
      </c>
      <c r="K40" s="40">
        <f t="shared" si="33"/>
        <v>1.4106229310863678E-2</v>
      </c>
      <c r="L40" s="22">
        <f t="shared" si="34"/>
        <v>8.3226752934095691E-3</v>
      </c>
      <c r="M40" s="24">
        <f t="shared" si="35"/>
        <v>9.0927306716082242E-3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483.44230434806605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483.44230434806605</v>
      </c>
      <c r="AJ40" s="148">
        <f t="shared" si="38"/>
        <v>483.44230434806605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27.999999999999996</v>
      </c>
      <c r="J43" s="38">
        <f t="shared" si="32"/>
        <v>7.672559587337128</v>
      </c>
      <c r="K43" s="40">
        <f t="shared" si="33"/>
        <v>3.7616611495636473E-4</v>
      </c>
      <c r="L43" s="22">
        <f t="shared" si="34"/>
        <v>1.0532651218778211E-4</v>
      </c>
      <c r="M43" s="24">
        <f t="shared" si="35"/>
        <v>1.4430784658699082E-4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1.918139896834282</v>
      </c>
      <c r="AB43" s="156">
        <f>Poor!AB43</f>
        <v>0.25</v>
      </c>
      <c r="AC43" s="147">
        <f t="shared" si="41"/>
        <v>1.918139896834282</v>
      </c>
      <c r="AD43" s="156">
        <f>Poor!AD43</f>
        <v>0.25</v>
      </c>
      <c r="AE43" s="147">
        <f t="shared" si="42"/>
        <v>1.918139896834282</v>
      </c>
      <c r="AF43" s="122">
        <f t="shared" si="29"/>
        <v>0.25</v>
      </c>
      <c r="AG43" s="147">
        <f t="shared" si="36"/>
        <v>1.918139896834282</v>
      </c>
      <c r="AH43" s="123">
        <f t="shared" si="37"/>
        <v>1</v>
      </c>
      <c r="AI43" s="112">
        <f t="shared" si="37"/>
        <v>7.672559587337128</v>
      </c>
      <c r="AJ43" s="148">
        <f t="shared" si="38"/>
        <v>3.836279793668564</v>
      </c>
      <c r="AK43" s="147">
        <f t="shared" si="39"/>
        <v>3.836279793668564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8.8932551805400042</v>
      </c>
      <c r="K44" s="40">
        <f t="shared" si="33"/>
        <v>6.5829070117363832E-4</v>
      </c>
      <c r="L44" s="22">
        <f t="shared" si="34"/>
        <v>1.843213963286187E-4</v>
      </c>
      <c r="M44" s="24">
        <f t="shared" si="35"/>
        <v>1.6726706252896486E-4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2.223313795135001</v>
      </c>
      <c r="AB44" s="156">
        <f>Poor!AB44</f>
        <v>0.25</v>
      </c>
      <c r="AC44" s="147">
        <f t="shared" si="41"/>
        <v>2.223313795135001</v>
      </c>
      <c r="AD44" s="156">
        <f>Poor!AD44</f>
        <v>0.25</v>
      </c>
      <c r="AE44" s="147">
        <f t="shared" si="42"/>
        <v>2.223313795135001</v>
      </c>
      <c r="AF44" s="122">
        <f t="shared" si="29"/>
        <v>0.25</v>
      </c>
      <c r="AG44" s="147">
        <f t="shared" si="36"/>
        <v>2.223313795135001</v>
      </c>
      <c r="AH44" s="123">
        <f t="shared" si="37"/>
        <v>1</v>
      </c>
      <c r="AI44" s="112">
        <f t="shared" si="37"/>
        <v>8.8932551805400042</v>
      </c>
      <c r="AJ44" s="148">
        <f t="shared" si="38"/>
        <v>4.4466275902700021</v>
      </c>
      <c r="AK44" s="147">
        <f t="shared" si="39"/>
        <v>4.4466275902700021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12.704650257914292</v>
      </c>
      <c r="K45" s="40">
        <f t="shared" si="33"/>
        <v>9.4041528739091185E-4</v>
      </c>
      <c r="L45" s="22">
        <f t="shared" si="34"/>
        <v>2.6331628046945532E-4</v>
      </c>
      <c r="M45" s="24">
        <f t="shared" si="35"/>
        <v>2.3895294646994982E-4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3.1761625644785729</v>
      </c>
      <c r="AB45" s="156">
        <f>Poor!AB45</f>
        <v>0.25</v>
      </c>
      <c r="AC45" s="147">
        <f t="shared" si="41"/>
        <v>3.1761625644785729</v>
      </c>
      <c r="AD45" s="156">
        <f>Poor!AD45</f>
        <v>0.25</v>
      </c>
      <c r="AE45" s="147">
        <f t="shared" si="42"/>
        <v>3.1761625644785729</v>
      </c>
      <c r="AF45" s="122">
        <f t="shared" si="29"/>
        <v>0.25</v>
      </c>
      <c r="AG45" s="147">
        <f t="shared" si="36"/>
        <v>3.1761625644785729</v>
      </c>
      <c r="AH45" s="123">
        <f t="shared" si="37"/>
        <v>1</v>
      </c>
      <c r="AI45" s="112">
        <f t="shared" si="37"/>
        <v>12.704650257914292</v>
      </c>
      <c r="AJ45" s="148">
        <f t="shared" si="38"/>
        <v>6.3523251289571458</v>
      </c>
      <c r="AK45" s="147">
        <f t="shared" si="39"/>
        <v>6.3523251289571458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51.58088004713202</v>
      </c>
      <c r="K46" s="40">
        <f t="shared" si="33"/>
        <v>3.818086066807102E-3</v>
      </c>
      <c r="L46" s="22">
        <f t="shared" si="34"/>
        <v>1.0690640987059885E-3</v>
      </c>
      <c r="M46" s="24">
        <f t="shared" si="35"/>
        <v>9.701489626679962E-4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12.895220011783005</v>
      </c>
      <c r="AB46" s="156">
        <f>Poor!AB46</f>
        <v>0.25</v>
      </c>
      <c r="AC46" s="147">
        <f t="shared" si="41"/>
        <v>12.895220011783005</v>
      </c>
      <c r="AD46" s="156">
        <f>Poor!AD46</f>
        <v>0.25</v>
      </c>
      <c r="AE46" s="147">
        <f t="shared" si="42"/>
        <v>12.895220011783005</v>
      </c>
      <c r="AF46" s="122">
        <f t="shared" si="29"/>
        <v>0.25</v>
      </c>
      <c r="AG46" s="147">
        <f t="shared" si="36"/>
        <v>12.895220011783005</v>
      </c>
      <c r="AH46" s="123">
        <f t="shared" si="37"/>
        <v>1</v>
      </c>
      <c r="AI46" s="112">
        <f t="shared" si="37"/>
        <v>51.58088004713202</v>
      </c>
      <c r="AJ46" s="148">
        <f t="shared" si="38"/>
        <v>25.79044002356601</v>
      </c>
      <c r="AK46" s="147">
        <f t="shared" si="39"/>
        <v>25.79044002356601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222.33137951350008</v>
      </c>
      <c r="K47" s="40">
        <f t="shared" si="33"/>
        <v>1.6457267529340958E-2</v>
      </c>
      <c r="L47" s="22">
        <f t="shared" si="34"/>
        <v>4.6080349082154677E-3</v>
      </c>
      <c r="M47" s="24">
        <f t="shared" si="35"/>
        <v>4.1816765632241215E-3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55.58284487837502</v>
      </c>
      <c r="AB47" s="156">
        <f>Poor!AB47</f>
        <v>0.25</v>
      </c>
      <c r="AC47" s="147">
        <f t="shared" si="41"/>
        <v>55.58284487837502</v>
      </c>
      <c r="AD47" s="156">
        <f>Poor!AD47</f>
        <v>0.25</v>
      </c>
      <c r="AE47" s="147">
        <f t="shared" si="42"/>
        <v>55.58284487837502</v>
      </c>
      <c r="AF47" s="122">
        <f t="shared" si="29"/>
        <v>0.25</v>
      </c>
      <c r="AG47" s="147">
        <f t="shared" si="36"/>
        <v>55.58284487837502</v>
      </c>
      <c r="AH47" s="123">
        <f t="shared" si="37"/>
        <v>1</v>
      </c>
      <c r="AI47" s="112">
        <f t="shared" si="37"/>
        <v>222.33137951350008</v>
      </c>
      <c r="AJ47" s="148">
        <f t="shared" si="38"/>
        <v>111.16568975675004</v>
      </c>
      <c r="AK47" s="147">
        <f t="shared" si="39"/>
        <v>111.16568975675004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19.599999999999998</v>
      </c>
      <c r="J48" s="38">
        <f t="shared" si="32"/>
        <v>19.599999999999994</v>
      </c>
      <c r="K48" s="40">
        <f t="shared" si="33"/>
        <v>1.3165814023472766E-3</v>
      </c>
      <c r="L48" s="22">
        <f t="shared" si="34"/>
        <v>3.686427926572374E-4</v>
      </c>
      <c r="M48" s="24">
        <f t="shared" si="35"/>
        <v>3.6864279265723734E-4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4.8999999999999986</v>
      </c>
      <c r="AB48" s="156">
        <f>Poor!AB48</f>
        <v>0.25</v>
      </c>
      <c r="AC48" s="147">
        <f t="shared" si="41"/>
        <v>4.8999999999999986</v>
      </c>
      <c r="AD48" s="156">
        <f>Poor!AD48</f>
        <v>0.25</v>
      </c>
      <c r="AE48" s="147">
        <f t="shared" si="42"/>
        <v>4.8999999999999986</v>
      </c>
      <c r="AF48" s="122">
        <f t="shared" si="29"/>
        <v>0.25</v>
      </c>
      <c r="AG48" s="147">
        <f t="shared" si="36"/>
        <v>4.8999999999999986</v>
      </c>
      <c r="AH48" s="123">
        <f t="shared" si="37"/>
        <v>1</v>
      </c>
      <c r="AI48" s="112">
        <f t="shared" si="37"/>
        <v>19.599999999999994</v>
      </c>
      <c r="AJ48" s="148">
        <f t="shared" si="38"/>
        <v>9.7999999999999972</v>
      </c>
      <c r="AK48" s="147">
        <f t="shared" si="39"/>
        <v>9.7999999999999972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0.29566656635570265</v>
      </c>
      <c r="L51" s="22">
        <f t="shared" si="34"/>
        <v>0.34888654829972909</v>
      </c>
      <c r="M51" s="24">
        <f t="shared" si="35"/>
        <v>0.3488865482997292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51742.22</v>
      </c>
      <c r="J65" s="39">
        <f>SUM(J37:J64)</f>
        <v>52418.960420238356</v>
      </c>
      <c r="K65" s="40">
        <f>SUM(K37:K64)</f>
        <v>1</v>
      </c>
      <c r="L65" s="22">
        <f>SUM(L37:L64)</f>
        <v>0.98720959975925371</v>
      </c>
      <c r="M65" s="24">
        <f>SUM(M37:M64)</f>
        <v>0.98591183456662568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16058.253376798541</v>
      </c>
      <c r="AB65" s="137"/>
      <c r="AC65" s="153">
        <f>SUM(AC37:AC64)</f>
        <v>12116.695681146606</v>
      </c>
      <c r="AD65" s="137"/>
      <c r="AE65" s="153">
        <f>SUM(AE37:AE64)</f>
        <v>12116.695681146606</v>
      </c>
      <c r="AF65" s="137"/>
      <c r="AG65" s="153">
        <f>SUM(AG37:AG64)</f>
        <v>12127.315681146607</v>
      </c>
      <c r="AH65" s="137"/>
      <c r="AI65" s="153">
        <f>SUM(AI37:AI64)</f>
        <v>52418.960420238356</v>
      </c>
      <c r="AJ65" s="153">
        <f>SUM(AJ37:AJ64)</f>
        <v>28174.949057945145</v>
      </c>
      <c r="AK65" s="153">
        <f>SUM(AK37:AK64)</f>
        <v>24244.011362293211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19117.87784494564</v>
      </c>
      <c r="K72" s="40">
        <f t="shared" si="47"/>
        <v>0.32613602166716821</v>
      </c>
      <c r="L72" s="22">
        <f t="shared" si="45"/>
        <v>0.38484050556725857</v>
      </c>
      <c r="M72" s="24">
        <f t="shared" si="48"/>
        <v>0.35957489175717799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2.3510382184772794E-2</v>
      </c>
      <c r="L73" s="22">
        <f t="shared" si="45"/>
        <v>2.7742250978031902E-2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37393.009076803661</v>
      </c>
      <c r="J74" s="51">
        <f t="shared" si="44"/>
        <v>7462.604985429718</v>
      </c>
      <c r="K74" s="40">
        <f>B74/B$76</f>
        <v>9.6542775755527083E-2</v>
      </c>
      <c r="L74" s="22">
        <f t="shared" si="45"/>
        <v>8.5790865038709571E-2</v>
      </c>
      <c r="M74" s="24">
        <f>J74/B$76</f>
        <v>0.1403589562411548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3404.7150166625893</v>
      </c>
      <c r="AB74" s="156"/>
      <c r="AC74" s="147">
        <f>AC30*$I$84/4</f>
        <v>4245.2591004644328</v>
      </c>
      <c r="AD74" s="156"/>
      <c r="AE74" s="147">
        <f>AE30*$I$84/4</f>
        <v>2577.6130309491491</v>
      </c>
      <c r="AF74" s="156"/>
      <c r="AG74" s="147">
        <f>AG30*$I$84/4</f>
        <v>2086.7742181833755</v>
      </c>
      <c r="AH74" s="155"/>
      <c r="AI74" s="147">
        <f>SUM(AA74,AC74,AE74,AG74)</f>
        <v>12314.361366259545</v>
      </c>
      <c r="AJ74" s="148">
        <f>(AA74+AC74)</f>
        <v>7649.9741171270216</v>
      </c>
      <c r="AK74" s="147">
        <f>(AE74+AG74)</f>
        <v>4664.3872491325246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0.17790608370169636</v>
      </c>
      <c r="L75" s="22">
        <f t="shared" si="45"/>
        <v>2.8579916069606031E-3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16235.462858565255</v>
      </c>
      <c r="AB75" s="158"/>
      <c r="AC75" s="149">
        <f>AA75+AC65-SUM(AC70,AC74)</f>
        <v>20519.596708448345</v>
      </c>
      <c r="AD75" s="158"/>
      <c r="AE75" s="149">
        <f>AC75+AE65-SUM(AE70,AE74)</f>
        <v>26471.376627846716</v>
      </c>
      <c r="AF75" s="158"/>
      <c r="AG75" s="149">
        <f>IF(SUM(AG6:AG29)+((AG65-AG70-$J$75)*4/I$83)&lt;1,0,AG65-AG70-$J$75-(1-SUM(AG6:AG29))*I$83/4)</f>
        <v>7169.227229228386</v>
      </c>
      <c r="AH75" s="134"/>
      <c r="AI75" s="149">
        <f>AI76-SUM(AI70,AI74)</f>
        <v>25755.388130782485</v>
      </c>
      <c r="AJ75" s="151">
        <f>AJ76-SUM(AJ70,AJ74)</f>
        <v>13350.369479219957</v>
      </c>
      <c r="AK75" s="149">
        <f>AJ75+AK76-SUM(AK70,AK74)</f>
        <v>25755.388130782474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51742.219999999994</v>
      </c>
      <c r="J76" s="51">
        <f t="shared" si="44"/>
        <v>52418.960420238356</v>
      </c>
      <c r="K76" s="40">
        <f>SUM(K70:K75)</f>
        <v>0.99999999999999967</v>
      </c>
      <c r="L76" s="22">
        <f>SUM(L70:L75)</f>
        <v>0.98720959975925382</v>
      </c>
      <c r="M76" s="24">
        <f>SUM(M70:M75)</f>
        <v>0.98591183456662568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16058.253376798541</v>
      </c>
      <c r="AB76" s="137"/>
      <c r="AC76" s="153">
        <f>AC65</f>
        <v>12116.695681146606</v>
      </c>
      <c r="AD76" s="137"/>
      <c r="AE76" s="153">
        <f>AE65</f>
        <v>12116.695681146606</v>
      </c>
      <c r="AF76" s="137"/>
      <c r="AG76" s="153">
        <f>AG65</f>
        <v>12127.315681146607</v>
      </c>
      <c r="AH76" s="137"/>
      <c r="AI76" s="153">
        <f>SUM(AA76,AC76,AE76,AG76)</f>
        <v>52418.960420238363</v>
      </c>
      <c r="AJ76" s="154">
        <f>SUM(AA76,AC76)</f>
        <v>28174.949057945145</v>
      </c>
      <c r="AK76" s="154">
        <f>SUM(AE76,AG76)</f>
        <v>24244.011362293211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7169.227229228386</v>
      </c>
      <c r="AB78" s="112"/>
      <c r="AC78" s="112">
        <f>IF(AA75&lt;0,0,AA75)</f>
        <v>16235.462858565255</v>
      </c>
      <c r="AD78" s="112"/>
      <c r="AE78" s="112">
        <f>AC75</f>
        <v>20519.596708448345</v>
      </c>
      <c r="AF78" s="112"/>
      <c r="AG78" s="112">
        <f>AE75</f>
        <v>26471.376627846716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19640.177875227844</v>
      </c>
      <c r="AB79" s="112"/>
      <c r="AC79" s="112">
        <f>AA79-AA74+AC65-AC70</f>
        <v>24764.855808912776</v>
      </c>
      <c r="AD79" s="112"/>
      <c r="AE79" s="112">
        <f>AC79-AC74+AE65-AE70</f>
        <v>29048.989658795865</v>
      </c>
      <c r="AF79" s="112"/>
      <c r="AG79" s="112">
        <f>AE79-AE74+AG65-AG70</f>
        <v>35011.389578194241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0.14303030303030304</v>
      </c>
      <c r="I91" s="22">
        <f t="shared" ref="I91" si="52">(D91*H91)</f>
        <v>1.84276767351715E-4</v>
      </c>
      <c r="J91" s="24">
        <f>IF(I$32&lt;=1+I$131,I91,L91+J$33*(I91-L91))</f>
        <v>1.84276767351715E-4</v>
      </c>
      <c r="K91" s="22">
        <f t="shared" ref="K91" si="53">(B91)</f>
        <v>1.2883757039420752E-3</v>
      </c>
      <c r="L91" s="22">
        <f t="shared" ref="L91" si="54">(K91*H91)</f>
        <v>1.84276767351715E-4</v>
      </c>
      <c r="M91" s="228">
        <f t="shared" si="49"/>
        <v>1.84276767351715E-4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0.14303030303030304</v>
      </c>
      <c r="I92" s="22">
        <f t="shared" ref="I92:I118" si="58">(D92*H92)</f>
        <v>3.6855353470343E-4</v>
      </c>
      <c r="J92" s="24">
        <f t="shared" ref="J92:J118" si="59">IF(I$32&lt;=1+I$131,I92,L92+J$33*(I92-L92))</f>
        <v>3.6855353470343E-4</v>
      </c>
      <c r="K92" s="22">
        <f t="shared" ref="K92:K118" si="60">(B92)</f>
        <v>2.5767514078841505E-3</v>
      </c>
      <c r="L92" s="22">
        <f t="shared" ref="L92:L118" si="61">(K92*H92)</f>
        <v>3.6855353470343E-4</v>
      </c>
      <c r="M92" s="228">
        <f t="shared" ref="M92:M118" si="62">(J92)</f>
        <v>3.6855353470343E-4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0.3575757575757576</v>
      </c>
      <c r="I93" s="22">
        <f t="shared" si="58"/>
        <v>0.13820757551378626</v>
      </c>
      <c r="J93" s="24">
        <f t="shared" si="59"/>
        <v>0.180014216225618</v>
      </c>
      <c r="K93" s="22">
        <f t="shared" si="60"/>
        <v>0.51535028157683005</v>
      </c>
      <c r="L93" s="22">
        <f t="shared" si="61"/>
        <v>0.184276767351715</v>
      </c>
      <c r="M93" s="228">
        <f t="shared" si="62"/>
        <v>0.180014216225618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0.3575757575757576</v>
      </c>
      <c r="I94" s="22">
        <f t="shared" si="58"/>
        <v>4.606919183792875E-2</v>
      </c>
      <c r="J94" s="24">
        <f t="shared" si="59"/>
        <v>2.5165871482012873E-2</v>
      </c>
      <c r="K94" s="22">
        <f t="shared" si="60"/>
        <v>6.4418785197103756E-2</v>
      </c>
      <c r="L94" s="22">
        <f t="shared" si="61"/>
        <v>2.3034595918964375E-2</v>
      </c>
      <c r="M94" s="228">
        <f t="shared" si="62"/>
        <v>2.5165871482012873E-2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0.16969696969696968</v>
      </c>
      <c r="I97" s="22">
        <f t="shared" si="58"/>
        <v>1.4575563519344688E-3</v>
      </c>
      <c r="J97" s="24">
        <f t="shared" si="59"/>
        <v>3.9939957007567643E-4</v>
      </c>
      <c r="K97" s="22">
        <f t="shared" si="60"/>
        <v>1.717834271922767E-3</v>
      </c>
      <c r="L97" s="22">
        <f t="shared" si="61"/>
        <v>2.9151127038689375E-4</v>
      </c>
      <c r="M97" s="228">
        <f t="shared" si="62"/>
        <v>3.9939957007567643E-4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4.6294359206322164E-4</v>
      </c>
      <c r="K98" s="22">
        <f t="shared" si="60"/>
        <v>3.0062099758648422E-3</v>
      </c>
      <c r="L98" s="22">
        <f t="shared" si="61"/>
        <v>5.1014472317706405E-4</v>
      </c>
      <c r="M98" s="228">
        <f t="shared" si="62"/>
        <v>4.6294359206322164E-4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6.613479886617452E-4</v>
      </c>
      <c r="K99" s="22">
        <f t="shared" si="60"/>
        <v>4.2945856798069174E-3</v>
      </c>
      <c r="L99" s="22">
        <f t="shared" si="61"/>
        <v>7.287781759672344E-4</v>
      </c>
      <c r="M99" s="228">
        <f t="shared" si="62"/>
        <v>6.613479886617452E-4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2.6850728339666854E-3</v>
      </c>
      <c r="K100" s="22">
        <f t="shared" si="60"/>
        <v>1.7436017860016084E-2</v>
      </c>
      <c r="L100" s="22">
        <f t="shared" si="61"/>
        <v>2.9588393944269716E-3</v>
      </c>
      <c r="M100" s="228">
        <f t="shared" si="62"/>
        <v>2.6850728339666854E-3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1.157358980158054E-2</v>
      </c>
      <c r="K101" s="22">
        <f t="shared" si="60"/>
        <v>7.5155249396621049E-2</v>
      </c>
      <c r="L101" s="22">
        <f t="shared" si="61"/>
        <v>1.27536180794266E-2</v>
      </c>
      <c r="M101" s="228">
        <f t="shared" si="62"/>
        <v>1.157358980158054E-2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0.16969696969696968</v>
      </c>
      <c r="I102" s="22">
        <f t="shared" si="58"/>
        <v>1.0202894463541281E-3</v>
      </c>
      <c r="J102" s="24">
        <f t="shared" si="59"/>
        <v>1.0202894463541281E-3</v>
      </c>
      <c r="K102" s="22">
        <f t="shared" si="60"/>
        <v>6.0124199517296844E-3</v>
      </c>
      <c r="L102" s="22">
        <f t="shared" si="61"/>
        <v>1.0202894463541281E-3</v>
      </c>
      <c r="M102" s="228">
        <f t="shared" si="62"/>
        <v>1.0202894463541281E-3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0.7151515151515152</v>
      </c>
      <c r="I105" s="22">
        <f t="shared" si="58"/>
        <v>0.96561026092298674</v>
      </c>
      <c r="J105" s="24">
        <f t="shared" si="59"/>
        <v>0.96561026092298674</v>
      </c>
      <c r="K105" s="22">
        <f t="shared" si="60"/>
        <v>1.3502177377312949</v>
      </c>
      <c r="L105" s="22">
        <f t="shared" si="61"/>
        <v>0.96561026092298674</v>
      </c>
      <c r="M105" s="228">
        <f t="shared" si="62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2.6934714794353827</v>
      </c>
      <c r="J119" s="24">
        <f>SUM(J91:J118)</f>
        <v>2.7286995972257122</v>
      </c>
      <c r="K119" s="22">
        <f>SUM(K91:K118)</f>
        <v>4.566690628479483</v>
      </c>
      <c r="L119" s="22">
        <f>SUM(L91:L118)</f>
        <v>2.7322914106457974</v>
      </c>
      <c r="M119" s="57">
        <f t="shared" si="49"/>
        <v>2.7286995972257122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0.99519229601456338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65"/>
        <v>0.99519229601456338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7.678198639654793E-2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1.9465149249228011</v>
      </c>
      <c r="J128" s="229">
        <f>(J30)</f>
        <v>0.38847026066039003</v>
      </c>
      <c r="K128" s="22">
        <f>(B128)</f>
        <v>0.44088098929016184</v>
      </c>
      <c r="L128" s="22">
        <f>IF(L124=L119,0,(L119-L124)/(B119-B124)*K128)</f>
        <v>0.23744262992813525</v>
      </c>
      <c r="M128" s="57">
        <f t="shared" si="63"/>
        <v>0.38847026066039003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0.8124420451900235</v>
      </c>
      <c r="L129" s="60">
        <f>IF(SUM(L124:L128)&gt;L130,0,L130-SUM(L124:L128))</f>
        <v>7.9100384774424271E-3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2.6934714794353827</v>
      </c>
      <c r="J130" s="229">
        <f>(J119)</f>
        <v>2.7286995972257122</v>
      </c>
      <c r="K130" s="22">
        <f>(B130)</f>
        <v>4.566690628479483</v>
      </c>
      <c r="L130" s="22">
        <f>(L119)</f>
        <v>2.7322914106457974</v>
      </c>
      <c r="M130" s="57">
        <f t="shared" si="63"/>
        <v>2.7286995972257122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2.711252801992528E-2</v>
      </c>
      <c r="J6" s="24">
        <f t="shared" ref="J6:J13" si="3">IF(I$32&lt;=1+I$131,I6,B6*H6+J$33*(I6-B6*H6))</f>
        <v>2.711252801992528E-2</v>
      </c>
      <c r="K6" s="22">
        <f t="shared" ref="K6:K31" si="4">B6</f>
        <v>0.1355626400996264</v>
      </c>
      <c r="L6" s="22">
        <f t="shared" ref="L6:L29" si="5">IF(K6="","",K6*H6)</f>
        <v>2.711252801992528E-2</v>
      </c>
      <c r="M6" s="177">
        <f t="shared" ref="M6:M31" si="6">J6</f>
        <v>2.711252801992528E-2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0.10845011207970112</v>
      </c>
      <c r="Z6" s="156">
        <f>Poor!Z6</f>
        <v>0.17</v>
      </c>
      <c r="AA6" s="121">
        <f>$M6*Z6*4</f>
        <v>1.8436519053549191E-2</v>
      </c>
      <c r="AB6" s="156">
        <f>Poor!AB6</f>
        <v>0.17</v>
      </c>
      <c r="AC6" s="121">
        <f t="shared" ref="AC6:AC29" si="7">$M6*AB6*4</f>
        <v>1.8436519053549191E-2</v>
      </c>
      <c r="AD6" s="156">
        <f>Poor!AD6</f>
        <v>0.33</v>
      </c>
      <c r="AE6" s="121">
        <f t="shared" ref="AE6:AE29" si="8">$M6*AD6*4</f>
        <v>3.578853698630137E-2</v>
      </c>
      <c r="AF6" s="122">
        <f>1-SUM(Z6,AB6,AD6)</f>
        <v>0.32999999999999996</v>
      </c>
      <c r="AG6" s="121">
        <f>$M6*AF6*4</f>
        <v>3.5788536986301363E-2</v>
      </c>
      <c r="AH6" s="123">
        <f>SUM(Z6,AB6,AD6,AF6)</f>
        <v>1</v>
      </c>
      <c r="AI6" s="183">
        <f>SUM(AA6,AC6,AE6,AG6)/4</f>
        <v>2.711252801992528E-2</v>
      </c>
      <c r="AJ6" s="120">
        <f>(AA6+AC6)/2</f>
        <v>1.8436519053549191E-2</v>
      </c>
      <c r="AK6" s="119">
        <f>(AE6+AG6)/2</f>
        <v>3.578853698630137E-2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1060.4793841858</v>
      </c>
      <c r="T7" s="223">
        <f>IF($B$81=0,0,(SUMIF($N$6:$N$28,$U7,M$6:M$28)+SUMIF($N$91:$N$118,$U7,M$91:M$118))*$I$83*Poor!$B$81/$B$81)</f>
        <v>1053.6714845916906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1.2383125778331259E-2</v>
      </c>
      <c r="J8" s="24">
        <f t="shared" si="3"/>
        <v>1.2383125778331259E-2</v>
      </c>
      <c r="K8" s="22">
        <f t="shared" si="4"/>
        <v>6.1915628891656291E-2</v>
      </c>
      <c r="L8" s="22">
        <f t="shared" si="5"/>
        <v>1.2383125778331259E-2</v>
      </c>
      <c r="M8" s="225">
        <f t="shared" si="6"/>
        <v>1.2383125778331259E-2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7746.0687500000022</v>
      </c>
      <c r="T8" s="223">
        <f>IF($B$81=0,0,(SUMIF($N$6:$N$28,$U8,M$6:M$28)+SUMIF($N$91:$N$118,$U8,M$91:M$118))*$I$83*Poor!$B$81/$B$81)</f>
        <v>7756.5475796786777</v>
      </c>
      <c r="U8" s="224">
        <v>2</v>
      </c>
      <c r="V8" s="56"/>
      <c r="W8" s="115"/>
      <c r="X8" s="118">
        <f>Poor!X8</f>
        <v>1</v>
      </c>
      <c r="Y8" s="183">
        <f t="shared" si="9"/>
        <v>4.9532503113325035E-2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4.9532503113325035E-2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1.2383125778331259E-2</v>
      </c>
      <c r="AJ8" s="120">
        <f t="shared" si="14"/>
        <v>2.4766251556662518E-2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0.26651061061643833</v>
      </c>
      <c r="J9" s="24">
        <f t="shared" si="3"/>
        <v>1.526290716371145E-2</v>
      </c>
      <c r="K9" s="22">
        <f t="shared" si="4"/>
        <v>5.2048232876712328E-2</v>
      </c>
      <c r="L9" s="22">
        <f t="shared" si="5"/>
        <v>1.5614469863013698E-2</v>
      </c>
      <c r="M9" s="225">
        <f t="shared" si="6"/>
        <v>1.526290716371145E-2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758.72078968573749</v>
      </c>
      <c r="T9" s="223">
        <f>IF($B$81=0,0,(SUMIF($N$6:$N$28,$U9,M$6:M$28)+SUMIF($N$91:$N$118,$U9,M$91:M$118))*$I$83*Poor!$B$81/$B$81)</f>
        <v>758.72078968573749</v>
      </c>
      <c r="U9" s="224">
        <v>3</v>
      </c>
      <c r="V9" s="56"/>
      <c r="W9" s="115"/>
      <c r="X9" s="118">
        <f>Poor!X9</f>
        <v>1</v>
      </c>
      <c r="Y9" s="183">
        <f t="shared" si="9"/>
        <v>6.1051628654845799E-2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6.1051628654845799E-2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1.526290716371145E-2</v>
      </c>
      <c r="AJ9" s="120">
        <f t="shared" si="14"/>
        <v>3.05258143274229E-2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0.2</v>
      </c>
      <c r="H10" s="24">
        <f t="shared" si="1"/>
        <v>0.2</v>
      </c>
      <c r="I10" s="22">
        <f t="shared" si="2"/>
        <v>3.9886699875467E-3</v>
      </c>
      <c r="J10" s="24">
        <f t="shared" si="3"/>
        <v>3.9886699875467E-3</v>
      </c>
      <c r="K10" s="22">
        <f t="shared" si="4"/>
        <v>1.9943349937733498E-2</v>
      </c>
      <c r="L10" s="22">
        <f t="shared" si="5"/>
        <v>3.9886699875467E-3</v>
      </c>
      <c r="M10" s="225">
        <f t="shared" si="6"/>
        <v>3.9886699875467E-3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19.174999999999997</v>
      </c>
      <c r="T10" s="223">
        <f>IF($B$81=0,0,(SUMIF($N$6:$N$28,$U10,M$6:M$28)+SUMIF($N$91:$N$118,$U10,M$91:M$118))*$I$83*Poor!$B$81/$B$81)</f>
        <v>19.174999999999997</v>
      </c>
      <c r="U10" s="224">
        <v>4</v>
      </c>
      <c r="V10" s="56"/>
      <c r="W10" s="115"/>
      <c r="X10" s="118">
        <f>Poor!X10</f>
        <v>1</v>
      </c>
      <c r="Y10" s="183">
        <f t="shared" si="9"/>
        <v>1.59546799501868E-2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1.59546799501868E-2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3.9886699875467E-3</v>
      </c>
      <c r="AJ10" s="120">
        <f t="shared" si="14"/>
        <v>7.9773399750934001E-3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0.2</v>
      </c>
      <c r="H11" s="24">
        <f t="shared" si="1"/>
        <v>0.2</v>
      </c>
      <c r="I11" s="22">
        <f t="shared" si="2"/>
        <v>2.209410336239104E-3</v>
      </c>
      <c r="J11" s="24">
        <f t="shared" si="3"/>
        <v>3.979415315344275E-3</v>
      </c>
      <c r="K11" s="22">
        <f t="shared" si="4"/>
        <v>1.9884693026151933E-2</v>
      </c>
      <c r="L11" s="22">
        <f t="shared" si="5"/>
        <v>3.9769386052303868E-3</v>
      </c>
      <c r="M11" s="225">
        <f t="shared" si="6"/>
        <v>3.979415315344275E-3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20281.25</v>
      </c>
      <c r="T11" s="223">
        <f>IF($B$81=0,0,(SUMIF($N$6:$N$28,$U11,M$6:M$28)+SUMIF($N$91:$N$118,$U11,M$91:M$118))*$I$83*Poor!$B$81/$B$81)</f>
        <v>20286.675379690074</v>
      </c>
      <c r="U11" s="224">
        <v>5</v>
      </c>
      <c r="V11" s="56"/>
      <c r="W11" s="115"/>
      <c r="X11" s="118">
        <f>Poor!X11</f>
        <v>1</v>
      </c>
      <c r="Y11" s="183">
        <f t="shared" si="9"/>
        <v>1.59176612613771E-2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1.59176612613771E-2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3.979415315344275E-3</v>
      </c>
      <c r="AJ11" s="120">
        <f t="shared" si="14"/>
        <v>7.9588306306885501E-3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0.2</v>
      </c>
      <c r="H12" s="24">
        <f t="shared" si="1"/>
        <v>0.2</v>
      </c>
      <c r="I12" s="22">
        <f t="shared" si="2"/>
        <v>1.2065726712328769E-2</v>
      </c>
      <c r="J12" s="24">
        <f t="shared" si="3"/>
        <v>1.2065726712328769E-2</v>
      </c>
      <c r="K12" s="22">
        <f t="shared" si="4"/>
        <v>6.0328633561643842E-2</v>
      </c>
      <c r="L12" s="22">
        <f t="shared" si="5"/>
        <v>1.2065726712328769E-2</v>
      </c>
      <c r="M12" s="225">
        <f t="shared" si="6"/>
        <v>1.2065726712328769E-2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192.37152887424014</v>
      </c>
      <c r="U12" s="224">
        <v>6</v>
      </c>
      <c r="V12" s="56"/>
      <c r="W12" s="117"/>
      <c r="X12" s="118"/>
      <c r="Y12" s="183">
        <f t="shared" si="9"/>
        <v>4.8262906849315078E-2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3.2336147589041103E-2</v>
      </c>
      <c r="AF12" s="122">
        <f>1-SUM(Z12,AB12,AD12)</f>
        <v>0.32999999999999996</v>
      </c>
      <c r="AG12" s="121">
        <f>$M12*AF12*4</f>
        <v>1.5926759260273975E-2</v>
      </c>
      <c r="AH12" s="123">
        <f t="shared" si="12"/>
        <v>1</v>
      </c>
      <c r="AI12" s="183">
        <f t="shared" si="13"/>
        <v>1.2065726712328769E-2</v>
      </c>
      <c r="AJ12" s="120">
        <f t="shared" si="14"/>
        <v>0</v>
      </c>
      <c r="AK12" s="119">
        <f t="shared" si="15"/>
        <v>2.4131453424657539E-2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0.2</v>
      </c>
      <c r="H13" s="24">
        <f t="shared" si="1"/>
        <v>0.2</v>
      </c>
      <c r="I13" s="22">
        <f t="shared" si="2"/>
        <v>1.4664227895392278E-4</v>
      </c>
      <c r="J13" s="24">
        <f t="shared" si="3"/>
        <v>1.4664227895392278E-4</v>
      </c>
      <c r="K13" s="22">
        <f t="shared" si="4"/>
        <v>7.3321139476961381E-4</v>
      </c>
      <c r="L13" s="22">
        <f t="shared" si="5"/>
        <v>1.4664227895392278E-4</v>
      </c>
      <c r="M13" s="226">
        <f t="shared" si="6"/>
        <v>1.4664227895392278E-4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5.8656911581569113E-4</v>
      </c>
      <c r="Z13" s="156">
        <f>Poor!Z13</f>
        <v>1</v>
      </c>
      <c r="AA13" s="121">
        <f>$M13*Z13*4</f>
        <v>5.8656911581569113E-4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1.4664227895392278E-4</v>
      </c>
      <c r="AJ13" s="120">
        <f t="shared" si="14"/>
        <v>2.9328455790784557E-4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0.2</v>
      </c>
      <c r="F14" s="22"/>
      <c r="H14" s="24">
        <f t="shared" si="1"/>
        <v>0.2</v>
      </c>
      <c r="I14" s="22">
        <f t="shared" si="2"/>
        <v>7.1030510585305109E-4</v>
      </c>
      <c r="J14" s="24">
        <f>IF(I$32&lt;=1+I131,I14,B14*H14+J$33*(I14-B14*H14))</f>
        <v>3.8201261111721726E-4</v>
      </c>
      <c r="K14" s="22">
        <f t="shared" si="4"/>
        <v>1.9123599003735992E-3</v>
      </c>
      <c r="L14" s="22">
        <f t="shared" si="5"/>
        <v>3.8247198007471984E-4</v>
      </c>
      <c r="M14" s="226">
        <f t="shared" si="6"/>
        <v>3.8201261111721726E-4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1.528050444468869E-3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1.528050444468869E-3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3.8201261111721726E-4</v>
      </c>
      <c r="AJ14" s="120">
        <f t="shared" si="14"/>
        <v>7.6402522223443451E-4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1.5094378580323788E-2</v>
      </c>
      <c r="J15" s="24">
        <f>IF(I$32&lt;=1+I131,I15,B15*H15+J$33*(I15-B15*H15))</f>
        <v>1.3204937424531209E-2</v>
      </c>
      <c r="K15" s="22">
        <f t="shared" si="4"/>
        <v>6.6037906288916565E-2</v>
      </c>
      <c r="L15" s="22">
        <f t="shared" si="5"/>
        <v>1.3207581257783313E-2</v>
      </c>
      <c r="M15" s="227">
        <f t="shared" si="6"/>
        <v>1.3204937424531209E-2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5.2819749698124835E-2</v>
      </c>
      <c r="Z15" s="156">
        <f>Poor!Z15</f>
        <v>0.25</v>
      </c>
      <c r="AA15" s="121">
        <f t="shared" si="16"/>
        <v>1.3204937424531209E-2</v>
      </c>
      <c r="AB15" s="156">
        <f>Poor!AB15</f>
        <v>0.25</v>
      </c>
      <c r="AC15" s="121">
        <f t="shared" si="7"/>
        <v>1.3204937424531209E-2</v>
      </c>
      <c r="AD15" s="156">
        <f>Poor!AD15</f>
        <v>0.25</v>
      </c>
      <c r="AE15" s="121">
        <f t="shared" si="8"/>
        <v>1.3204937424531209E-2</v>
      </c>
      <c r="AF15" s="122">
        <f t="shared" si="10"/>
        <v>0.25</v>
      </c>
      <c r="AG15" s="121">
        <f t="shared" si="11"/>
        <v>1.3204937424531209E-2</v>
      </c>
      <c r="AH15" s="123">
        <f t="shared" si="12"/>
        <v>1</v>
      </c>
      <c r="AI15" s="183">
        <f t="shared" si="13"/>
        <v>1.3204937424531209E-2</v>
      </c>
      <c r="AJ15" s="120">
        <f t="shared" si="14"/>
        <v>1.3204937424531209E-2</v>
      </c>
      <c r="AK15" s="119">
        <f t="shared" si="15"/>
        <v>1.3204937424531209E-2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0.2</v>
      </c>
      <c r="F17" s="22"/>
      <c r="H17" s="24">
        <f t="shared" si="1"/>
        <v>0.2</v>
      </c>
      <c r="I17" s="22">
        <f t="shared" si="2"/>
        <v>7.7405043586550436E-4</v>
      </c>
      <c r="J17" s="24">
        <f t="shared" ref="J17:J25" si="17">IF(I$32&lt;=1+I131,I17,B17*H17+J$33*(I17-B17*H17))</f>
        <v>1.7218086218314234E-4</v>
      </c>
      <c r="K17" s="22">
        <f t="shared" si="4"/>
        <v>8.6511519302615199E-4</v>
      </c>
      <c r="L17" s="22">
        <f t="shared" si="5"/>
        <v>1.7302303860523041E-4</v>
      </c>
      <c r="M17" s="226">
        <f t="shared" si="6"/>
        <v>1.7218086218314234E-4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6.8872344873256936E-4</v>
      </c>
      <c r="Z17" s="156">
        <f>Poor!Z17</f>
        <v>0.29409999999999997</v>
      </c>
      <c r="AA17" s="121">
        <f t="shared" si="16"/>
        <v>2.0255356627224864E-4</v>
      </c>
      <c r="AB17" s="156">
        <f>Poor!AB17</f>
        <v>0.17649999999999999</v>
      </c>
      <c r="AC17" s="121">
        <f t="shared" si="7"/>
        <v>1.2155968870129848E-4</v>
      </c>
      <c r="AD17" s="156">
        <f>Poor!AD17</f>
        <v>0.23530000000000001</v>
      </c>
      <c r="AE17" s="121">
        <f t="shared" si="8"/>
        <v>1.6205662748677358E-4</v>
      </c>
      <c r="AF17" s="122">
        <f t="shared" si="10"/>
        <v>0.29410000000000003</v>
      </c>
      <c r="AG17" s="121">
        <f t="shared" si="11"/>
        <v>2.0255356627224867E-4</v>
      </c>
      <c r="AH17" s="123">
        <f t="shared" si="12"/>
        <v>1</v>
      </c>
      <c r="AI17" s="183">
        <f t="shared" si="13"/>
        <v>1.7218086218314234E-4</v>
      </c>
      <c r="AJ17" s="120">
        <f t="shared" si="14"/>
        <v>1.6205662748677355E-4</v>
      </c>
      <c r="AK17" s="119">
        <f t="shared" si="15"/>
        <v>1.8230509687951112E-4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5.814134495641346E-3</v>
      </c>
      <c r="J18" s="24">
        <f t="shared" si="17"/>
        <v>4.8437542583523773E-3</v>
      </c>
      <c r="K18" s="22">
        <f t="shared" ref="K18:K25" si="21">B18</f>
        <v>2.4225560398505604E-2</v>
      </c>
      <c r="L18" s="22">
        <f t="shared" ref="L18:L25" si="22">IF(K18="","",K18*H18)</f>
        <v>4.8451120797011211E-3</v>
      </c>
      <c r="M18" s="226">
        <f t="shared" ref="M18:M25" si="23">J18</f>
        <v>4.8437542583523773E-3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8.0323785803237859E-4</v>
      </c>
      <c r="J19" s="24">
        <f t="shared" si="17"/>
        <v>8.0323785803237859E-4</v>
      </c>
      <c r="K19" s="22">
        <f t="shared" si="21"/>
        <v>4.0161892901618926E-3</v>
      </c>
      <c r="L19" s="22">
        <f t="shared" si="22"/>
        <v>8.0323785803237859E-4</v>
      </c>
      <c r="M19" s="226">
        <f t="shared" si="23"/>
        <v>8.0323785803237859E-4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20532</v>
      </c>
      <c r="T20" s="223">
        <f>IF($B$81=0,0,(SUMIF($N$6:$N$28,$U20,M$6:M$28)+SUMIF($N$91:$N$118,$U20,M$91:M$118))*$I$83*Poor!$B$81/$B$81)</f>
        <v>20532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1.0014012280071208E-2</v>
      </c>
      <c r="K21" s="22">
        <f t="shared" si="21"/>
        <v>0.01</v>
      </c>
      <c r="L21" s="22">
        <f t="shared" si="22"/>
        <v>0.01</v>
      </c>
      <c r="M21" s="226">
        <f t="shared" si="23"/>
        <v>1.0014012280071208E-2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101002.98264070576</v>
      </c>
      <c r="T23" s="179">
        <f>SUM(T7:T22)</f>
        <v>101012.34812967299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2.6550074686577569E-2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2.6550074686577569E-2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0.10620029874631028</v>
      </c>
      <c r="Z27" s="156">
        <f>Poor!Z27</f>
        <v>0.25</v>
      </c>
      <c r="AA27" s="121">
        <f t="shared" si="16"/>
        <v>2.6550074686577569E-2</v>
      </c>
      <c r="AB27" s="156">
        <f>Poor!AB27</f>
        <v>0.25</v>
      </c>
      <c r="AC27" s="121">
        <f t="shared" si="7"/>
        <v>2.6550074686577569E-2</v>
      </c>
      <c r="AD27" s="156">
        <f>Poor!AD27</f>
        <v>0.25</v>
      </c>
      <c r="AE27" s="121">
        <f t="shared" si="8"/>
        <v>2.6550074686577569E-2</v>
      </c>
      <c r="AF27" s="122">
        <f t="shared" si="10"/>
        <v>0.25</v>
      </c>
      <c r="AG27" s="121">
        <f t="shared" si="11"/>
        <v>2.6550074686577569E-2</v>
      </c>
      <c r="AH27" s="123">
        <f t="shared" si="12"/>
        <v>1</v>
      </c>
      <c r="AI27" s="183">
        <f t="shared" si="13"/>
        <v>2.6550074686577569E-2</v>
      </c>
      <c r="AJ27" s="120">
        <f t="shared" si="14"/>
        <v>2.6550074686577569E-2</v>
      </c>
      <c r="AK27" s="119">
        <f t="shared" si="15"/>
        <v>2.6550074686577569E-2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0.13549153158636928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0.13549153158636928</v>
      </c>
      <c r="N28" s="230"/>
      <c r="O28" s="2"/>
      <c r="P28" s="22"/>
      <c r="U28" s="56"/>
      <c r="V28" s="56"/>
      <c r="W28" s="110"/>
      <c r="X28" s="118"/>
      <c r="Y28" s="183">
        <f t="shared" si="9"/>
        <v>0.54196612634547714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0.27098306317273857</v>
      </c>
      <c r="AF28" s="122">
        <f t="shared" si="10"/>
        <v>0.5</v>
      </c>
      <c r="AG28" s="121">
        <f t="shared" si="11"/>
        <v>0.27098306317273857</v>
      </c>
      <c r="AH28" s="123">
        <f t="shared" si="12"/>
        <v>1</v>
      </c>
      <c r="AI28" s="183">
        <f t="shared" si="13"/>
        <v>0.13549153158636928</v>
      </c>
      <c r="AJ28" s="120">
        <f t="shared" si="14"/>
        <v>0</v>
      </c>
      <c r="AK28" s="119">
        <f t="shared" si="15"/>
        <v>0.27098306317273857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0.40742761306601616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0.40742761306601616</v>
      </c>
      <c r="N29" s="230"/>
      <c r="P29" s="22"/>
      <c r="V29" s="56"/>
      <c r="W29" s="110"/>
      <c r="X29" s="118"/>
      <c r="Y29" s="183">
        <f t="shared" si="9"/>
        <v>1.6297104522640646</v>
      </c>
      <c r="Z29" s="156">
        <f>Poor!Z29</f>
        <v>0.25</v>
      </c>
      <c r="AA29" s="121">
        <f t="shared" si="16"/>
        <v>0.40742761306601616</v>
      </c>
      <c r="AB29" s="156">
        <f>Poor!AB29</f>
        <v>0.25</v>
      </c>
      <c r="AC29" s="121">
        <f t="shared" si="7"/>
        <v>0.40742761306601616</v>
      </c>
      <c r="AD29" s="156">
        <f>Poor!AD29</f>
        <v>0.25</v>
      </c>
      <c r="AE29" s="121">
        <f t="shared" si="8"/>
        <v>0.40742761306601616</v>
      </c>
      <c r="AF29" s="122">
        <f t="shared" si="10"/>
        <v>0.25</v>
      </c>
      <c r="AG29" s="121">
        <f t="shared" si="11"/>
        <v>0.40742761306601616</v>
      </c>
      <c r="AH29" s="123">
        <f t="shared" si="12"/>
        <v>1</v>
      </c>
      <c r="AI29" s="183">
        <f t="shared" si="13"/>
        <v>0.40742761306601616</v>
      </c>
      <c r="AJ29" s="120">
        <f t="shared" si="14"/>
        <v>0.40742761306601616</v>
      </c>
      <c r="AK29" s="119">
        <f t="shared" si="15"/>
        <v>0.40742761306601616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3.7557483912286598</v>
      </c>
      <c r="J30" s="232">
        <f>IF(I$32&lt;=1,I30,1-SUM(J6:J29))</f>
        <v>0.26664782058679826</v>
      </c>
      <c r="K30" s="22">
        <f t="shared" si="4"/>
        <v>0.59263033001245335</v>
      </c>
      <c r="L30" s="22">
        <f>IF(L124=L119,0,IF(K30="",0,(L119-L124)/(B119-B124)*K30))</f>
        <v>0.27135595456380773</v>
      </c>
      <c r="M30" s="175">
        <f t="shared" si="6"/>
        <v>0.26664782058679826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1.066591282347193</v>
      </c>
      <c r="Z30" s="122">
        <f>IF($Y30=0,0,AA30/($Y$30))</f>
        <v>0.3109077076402999</v>
      </c>
      <c r="AA30" s="187">
        <f>IF(AA79*4/$I$83+SUM(AA6:AA29)&lt;1,AA79*4/$I$83,1-SUM(AA6:AA29))</f>
        <v>0.33161145058369368</v>
      </c>
      <c r="AB30" s="122">
        <f>IF($Y30=0,0,AC30/($Y$30))</f>
        <v>0.44366332628463145</v>
      </c>
      <c r="AC30" s="187">
        <f>IF(AC79*4/$I$83+SUM(AC6:AC29)&lt;1,AC79*4/$I$83,1-SUM(AC6:AC29))</f>
        <v>0.47320743611234617</v>
      </c>
      <c r="AD30" s="122">
        <f>IF($Y30=0,0,AE30/($Y$30))</f>
        <v>0.14440748154676966</v>
      </c>
      <c r="AE30" s="187">
        <f>IF(AE79*4/$I$83+SUM(AE6:AE29)&lt;1,AE79*4/$I$83,1-SUM(AE6:AE29))</f>
        <v>0.15402376092349768</v>
      </c>
      <c r="AF30" s="122">
        <f>IF($Y30=0,0,AG30/($Y$30))</f>
        <v>0.15975440183469802</v>
      </c>
      <c r="AG30" s="187">
        <f>IF(AG79*4/$I$83+SUM(AG6:AG29)&lt;1,AG79*4/$I$83,1-SUM(AG6:AG29))</f>
        <v>0.17039265231347933</v>
      </c>
      <c r="AH30" s="123">
        <f t="shared" si="12"/>
        <v>1.0587329173063991</v>
      </c>
      <c r="AI30" s="183">
        <f t="shared" si="13"/>
        <v>0.28230882498325421</v>
      </c>
      <c r="AJ30" s="120">
        <f t="shared" si="14"/>
        <v>0.40240944334801992</v>
      </c>
      <c r="AK30" s="119">
        <f t="shared" si="15"/>
        <v>0.1622082066184885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-4.5659981162597951E-3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4.3875217948999463</v>
      </c>
      <c r="J32" s="17"/>
      <c r="L32" s="22">
        <f>SUM(L6:L30)</f>
        <v>1.0045659981162598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3.9373559824141759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-1.4012280071209039E-3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3.54</v>
      </c>
      <c r="J37" s="38">
        <f>J91*I$83</f>
        <v>3.54</v>
      </c>
      <c r="K37" s="40">
        <f t="shared" ref="K37:K52" si="28">(B37/B$65)</f>
        <v>1.5525418992245053E-4</v>
      </c>
      <c r="L37" s="22">
        <f t="shared" ref="L37:L52" si="29">(K37*H37)</f>
        <v>3.6639988821698323E-5</v>
      </c>
      <c r="M37" s="24">
        <f t="shared" ref="M37:M52" si="30">J37/B$65</f>
        <v>3.6639988821698323E-5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3.54</v>
      </c>
      <c r="AH37" s="123">
        <f>SUM(Z37,AB37,AD37,AF37)</f>
        <v>1</v>
      </c>
      <c r="AI37" s="112">
        <f>SUM(AA37,AC37,AE37,AG37)</f>
        <v>3.54</v>
      </c>
      <c r="AJ37" s="148">
        <f>(AA37+AC37)</f>
        <v>0</v>
      </c>
      <c r="AK37" s="147">
        <f>(AE37+AG37)</f>
        <v>3.54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11.799999999999999</v>
      </c>
      <c r="J38" s="38">
        <f t="shared" ref="J38:J64" si="33">J92*I$83</f>
        <v>11.8</v>
      </c>
      <c r="K38" s="40">
        <f t="shared" si="28"/>
        <v>5.1751396640816849E-4</v>
      </c>
      <c r="L38" s="22">
        <f t="shared" si="29"/>
        <v>1.2213329607232775E-4</v>
      </c>
      <c r="M38" s="24">
        <f t="shared" si="30"/>
        <v>1.2213329607232775E-4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11.8</v>
      </c>
      <c r="AH38" s="123">
        <f t="shared" ref="AH38:AI58" si="35">SUM(Z38,AB38,AD38,AF38)</f>
        <v>1</v>
      </c>
      <c r="AI38" s="112">
        <f t="shared" si="35"/>
        <v>11.8</v>
      </c>
      <c r="AJ38" s="148">
        <f t="shared" ref="AJ38:AJ64" si="36">(AA38+AC38)</f>
        <v>0</v>
      </c>
      <c r="AK38" s="147">
        <f t="shared" ref="AK38:AK64" si="37">(AE38+AG38)</f>
        <v>11.8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7375</v>
      </c>
      <c r="J39" s="38">
        <f t="shared" si="33"/>
        <v>11806.20043393151</v>
      </c>
      <c r="K39" s="40">
        <f t="shared" si="28"/>
        <v>0.20700558656326737</v>
      </c>
      <c r="L39" s="22">
        <f t="shared" si="29"/>
        <v>0.12213329607232774</v>
      </c>
      <c r="M39" s="24">
        <f t="shared" si="30"/>
        <v>0.1221974722954747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11806.20043393151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11806.20043393151</v>
      </c>
      <c r="AJ39" s="148">
        <f t="shared" si="36"/>
        <v>11806.20043393151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5752.5</v>
      </c>
      <c r="J40" s="38">
        <f t="shared" si="33"/>
        <v>4423.1398698205476</v>
      </c>
      <c r="K40" s="40">
        <f t="shared" si="28"/>
        <v>7.762709496122526E-2</v>
      </c>
      <c r="L40" s="22">
        <f t="shared" si="29"/>
        <v>4.5799986027122902E-2</v>
      </c>
      <c r="M40" s="24">
        <f t="shared" si="30"/>
        <v>4.5780733160178826E-2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4423.1398698205476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4423.1398698205476</v>
      </c>
      <c r="AJ40" s="148">
        <f t="shared" si="36"/>
        <v>4423.1398698205476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5724.1045524053634</v>
      </c>
      <c r="K41" s="40">
        <f t="shared" si="28"/>
        <v>0.14086471408647142</v>
      </c>
      <c r="L41" s="22">
        <f t="shared" si="29"/>
        <v>5.916317991631799E-2</v>
      </c>
      <c r="M41" s="24">
        <f t="shared" si="30"/>
        <v>5.9246081021007063E-2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5724.1045524053634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5724.1045524053634</v>
      </c>
      <c r="AJ41" s="148">
        <f t="shared" si="36"/>
        <v>5724.1045524053634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117.6</v>
      </c>
      <c r="J42" s="38">
        <f t="shared" si="33"/>
        <v>117.59999999999998</v>
      </c>
      <c r="K42" s="40">
        <f t="shared" si="28"/>
        <v>4.3471173178286152E-3</v>
      </c>
      <c r="L42" s="22">
        <f t="shared" si="29"/>
        <v>1.2171928489920121E-3</v>
      </c>
      <c r="M42" s="24">
        <f t="shared" si="30"/>
        <v>1.2171928489920119E-3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29.399999999999995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58.79999999999999</v>
      </c>
      <c r="AF42" s="122">
        <f t="shared" si="31"/>
        <v>0.25</v>
      </c>
      <c r="AG42" s="147">
        <f t="shared" si="34"/>
        <v>29.399999999999995</v>
      </c>
      <c r="AH42" s="123">
        <f t="shared" si="35"/>
        <v>1</v>
      </c>
      <c r="AI42" s="112">
        <f t="shared" si="35"/>
        <v>117.59999999999998</v>
      </c>
      <c r="AJ42" s="148">
        <f t="shared" si="36"/>
        <v>29.399999999999995</v>
      </c>
      <c r="AK42" s="147">
        <f t="shared" si="37"/>
        <v>88.199999999999989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27.999999999999996</v>
      </c>
      <c r="J43" s="38">
        <f t="shared" si="33"/>
        <v>5.568612492640491</v>
      </c>
      <c r="K43" s="40">
        <f t="shared" si="28"/>
        <v>2.0700558656326737E-4</v>
      </c>
      <c r="L43" s="22">
        <f t="shared" si="29"/>
        <v>5.7961564237714856E-5</v>
      </c>
      <c r="M43" s="24">
        <f t="shared" si="30"/>
        <v>5.7636694769129166E-5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1.3921531231601227</v>
      </c>
      <c r="AB43" s="156">
        <f>Poor!AB43</f>
        <v>0.25</v>
      </c>
      <c r="AC43" s="147">
        <f t="shared" si="39"/>
        <v>1.3921531231601227</v>
      </c>
      <c r="AD43" s="156">
        <f>Poor!AD43</f>
        <v>0.25</v>
      </c>
      <c r="AE43" s="147">
        <f t="shared" si="40"/>
        <v>1.3921531231601227</v>
      </c>
      <c r="AF43" s="122">
        <f t="shared" si="31"/>
        <v>0.25</v>
      </c>
      <c r="AG43" s="147">
        <f t="shared" si="34"/>
        <v>1.3921531231601227</v>
      </c>
      <c r="AH43" s="123">
        <f t="shared" si="35"/>
        <v>1</v>
      </c>
      <c r="AI43" s="112">
        <f t="shared" si="35"/>
        <v>5.568612492640491</v>
      </c>
      <c r="AJ43" s="148">
        <f t="shared" si="36"/>
        <v>2.7843062463202455</v>
      </c>
      <c r="AK43" s="147">
        <f t="shared" si="37"/>
        <v>2.7843062463202455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35.329435324091229</v>
      </c>
      <c r="K44" s="40">
        <f t="shared" si="28"/>
        <v>1.3041351953485844E-3</v>
      </c>
      <c r="L44" s="22">
        <f t="shared" si="29"/>
        <v>3.6515785469760361E-4</v>
      </c>
      <c r="M44" s="24">
        <f t="shared" si="30"/>
        <v>3.6566952411062615E-4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8.8323588310228072</v>
      </c>
      <c r="AB44" s="156">
        <f>Poor!AB44</f>
        <v>0.25</v>
      </c>
      <c r="AC44" s="147">
        <f t="shared" si="39"/>
        <v>8.8323588310228072</v>
      </c>
      <c r="AD44" s="156">
        <f>Poor!AD44</f>
        <v>0.25</v>
      </c>
      <c r="AE44" s="147">
        <f t="shared" si="40"/>
        <v>8.8323588310228072</v>
      </c>
      <c r="AF44" s="122">
        <f t="shared" si="31"/>
        <v>0.25</v>
      </c>
      <c r="AG44" s="147">
        <f t="shared" si="34"/>
        <v>8.8323588310228072</v>
      </c>
      <c r="AH44" s="123">
        <f t="shared" si="35"/>
        <v>1</v>
      </c>
      <c r="AI44" s="112">
        <f t="shared" si="35"/>
        <v>35.329435324091229</v>
      </c>
      <c r="AJ44" s="148">
        <f t="shared" si="36"/>
        <v>17.664717662045614</v>
      </c>
      <c r="AK44" s="147">
        <f t="shared" si="37"/>
        <v>17.664717662045614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14.019617192099691</v>
      </c>
      <c r="K45" s="40">
        <f t="shared" si="28"/>
        <v>5.1751396640816849E-4</v>
      </c>
      <c r="L45" s="22">
        <f t="shared" si="29"/>
        <v>1.4490391059428717E-4</v>
      </c>
      <c r="M45" s="24">
        <f t="shared" si="30"/>
        <v>1.451069540121532E-4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3.5049042980249228</v>
      </c>
      <c r="AB45" s="156">
        <f>Poor!AB45</f>
        <v>0.25</v>
      </c>
      <c r="AC45" s="147">
        <f t="shared" si="39"/>
        <v>3.5049042980249228</v>
      </c>
      <c r="AD45" s="156">
        <f>Poor!AD45</f>
        <v>0.25</v>
      </c>
      <c r="AE45" s="147">
        <f t="shared" si="40"/>
        <v>3.5049042980249228</v>
      </c>
      <c r="AF45" s="122">
        <f t="shared" si="31"/>
        <v>0.25</v>
      </c>
      <c r="AG45" s="147">
        <f t="shared" si="34"/>
        <v>3.5049042980249228</v>
      </c>
      <c r="AH45" s="123">
        <f t="shared" si="35"/>
        <v>1</v>
      </c>
      <c r="AI45" s="112">
        <f t="shared" si="35"/>
        <v>14.019617192099691</v>
      </c>
      <c r="AJ45" s="148">
        <f t="shared" si="36"/>
        <v>7.0098085960498455</v>
      </c>
      <c r="AK45" s="147">
        <f t="shared" si="37"/>
        <v>7.0098085960498455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64.770631427500561</v>
      </c>
      <c r="K46" s="40">
        <f t="shared" si="28"/>
        <v>2.390914524805738E-3</v>
      </c>
      <c r="L46" s="22">
        <f t="shared" si="29"/>
        <v>6.6945606694560652E-4</v>
      </c>
      <c r="M46" s="24">
        <f t="shared" si="30"/>
        <v>6.703941275361477E-4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16.19265785687514</v>
      </c>
      <c r="AB46" s="156">
        <f>Poor!AB46</f>
        <v>0.25</v>
      </c>
      <c r="AC46" s="147">
        <f t="shared" si="39"/>
        <v>16.19265785687514</v>
      </c>
      <c r="AD46" s="156">
        <f>Poor!AD46</f>
        <v>0.25</v>
      </c>
      <c r="AE46" s="147">
        <f t="shared" si="40"/>
        <v>16.19265785687514</v>
      </c>
      <c r="AF46" s="122">
        <f t="shared" si="31"/>
        <v>0.25</v>
      </c>
      <c r="AG46" s="147">
        <f t="shared" si="34"/>
        <v>16.19265785687514</v>
      </c>
      <c r="AH46" s="123">
        <f t="shared" si="35"/>
        <v>1</v>
      </c>
      <c r="AI46" s="112">
        <f t="shared" si="35"/>
        <v>64.770631427500561</v>
      </c>
      <c r="AJ46" s="148">
        <f t="shared" si="36"/>
        <v>32.385315713750281</v>
      </c>
      <c r="AK46" s="147">
        <f t="shared" si="37"/>
        <v>32.385315713750281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175.24521490124613</v>
      </c>
      <c r="K47" s="40">
        <f t="shared" si="28"/>
        <v>6.4689245801021053E-3</v>
      </c>
      <c r="L47" s="22">
        <f t="shared" si="29"/>
        <v>1.8112988824285892E-3</v>
      </c>
      <c r="M47" s="24">
        <f t="shared" si="30"/>
        <v>1.813836925151915E-3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43.811303725311532</v>
      </c>
      <c r="AB47" s="156">
        <f>Poor!AB47</f>
        <v>0.25</v>
      </c>
      <c r="AC47" s="147">
        <f t="shared" si="39"/>
        <v>43.811303725311532</v>
      </c>
      <c r="AD47" s="156">
        <f>Poor!AD47</f>
        <v>0.25</v>
      </c>
      <c r="AE47" s="147">
        <f t="shared" si="40"/>
        <v>43.811303725311532</v>
      </c>
      <c r="AF47" s="122">
        <f t="shared" si="31"/>
        <v>0.25</v>
      </c>
      <c r="AG47" s="147">
        <f t="shared" si="34"/>
        <v>43.811303725311532</v>
      </c>
      <c r="AH47" s="123">
        <f t="shared" si="35"/>
        <v>1</v>
      </c>
      <c r="AI47" s="112">
        <f t="shared" si="35"/>
        <v>175.24521490124613</v>
      </c>
      <c r="AJ47" s="148">
        <f t="shared" si="36"/>
        <v>87.622607450623065</v>
      </c>
      <c r="AK47" s="147">
        <f t="shared" si="37"/>
        <v>87.622607450623065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68.599999999999994</v>
      </c>
      <c r="J48" s="38">
        <f t="shared" si="33"/>
        <v>68.599999999999994</v>
      </c>
      <c r="K48" s="40">
        <f t="shared" si="28"/>
        <v>2.5358184354000255E-3</v>
      </c>
      <c r="L48" s="22">
        <f t="shared" si="29"/>
        <v>7.1002916191200706E-4</v>
      </c>
      <c r="M48" s="24">
        <f t="shared" si="30"/>
        <v>7.1002916191200706E-4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17.149999999999999</v>
      </c>
      <c r="AB48" s="156">
        <f>Poor!AB48</f>
        <v>0.25</v>
      </c>
      <c r="AC48" s="147">
        <f t="shared" si="39"/>
        <v>17.149999999999999</v>
      </c>
      <c r="AD48" s="156">
        <f>Poor!AD48</f>
        <v>0.25</v>
      </c>
      <c r="AE48" s="147">
        <f t="shared" si="40"/>
        <v>17.149999999999999</v>
      </c>
      <c r="AF48" s="122">
        <f t="shared" si="31"/>
        <v>0.25</v>
      </c>
      <c r="AG48" s="147">
        <f t="shared" si="34"/>
        <v>17.149999999999999</v>
      </c>
      <c r="AH48" s="123">
        <f t="shared" si="35"/>
        <v>1</v>
      </c>
      <c r="AI48" s="112">
        <f t="shared" si="35"/>
        <v>68.599999999999994</v>
      </c>
      <c r="AJ48" s="148">
        <f t="shared" si="36"/>
        <v>34.299999999999997</v>
      </c>
      <c r="AK48" s="147">
        <f t="shared" si="37"/>
        <v>34.299999999999997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16425.599999999999</v>
      </c>
      <c r="J51" s="38">
        <f t="shared" si="33"/>
        <v>16425.599999999999</v>
      </c>
      <c r="K51" s="40">
        <f t="shared" si="28"/>
        <v>0.14407588824803411</v>
      </c>
      <c r="L51" s="22">
        <f t="shared" si="29"/>
        <v>0.17000954813268024</v>
      </c>
      <c r="M51" s="24">
        <f t="shared" si="30"/>
        <v>0.17000954813268021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4106.3999999999996</v>
      </c>
      <c r="AB51" s="156">
        <f>Poor!AB56</f>
        <v>0.25</v>
      </c>
      <c r="AC51" s="147">
        <f t="shared" si="39"/>
        <v>4106.3999999999996</v>
      </c>
      <c r="AD51" s="156">
        <f>Poor!AD56</f>
        <v>0.25</v>
      </c>
      <c r="AE51" s="147">
        <f t="shared" si="40"/>
        <v>4106.3999999999996</v>
      </c>
      <c r="AF51" s="122">
        <f t="shared" si="31"/>
        <v>0.25</v>
      </c>
      <c r="AG51" s="147">
        <f t="shared" si="34"/>
        <v>4106.3999999999996</v>
      </c>
      <c r="AH51" s="123">
        <f t="shared" si="35"/>
        <v>1</v>
      </c>
      <c r="AI51" s="112">
        <f t="shared" si="35"/>
        <v>16425.599999999999</v>
      </c>
      <c r="AJ51" s="148">
        <f t="shared" si="36"/>
        <v>8212.7999999999993</v>
      </c>
      <c r="AK51" s="147">
        <f t="shared" si="37"/>
        <v>8212.7999999999993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69198.415999999997</v>
      </c>
      <c r="J65" s="39">
        <f>SUM(J37:J64)</f>
        <v>78291.294367494993</v>
      </c>
      <c r="K65" s="40">
        <f>SUM(K37:K64)</f>
        <v>1</v>
      </c>
      <c r="L65" s="22">
        <f>SUM(L37:L64)</f>
        <v>0.8102050752594685</v>
      </c>
      <c r="M65" s="24">
        <f>SUM(M37:M64)</f>
        <v>0.81033676566703661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36034.072233991821</v>
      </c>
      <c r="AB65" s="137"/>
      <c r="AC65" s="153">
        <f>SUM(AC37:AC64)</f>
        <v>14051.227377834393</v>
      </c>
      <c r="AD65" s="137"/>
      <c r="AE65" s="153">
        <f>SUM(AE37:AE64)</f>
        <v>14110.027377834394</v>
      </c>
      <c r="AF65" s="137"/>
      <c r="AG65" s="153">
        <f>SUM(AG37:AG64)</f>
        <v>14095.967377834393</v>
      </c>
      <c r="AH65" s="137"/>
      <c r="AI65" s="153">
        <f>SUM(AI37:AI64)</f>
        <v>78291.294367494993</v>
      </c>
      <c r="AJ65" s="153">
        <f>SUM(AJ37:AJ64)</f>
        <v>50085.299611826209</v>
      </c>
      <c r="AK65" s="153">
        <f>SUM(AK37:AK64)</f>
        <v>28205.994755668788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57719.047261442938</v>
      </c>
      <c r="J74" s="51">
        <f>J128*I$83</f>
        <v>4097.8938297768264</v>
      </c>
      <c r="K74" s="40">
        <f>B74/B$76</f>
        <v>5.7131373420369697E-2</v>
      </c>
      <c r="L74" s="22">
        <f>(L128*G$37*F$9/F$7)/B$130</f>
        <v>4.3163245306741219E-2</v>
      </c>
      <c r="M74" s="24">
        <f>J74/B$76</f>
        <v>4.2414345795347308E-2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1274.0667767692426</v>
      </c>
      <c r="AB74" s="156"/>
      <c r="AC74" s="147">
        <f>AC30*$I$83/4</f>
        <v>1818.085207280054</v>
      </c>
      <c r="AD74" s="156"/>
      <c r="AE74" s="147">
        <f>AE30*$I$83/4</f>
        <v>591.76652760411832</v>
      </c>
      <c r="AF74" s="156"/>
      <c r="AG74" s="147">
        <f>AG30*$I$83/4</f>
        <v>654.65657755809673</v>
      </c>
      <c r="AH74" s="155"/>
      <c r="AI74" s="147">
        <f>SUM(AA74,AC74,AE74,AG74)</f>
        <v>4338.575089211512</v>
      </c>
      <c r="AJ74" s="148">
        <f>(AA74+AC74)</f>
        <v>3092.1519840492965</v>
      </c>
      <c r="AK74" s="147">
        <f>(AE74+AG74)</f>
        <v>1246.4231051622151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35242.058465827773</v>
      </c>
      <c r="K75" s="40">
        <f>B75/B$76</f>
        <v>0.61703269990822662</v>
      </c>
      <c r="L75" s="22">
        <f>(L129*G$37*F$9/F$7)/B$130</f>
        <v>0.3638845593018199</v>
      </c>
      <c r="M75" s="24">
        <f>J75/B$76</f>
        <v>0.36476514922078207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31890.163272583311</v>
      </c>
      <c r="AB75" s="158"/>
      <c r="AC75" s="149">
        <f>AA75+AC65-SUM(AC70,AC74)</f>
        <v>41253.463258498385</v>
      </c>
      <c r="AD75" s="158"/>
      <c r="AE75" s="149">
        <f>AC75+AE65-SUM(AE70,AE74)</f>
        <v>51901.881924089394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62473.350539726416</v>
      </c>
      <c r="AJ75" s="151">
        <f>AJ76-SUM(AJ70,AJ74)</f>
        <v>41253.463258498392</v>
      </c>
      <c r="AK75" s="149">
        <f>AJ75+AK76-SUM(AK70,AK74)</f>
        <v>62473.350539726431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69198.416000000012</v>
      </c>
      <c r="J76" s="51">
        <f>J130*I$83</f>
        <v>78291.294367495007</v>
      </c>
      <c r="K76" s="40">
        <f>SUM(K70:K75)</f>
        <v>0.77579914937954386</v>
      </c>
      <c r="L76" s="22">
        <f>SUM(L70:L75)</f>
        <v>0.54564807152733019</v>
      </c>
      <c r="M76" s="24">
        <f>SUM(M70:M75)</f>
        <v>0.54577976193489852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36034.072233991821</v>
      </c>
      <c r="AB76" s="137"/>
      <c r="AC76" s="153">
        <f>AC65</f>
        <v>14051.227377834393</v>
      </c>
      <c r="AD76" s="137"/>
      <c r="AE76" s="153">
        <f>AE65</f>
        <v>14110.027377834394</v>
      </c>
      <c r="AF76" s="137"/>
      <c r="AG76" s="153">
        <f>AG65</f>
        <v>14095.967377834393</v>
      </c>
      <c r="AH76" s="137"/>
      <c r="AI76" s="153">
        <f>SUM(AA76,AC76,AE76,AG76)</f>
        <v>78291.294367494993</v>
      </c>
      <c r="AJ76" s="154">
        <f>SUM(AA76,AC76)</f>
        <v>50085.299611826216</v>
      </c>
      <c r="AK76" s="154">
        <f>SUM(AE76,AG76)</f>
        <v>28205.994755668788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31890.163272583311</v>
      </c>
      <c r="AD78" s="112"/>
      <c r="AE78" s="112">
        <f>AC75</f>
        <v>41253.463258498385</v>
      </c>
      <c r="AF78" s="112"/>
      <c r="AG78" s="112">
        <f>AE75</f>
        <v>51901.881924089394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33164.230049352554</v>
      </c>
      <c r="AB79" s="112"/>
      <c r="AC79" s="112">
        <f>AA79-AA74+AC65-AC70</f>
        <v>43071.54846577844</v>
      </c>
      <c r="AD79" s="112"/>
      <c r="AE79" s="112">
        <f>AC79-AC74+AE65-AE70</f>
        <v>52493.648451693509</v>
      </c>
      <c r="AF79" s="112"/>
      <c r="AG79" s="112">
        <f>AE79-AE74+AG65-AG70</f>
        <v>63128.007117284527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0.14303030303030304</v>
      </c>
      <c r="I91" s="22">
        <f t="shared" ref="I91" si="52">(D91*H91)</f>
        <v>2.3034595918964377E-4</v>
      </c>
      <c r="J91" s="24">
        <f>IF(I$32&lt;=1+I$131,I91,L91+J$33*(I91-L91))</f>
        <v>2.3034595918964377E-4</v>
      </c>
      <c r="K91" s="22">
        <f t="shared" ref="K91" si="53">(B91)</f>
        <v>1.610469629927594E-3</v>
      </c>
      <c r="L91" s="22">
        <f t="shared" ref="L91" si="54">(K91*H91)</f>
        <v>2.3034595918964377E-4</v>
      </c>
      <c r="M91" s="228">
        <f t="shared" si="50"/>
        <v>2.3034595918964377E-4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0.14303030303030304</v>
      </c>
      <c r="I92" s="22">
        <f t="shared" ref="I92:I118" si="59">(D92*H92)</f>
        <v>7.6781986396547923E-4</v>
      </c>
      <c r="J92" s="24">
        <f t="shared" ref="J92:J118" si="60">IF(I$32&lt;=1+I$131,I92,L92+J$33*(I92-L92))</f>
        <v>7.6781986396547923E-4</v>
      </c>
      <c r="K92" s="22">
        <f t="shared" ref="K92:K118" si="61">(B92)</f>
        <v>5.3682320997586472E-3</v>
      </c>
      <c r="L92" s="22">
        <f t="shared" ref="L92:L118" si="62">(K92*H92)</f>
        <v>7.6781986396547923E-4</v>
      </c>
      <c r="M92" s="228">
        <f t="shared" ref="M92:M118" si="63">(J92)</f>
        <v>7.6781986396547923E-4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0.3575757575757576</v>
      </c>
      <c r="I93" s="22">
        <f t="shared" si="59"/>
        <v>0.47988741497842452</v>
      </c>
      <c r="J93" s="24">
        <f t="shared" si="60"/>
        <v>0.76822332297715878</v>
      </c>
      <c r="K93" s="22">
        <f t="shared" si="61"/>
        <v>2.1472928399034585</v>
      </c>
      <c r="L93" s="22">
        <f t="shared" si="62"/>
        <v>0.76781986396547919</v>
      </c>
      <c r="M93" s="228">
        <f t="shared" si="63"/>
        <v>0.76822332297715878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0.3575757575757576</v>
      </c>
      <c r="I94" s="22">
        <f t="shared" si="59"/>
        <v>0.3743121836831711</v>
      </c>
      <c r="J94" s="24">
        <f t="shared" si="60"/>
        <v>0.28781141128355087</v>
      </c>
      <c r="K94" s="22">
        <f t="shared" si="61"/>
        <v>0.80523481496379701</v>
      </c>
      <c r="L94" s="22">
        <f t="shared" si="62"/>
        <v>0.28793244898705472</v>
      </c>
      <c r="M94" s="228">
        <f t="shared" si="63"/>
        <v>0.28781141128355087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0.37246450667390396</v>
      </c>
      <c r="K95" s="22">
        <f t="shared" si="61"/>
        <v>1.4612059363938048</v>
      </c>
      <c r="L95" s="22">
        <f t="shared" si="62"/>
        <v>0.37194332926387763</v>
      </c>
      <c r="M95" s="228">
        <f t="shared" si="63"/>
        <v>0.37246450667390396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0.16969696969696968</v>
      </c>
      <c r="I96" s="22">
        <f t="shared" si="59"/>
        <v>7.6521708476559609E-3</v>
      </c>
      <c r="J96" s="24">
        <f t="shared" si="60"/>
        <v>7.6521708476559609E-3</v>
      </c>
      <c r="K96" s="22">
        <f t="shared" si="61"/>
        <v>4.5093149637972632E-2</v>
      </c>
      <c r="L96" s="22">
        <f t="shared" si="62"/>
        <v>7.6521708476559609E-3</v>
      </c>
      <c r="M96" s="228">
        <f t="shared" si="63"/>
        <v>7.6521708476559609E-3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0.16969696969696968</v>
      </c>
      <c r="I97" s="22">
        <f t="shared" si="59"/>
        <v>1.8219454399180858E-3</v>
      </c>
      <c r="J97" s="24">
        <f t="shared" si="60"/>
        <v>3.6234671920132967E-4</v>
      </c>
      <c r="K97" s="22">
        <f t="shared" si="61"/>
        <v>2.1472928399034587E-3</v>
      </c>
      <c r="L97" s="22">
        <f t="shared" si="62"/>
        <v>3.643890879836172E-4</v>
      </c>
      <c r="M97" s="228">
        <f t="shared" si="63"/>
        <v>3.6234671920132967E-4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2.2988679851288917E-3</v>
      </c>
      <c r="K98" s="22">
        <f t="shared" si="61"/>
        <v>1.352794489139179E-2</v>
      </c>
      <c r="L98" s="22">
        <f t="shared" si="62"/>
        <v>2.2956512542967886E-3</v>
      </c>
      <c r="M98" s="228">
        <f t="shared" si="63"/>
        <v>2.2988679851288917E-3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9.1224920044797274E-4</v>
      </c>
      <c r="K99" s="22">
        <f t="shared" si="61"/>
        <v>5.3682320997586472E-3</v>
      </c>
      <c r="L99" s="22">
        <f t="shared" si="62"/>
        <v>9.1097271995904303E-4</v>
      </c>
      <c r="M99" s="228">
        <f t="shared" si="63"/>
        <v>9.1224920044797274E-4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4.2145913060696334E-3</v>
      </c>
      <c r="K100" s="22">
        <f t="shared" si="61"/>
        <v>2.4801232300884948E-2</v>
      </c>
      <c r="L100" s="22">
        <f t="shared" si="62"/>
        <v>4.2086939662107784E-3</v>
      </c>
      <c r="M100" s="228">
        <f t="shared" si="63"/>
        <v>4.2145913060696334E-3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1.1403115005599658E-2</v>
      </c>
      <c r="K101" s="22">
        <f t="shared" si="61"/>
        <v>6.7102901246983079E-2</v>
      </c>
      <c r="L101" s="22">
        <f t="shared" si="62"/>
        <v>1.1387158999488037E-2</v>
      </c>
      <c r="M101" s="228">
        <f t="shared" si="63"/>
        <v>1.1403115005599658E-2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0.16969696969696968</v>
      </c>
      <c r="I102" s="22">
        <f t="shared" si="59"/>
        <v>4.4637663277993112E-3</v>
      </c>
      <c r="J102" s="24">
        <f t="shared" si="60"/>
        <v>4.4637663277993112E-3</v>
      </c>
      <c r="K102" s="22">
        <f t="shared" si="61"/>
        <v>2.630433728881737E-2</v>
      </c>
      <c r="L102" s="22">
        <f t="shared" si="62"/>
        <v>4.4637663277993112E-3</v>
      </c>
      <c r="M102" s="228">
        <f t="shared" si="63"/>
        <v>4.4637663277993112E-3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0.7151515151515152</v>
      </c>
      <c r="I105" s="22">
        <f t="shared" si="59"/>
        <v>1.068805250639947</v>
      </c>
      <c r="J105" s="24">
        <f t="shared" si="60"/>
        <v>1.068805250639947</v>
      </c>
      <c r="K105" s="22">
        <f t="shared" si="61"/>
        <v>1.4945158165728072</v>
      </c>
      <c r="L105" s="22">
        <f t="shared" si="62"/>
        <v>1.068805250639947</v>
      </c>
      <c r="M105" s="228">
        <f t="shared" si="63"/>
        <v>1.068805250639947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4.5027049457412414</v>
      </c>
      <c r="J119" s="24">
        <f>SUM(J91:J118)</f>
        <v>5.0943738127907885</v>
      </c>
      <c r="K119" s="22">
        <f>SUM(K91:K118)</f>
        <v>10.373115409845129</v>
      </c>
      <c r="L119" s="22">
        <f>SUM(L91:L118)</f>
        <v>5.0935459098840763</v>
      </c>
      <c r="M119" s="57">
        <f t="shared" si="50"/>
        <v>5.0943738127907885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3.7557483912286598</v>
      </c>
      <c r="J128" s="229">
        <f>(J30)</f>
        <v>0.26664782058679826</v>
      </c>
      <c r="K128" s="22">
        <f>(B128)</f>
        <v>0.59263033001245335</v>
      </c>
      <c r="L128" s="22">
        <f>IF(L124=L119,0,(L119-L124)/(B119-B124)*K128)</f>
        <v>0.27135595456380773</v>
      </c>
      <c r="M128" s="57">
        <f t="shared" si="90"/>
        <v>0.26664782058679826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2.2931824183979108</v>
      </c>
      <c r="K129" s="29">
        <f>(B129)</f>
        <v>6.400551407796371</v>
      </c>
      <c r="L129" s="60">
        <f>IF(SUM(L124:L128)&gt;L130,0,L130-SUM(L124:L128))</f>
        <v>2.2876463815141892</v>
      </c>
      <c r="M129" s="57">
        <f t="shared" si="90"/>
        <v>2.2931824183979108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4.5027049457412414</v>
      </c>
      <c r="J130" s="229">
        <f>(J119)</f>
        <v>5.0943738127907885</v>
      </c>
      <c r="K130" s="22">
        <f>(B130)</f>
        <v>10.373115409845129</v>
      </c>
      <c r="L130" s="22">
        <f>(L119)</f>
        <v>5.0935459098840763</v>
      </c>
      <c r="M130" s="57">
        <f t="shared" si="90"/>
        <v>5.0943738127907885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795.60660466739171</v>
      </c>
      <c r="G72" s="109">
        <f>Poor!T7</f>
        <v>638.85066989736129</v>
      </c>
      <c r="H72" s="109">
        <f>Middle!T7</f>
        <v>873.5234748457799</v>
      </c>
      <c r="I72" s="109">
        <f>Rich!T7</f>
        <v>1053.6714845916906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8.4520893768218919</v>
      </c>
      <c r="H73" s="109">
        <f>Middle!T8</f>
        <v>322.78272458642351</v>
      </c>
      <c r="I73" s="109">
        <f>Rich!T8</f>
        <v>7756.5475796786777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222.20753424657536</v>
      </c>
      <c r="G74" s="109">
        <f>Poor!T9</f>
        <v>646.36500805801768</v>
      </c>
      <c r="H74" s="109">
        <f>Middle!T9</f>
        <v>796.31127316680113</v>
      </c>
      <c r="I74" s="109">
        <f>Rich!T9</f>
        <v>758.72078968573749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2.36</v>
      </c>
      <c r="H75" s="109">
        <f>Middle!T10</f>
        <v>10.62</v>
      </c>
      <c r="I75" s="109">
        <f>Rich!T10</f>
        <v>19.174999999999997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1180</v>
      </c>
      <c r="H76" s="109">
        <f>Middle!T11</f>
        <v>3941.5576956519335</v>
      </c>
      <c r="I76" s="109">
        <f>Rich!T11</f>
        <v>20286.675379690074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547.82898292792163</v>
      </c>
      <c r="G77" s="109">
        <f>Poor!T12</f>
        <v>831.39233930518799</v>
      </c>
      <c r="H77" s="109">
        <f>Middle!T12</f>
        <v>514.25699098348082</v>
      </c>
      <c r="I77" s="109">
        <f>Rich!T12</f>
        <v>192.37152887424014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18549.600000000002</v>
      </c>
      <c r="G85" s="109">
        <f>Poor!T20</f>
        <v>18549.600000000002</v>
      </c>
      <c r="H85" s="109">
        <f>Middle!T20</f>
        <v>18549.600000000002</v>
      </c>
      <c r="I85" s="109">
        <f>Rich!T20</f>
        <v>20532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41315.34556369581</v>
      </c>
      <c r="G88" s="109">
        <f>Poor!T23</f>
        <v>50719.122548491301</v>
      </c>
      <c r="H88" s="109">
        <f>Middle!T23</f>
        <v>56432.59834667854</v>
      </c>
      <c r="I88" s="109">
        <f>Rich!T23</f>
        <v>101012.34812967299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0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19879.241784414509</v>
      </c>
      <c r="G100" s="240">
        <f t="shared" si="0"/>
        <v>10475.464799619018</v>
      </c>
      <c r="H100" s="240">
        <f t="shared" si="0"/>
        <v>4761.9890014317789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2016-06-02T07:21:03Z</dcterms:modified>
  <cp:category/>
</cp:coreProperties>
</file>