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840" yWindow="120" windowWidth="24460" windowHeight="15560"/>
  </bookViews>
  <sheets>
    <sheet name="casual" sheetId="12" r:id="rId1"/>
    <sheet name="seasonal" sheetId="1" r:id="rId2"/>
    <sheet name="permanent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  <externalReference r:id="rId10"/>
  </externalReferences>
  <definedNames>
    <definedName name="_xlnm.Print_Area" localSheetId="0">casual!$A$1:$M$132</definedName>
    <definedName name="_xlnm.Print_Area" localSheetId="2">permanent!$A$1:$M$132</definedName>
    <definedName name="_xlnm.Print_Area" localSheetId="3">Rich!$A$1:$M$132</definedName>
    <definedName name="_xlnm.Print_Area" localSheetId="1">seasonal!$A$1:$AK$86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7" i="12" l="1"/>
  <c r="A124" i="9"/>
  <c r="F124" i="9"/>
  <c r="G124" i="9"/>
  <c r="H124" i="9"/>
  <c r="I124" i="9"/>
  <c r="A125" i="9"/>
  <c r="F125" i="9"/>
  <c r="G125" i="9"/>
  <c r="H125" i="9"/>
  <c r="I125" i="9"/>
  <c r="A126" i="9"/>
  <c r="F126" i="9"/>
  <c r="G126" i="9"/>
  <c r="H126" i="9"/>
  <c r="I126" i="9"/>
  <c r="I123" i="9"/>
  <c r="H123" i="9"/>
  <c r="G123" i="9"/>
  <c r="F123" i="9"/>
  <c r="A123" i="9"/>
  <c r="A120" i="9"/>
  <c r="B120" i="9"/>
  <c r="C120" i="9"/>
  <c r="D120" i="9"/>
  <c r="E120" i="9"/>
  <c r="A121" i="9"/>
  <c r="B121" i="9"/>
  <c r="C121" i="9"/>
  <c r="D121" i="9"/>
  <c r="E121" i="9"/>
  <c r="A122" i="9"/>
  <c r="B122" i="9"/>
  <c r="C122" i="9"/>
  <c r="D122" i="9"/>
  <c r="E122" i="9"/>
  <c r="E119" i="9"/>
  <c r="D119" i="9"/>
  <c r="C119" i="9"/>
  <c r="B119" i="9"/>
  <c r="A119" i="9"/>
  <c r="A118" i="9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B118" i="9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C118" i="9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D118" i="9"/>
  <c r="E118" i="9"/>
  <c r="F118" i="9"/>
  <c r="G118" i="9"/>
  <c r="H118" i="9"/>
  <c r="I118" i="9"/>
  <c r="A103" i="9"/>
  <c r="B103" i="9"/>
  <c r="C103" i="9"/>
  <c r="D103" i="9"/>
  <c r="E103" i="9"/>
  <c r="F103" i="9"/>
  <c r="G103" i="9"/>
  <c r="H103" i="9"/>
  <c r="I103" i="9"/>
  <c r="A104" i="9"/>
  <c r="B104" i="9"/>
  <c r="C104" i="9"/>
  <c r="D104" i="9"/>
  <c r="E104" i="9"/>
  <c r="F104" i="9"/>
  <c r="G104" i="9"/>
  <c r="H104" i="9"/>
  <c r="I104" i="9"/>
  <c r="A105" i="9"/>
  <c r="B105" i="9"/>
  <c r="C105" i="9"/>
  <c r="D105" i="9"/>
  <c r="E105" i="9"/>
  <c r="F105" i="9"/>
  <c r="G105" i="9"/>
  <c r="H105" i="9"/>
  <c r="I105" i="9"/>
  <c r="A106" i="9"/>
  <c r="B106" i="9"/>
  <c r="C106" i="9"/>
  <c r="D106" i="9"/>
  <c r="E106" i="9"/>
  <c r="F106" i="9"/>
  <c r="G106" i="9"/>
  <c r="H106" i="9"/>
  <c r="I106" i="9"/>
  <c r="A107" i="9"/>
  <c r="B107" i="9"/>
  <c r="C107" i="9"/>
  <c r="D107" i="9"/>
  <c r="E107" i="9"/>
  <c r="F107" i="9"/>
  <c r="G107" i="9"/>
  <c r="H107" i="9"/>
  <c r="I107" i="9"/>
  <c r="A108" i="9"/>
  <c r="B108" i="9"/>
  <c r="C108" i="9"/>
  <c r="D108" i="9"/>
  <c r="E108" i="9"/>
  <c r="F108" i="9"/>
  <c r="G108" i="9"/>
  <c r="H108" i="9"/>
  <c r="I108" i="9"/>
  <c r="A109" i="9"/>
  <c r="B109" i="9"/>
  <c r="C109" i="9"/>
  <c r="D109" i="9"/>
  <c r="E109" i="9"/>
  <c r="F109" i="9"/>
  <c r="G109" i="9"/>
  <c r="H109" i="9"/>
  <c r="I109" i="9"/>
  <c r="A110" i="9"/>
  <c r="B110" i="9"/>
  <c r="C110" i="9"/>
  <c r="D110" i="9"/>
  <c r="E110" i="9"/>
  <c r="F110" i="9"/>
  <c r="G110" i="9"/>
  <c r="H110" i="9"/>
  <c r="I110" i="9"/>
  <c r="A111" i="9"/>
  <c r="B111" i="9"/>
  <c r="C111" i="9"/>
  <c r="D111" i="9"/>
  <c r="E111" i="9"/>
  <c r="F111" i="9"/>
  <c r="G111" i="9"/>
  <c r="H111" i="9"/>
  <c r="I111" i="9"/>
  <c r="A112" i="9"/>
  <c r="B112" i="9"/>
  <c r="C112" i="9"/>
  <c r="D112" i="9"/>
  <c r="E112" i="9"/>
  <c r="F112" i="9"/>
  <c r="G112" i="9"/>
  <c r="H112" i="9"/>
  <c r="I112" i="9"/>
  <c r="A113" i="9"/>
  <c r="B113" i="9"/>
  <c r="C113" i="9"/>
  <c r="D113" i="9"/>
  <c r="E113" i="9"/>
  <c r="F113" i="9"/>
  <c r="G113" i="9"/>
  <c r="H113" i="9"/>
  <c r="I113" i="9"/>
  <c r="A114" i="9"/>
  <c r="B114" i="9"/>
  <c r="C114" i="9"/>
  <c r="D114" i="9"/>
  <c r="E114" i="9"/>
  <c r="F114" i="9"/>
  <c r="G114" i="9"/>
  <c r="H114" i="9"/>
  <c r="I114" i="9"/>
  <c r="A115" i="9"/>
  <c r="B115" i="9"/>
  <c r="C115" i="9"/>
  <c r="D115" i="9"/>
  <c r="E115" i="9"/>
  <c r="F115" i="9"/>
  <c r="G115" i="9"/>
  <c r="H115" i="9"/>
  <c r="I115" i="9"/>
  <c r="A116" i="9"/>
  <c r="B116" i="9"/>
  <c r="C116" i="9"/>
  <c r="D116" i="9"/>
  <c r="E116" i="9"/>
  <c r="F116" i="9"/>
  <c r="G116" i="9"/>
  <c r="H116" i="9"/>
  <c r="I116" i="9"/>
  <c r="A117" i="9"/>
  <c r="B117" i="9"/>
  <c r="C117" i="9"/>
  <c r="D117" i="9"/>
  <c r="E117" i="9"/>
  <c r="F117" i="9"/>
  <c r="G117" i="9"/>
  <c r="H117" i="9"/>
  <c r="I117" i="9"/>
  <c r="I102" i="9"/>
  <c r="H102" i="9"/>
  <c r="G102" i="9"/>
  <c r="F102" i="9"/>
  <c r="E102" i="9"/>
  <c r="D102" i="9"/>
  <c r="C102" i="9"/>
  <c r="B102" i="9"/>
  <c r="A102" i="9"/>
  <c r="I131" i="9"/>
  <c r="H131" i="9"/>
  <c r="G131" i="9"/>
  <c r="F131" i="9"/>
  <c r="E131" i="9"/>
  <c r="D131" i="9"/>
  <c r="C131" i="9"/>
  <c r="B131" i="9"/>
  <c r="I130" i="9"/>
  <c r="H130" i="9"/>
  <c r="G130" i="9"/>
  <c r="F130" i="9"/>
  <c r="E130" i="9"/>
  <c r="D130" i="9"/>
  <c r="C130" i="9"/>
  <c r="B130" i="9"/>
  <c r="I129" i="9"/>
  <c r="H129" i="9"/>
  <c r="G129" i="9"/>
  <c r="F129" i="9"/>
  <c r="E129" i="9"/>
  <c r="D129" i="9"/>
  <c r="C129" i="9"/>
  <c r="B129" i="9"/>
  <c r="I128" i="9"/>
  <c r="H128" i="9"/>
  <c r="G128" i="9"/>
  <c r="F128" i="9"/>
  <c r="E128" i="9"/>
  <c r="D128" i="9"/>
  <c r="C128" i="9"/>
  <c r="B128" i="9"/>
  <c r="T56" i="7"/>
  <c r="S56" i="7"/>
  <c r="R56" i="7"/>
  <c r="T55" i="7"/>
  <c r="S55" i="7"/>
  <c r="R55" i="7"/>
  <c r="T54" i="7"/>
  <c r="S54" i="7"/>
  <c r="R54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T56" i="12"/>
  <c r="S56" i="12"/>
  <c r="R56" i="12"/>
  <c r="T55" i="12"/>
  <c r="S55" i="12"/>
  <c r="R55" i="12"/>
  <c r="T54" i="12"/>
  <c r="S54" i="12"/>
  <c r="R54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T56" i="1"/>
  <c r="S56" i="1"/>
  <c r="R56" i="1"/>
  <c r="T55" i="1"/>
  <c r="S55" i="1"/>
  <c r="R55" i="1"/>
  <c r="T54" i="1"/>
  <c r="S54" i="1"/>
  <c r="R54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37" i="1"/>
  <c r="T37" i="1"/>
  <c r="T53" i="1"/>
  <c r="S53" i="1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F37" i="7"/>
  <c r="F37" i="8"/>
  <c r="G37" i="7"/>
  <c r="G37" i="8"/>
  <c r="E37" i="7"/>
  <c r="E37" i="8"/>
  <c r="H91" i="8"/>
  <c r="I91" i="8"/>
  <c r="B92" i="8"/>
  <c r="C92" i="8"/>
  <c r="D92" i="8"/>
  <c r="F38" i="7"/>
  <c r="F38" i="8"/>
  <c r="G38" i="8"/>
  <c r="E38" i="7"/>
  <c r="E38" i="8"/>
  <c r="H92" i="8"/>
  <c r="I92" i="8"/>
  <c r="B93" i="8"/>
  <c r="C93" i="8"/>
  <c r="D93" i="8"/>
  <c r="F39" i="7"/>
  <c r="F39" i="8"/>
  <c r="G39" i="8"/>
  <c r="E39" i="7"/>
  <c r="E39" i="8"/>
  <c r="H93" i="8"/>
  <c r="I93" i="8"/>
  <c r="B94" i="8"/>
  <c r="C94" i="8"/>
  <c r="D94" i="8"/>
  <c r="F40" i="7"/>
  <c r="F40" i="8"/>
  <c r="E40" i="7"/>
  <c r="E40" i="8"/>
  <c r="G40" i="8"/>
  <c r="H94" i="8"/>
  <c r="I94" i="8"/>
  <c r="B95" i="8"/>
  <c r="C95" i="8"/>
  <c r="D95" i="8"/>
  <c r="F41" i="7"/>
  <c r="F41" i="8"/>
  <c r="E41" i="7"/>
  <c r="E41" i="8"/>
  <c r="G41" i="8"/>
  <c r="H95" i="8"/>
  <c r="I95" i="8"/>
  <c r="B96" i="8"/>
  <c r="C96" i="8"/>
  <c r="D96" i="8"/>
  <c r="F42" i="7"/>
  <c r="F42" i="8"/>
  <c r="E42" i="7"/>
  <c r="E42" i="8"/>
  <c r="G42" i="8"/>
  <c r="H96" i="8"/>
  <c r="I96" i="8"/>
  <c r="B97" i="8"/>
  <c r="C97" i="8"/>
  <c r="D97" i="8"/>
  <c r="F43" i="7"/>
  <c r="F43" i="8"/>
  <c r="E43" i="7"/>
  <c r="E43" i="8"/>
  <c r="G43" i="8"/>
  <c r="H97" i="8"/>
  <c r="I97" i="8"/>
  <c r="B98" i="8"/>
  <c r="C98" i="8"/>
  <c r="D98" i="8"/>
  <c r="E44" i="7"/>
  <c r="E44" i="8"/>
  <c r="G44" i="8"/>
  <c r="H98" i="8"/>
  <c r="I98" i="8"/>
  <c r="B99" i="8"/>
  <c r="C99" i="8"/>
  <c r="D99" i="8"/>
  <c r="E45" i="7"/>
  <c r="E45" i="8"/>
  <c r="G45" i="8"/>
  <c r="H99" i="8"/>
  <c r="I99" i="8"/>
  <c r="B100" i="8"/>
  <c r="C100" i="8"/>
  <c r="D100" i="8"/>
  <c r="E46" i="7"/>
  <c r="E46" i="8"/>
  <c r="G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F37" i="12"/>
  <c r="G37" i="12"/>
  <c r="E37" i="12"/>
  <c r="H91" i="12"/>
  <c r="I91" i="12"/>
  <c r="B92" i="12"/>
  <c r="C92" i="12"/>
  <c r="D92" i="12"/>
  <c r="F38" i="12"/>
  <c r="G38" i="12"/>
  <c r="E38" i="12"/>
  <c r="H92" i="12"/>
  <c r="I92" i="12"/>
  <c r="B93" i="12"/>
  <c r="C93" i="12"/>
  <c r="D93" i="12"/>
  <c r="F39" i="12"/>
  <c r="G39" i="12"/>
  <c r="E39" i="12"/>
  <c r="H93" i="12"/>
  <c r="I93" i="12"/>
  <c r="B94" i="12"/>
  <c r="C94" i="12"/>
  <c r="D94" i="12"/>
  <c r="F40" i="12"/>
  <c r="E40" i="12"/>
  <c r="G40" i="12"/>
  <c r="H94" i="12"/>
  <c r="I94" i="12"/>
  <c r="B95" i="12"/>
  <c r="C95" i="12"/>
  <c r="D95" i="12"/>
  <c r="F41" i="12"/>
  <c r="E41" i="12"/>
  <c r="G41" i="12"/>
  <c r="H95" i="12"/>
  <c r="I95" i="12"/>
  <c r="B96" i="12"/>
  <c r="C96" i="12"/>
  <c r="D96" i="12"/>
  <c r="F42" i="12"/>
  <c r="E42" i="12"/>
  <c r="G42" i="12"/>
  <c r="H96" i="12"/>
  <c r="I96" i="12"/>
  <c r="B97" i="12"/>
  <c r="C97" i="12"/>
  <c r="D97" i="12"/>
  <c r="F43" i="12"/>
  <c r="E43" i="12"/>
  <c r="G43" i="12"/>
  <c r="H97" i="12"/>
  <c r="I97" i="12"/>
  <c r="B98" i="12"/>
  <c r="C98" i="12"/>
  <c r="D98" i="12"/>
  <c r="E44" i="12"/>
  <c r="G44" i="12"/>
  <c r="H98" i="12"/>
  <c r="I98" i="12"/>
  <c r="B99" i="12"/>
  <c r="C99" i="12"/>
  <c r="D99" i="12"/>
  <c r="E45" i="12"/>
  <c r="G45" i="12"/>
  <c r="H99" i="12"/>
  <c r="I99" i="12"/>
  <c r="B100" i="12"/>
  <c r="C100" i="12"/>
  <c r="D100" i="12"/>
  <c r="E46" i="12"/>
  <c r="G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4" i="12"/>
  <c r="F45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4" i="7"/>
  <c r="F45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4" i="8"/>
  <c r="F45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G49" i="13"/>
  <c r="J45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H48" i="13"/>
  <c r="CZ52" i="13"/>
  <c r="K43" i="13"/>
  <c r="E79" i="9"/>
  <c r="E32" i="13"/>
  <c r="D79" i="9"/>
  <c r="D32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C83" i="9"/>
  <c r="C35" i="13"/>
  <c r="B83" i="9"/>
  <c r="B35" i="13"/>
  <c r="P52" i="13"/>
  <c r="C72" i="9"/>
  <c r="C25" i="13"/>
  <c r="B72" i="9"/>
  <c r="B25" i="13"/>
  <c r="P42" i="13"/>
  <c r="E74" i="9"/>
  <c r="E27" i="13"/>
  <c r="D74" i="9"/>
  <c r="D27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CX4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C73" i="9"/>
  <c r="C26" i="13"/>
  <c r="B73" i="9"/>
  <c r="B26" i="13"/>
  <c r="Q43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C86" i="9"/>
  <c r="C37" i="13"/>
  <c r="B86" i="9"/>
  <c r="B37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C82" i="9"/>
  <c r="C34" i="13"/>
  <c r="B82" i="9"/>
  <c r="B34" i="13"/>
  <c r="Q51" i="13"/>
  <c r="R52" i="13"/>
  <c r="Q42" i="13"/>
  <c r="R51" i="13"/>
  <c r="DA54" i="13"/>
  <c r="C76" i="9"/>
  <c r="C29" i="13"/>
  <c r="B76" i="9"/>
  <c r="B29" i="13"/>
  <c r="Q46" i="13"/>
  <c r="CZ47" i="13"/>
  <c r="Q19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C78" i="9"/>
  <c r="C31" i="13"/>
  <c r="B78" i="9"/>
  <c r="B31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C79" i="9"/>
  <c r="C32" i="13"/>
  <c r="B79" i="9"/>
  <c r="B32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D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E6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E11" i="13"/>
  <c r="CI33" i="13"/>
  <c r="E4" i="13"/>
  <c r="CM27" i="13"/>
  <c r="E5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E15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7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<sst xmlns="http://schemas.openxmlformats.org/spreadsheetml/2006/main" count="852" uniqueCount="143">
  <si>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</si>
  <si>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</si>
  <si>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</si>
  <si>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</si>
  <si>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</si>
  <si>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</si>
  <si>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</si>
  <si>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</si>
  <si>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</si>
  <si>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</si>
  <si>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</si>
  <si>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</si>
  <si>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</si>
  <si>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</si>
  <si>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</si>
  <si>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</si>
  <si>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</si>
  <si>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</si>
  <si>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</si>
  <si>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</si>
  <si>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</si>
  <si>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</si>
  <si>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</si>
  <si>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</si>
  <si>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</si>
  <si>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</si>
  <si>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</si>
  <si>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</si>
  <si>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</si>
  <si>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</si>
  <si>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</si>
  <si>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</si>
  <si>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</si>
  <si>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</si>
  <si>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</si>
  <si>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</si>
  <si>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</si>
  <si>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</si>
  <si>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</si>
  <si>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</si>
  <si>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</si>
  <si>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</si>
  <si>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</si>
  <si>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</si>
  <si>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</si>
  <si>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</si>
  <si>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</si>
  <si>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</si>
  <si>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</si>
  <si>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</si>
  <si>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</si>
  <si>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</si>
  <si>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</si>
  <si>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</si>
  <si>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</si>
  <si>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</si>
  <si>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</si>
  <si>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</si>
  <si>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</si>
  <si>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</si>
  <si>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</si>
  <si>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</si>
  <si>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</si>
  <si>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</si>
  <si>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</si>
  <si>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</si>
  <si>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</si>
  <si>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</si>
  <si>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</si>
  <si>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</si>
  <si>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</si>
  <si>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</si>
  <si>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</si>
  <si>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</si>
  <si>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</si>
  <si>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</si>
  <si>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</si>
  <si>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</si>
  <si>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</si>
  <si>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</si>
  <si>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</si>
  <si>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</si>
  <si>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</si>
  <si>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</si>
  <si>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</si>
  <si>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</si>
  <si>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</si>
  <si>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</si>
  <si>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</si>
  <si>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</si>
  <si>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</si>
  <si>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</si>
  <si>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</si>
  <si>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</si>
  <si>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</si>
  <si>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</si>
  <si>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</si>
  <si>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</si>
  <si>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</si>
  <si>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</si>
  <si>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</si>
  <si>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</si>
  <si>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</si>
  <si>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</si>
  <si>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</si>
  <si>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</si>
  <si>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</si>
  <si>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</si>
  <si>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</si>
  <si>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</si>
  <si>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</si>
  <si>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</si>
  <si>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</si>
  <si>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</si>
  <si>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</si>
  <si>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</si>
  <si>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</si>
  <si>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</si>
  <si>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</si>
  <si>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</si>
  <si>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</si>
  <si>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</si>
  <si>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</si>
  <si>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</si>
  <si>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</si>
  <si>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</si>
  <si>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</si>
  <si>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</si>
  <si>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</si>
  <si>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</si>
  <si>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</si>
  <si>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</si>
  <si>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</si>
  <si>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</si>
  <si>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</si>
  <si>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</si>
  <si>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</si>
  <si>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r>
      <t xml:space="preserve">Baseline: </t>
    </r>
    <r>
      <rPr>
        <sz val="12"/>
        <rFont val="Arial"/>
        <family val="2"/>
      </rPr>
      <t>casual</t>
    </r>
  </si>
  <si>
    <t>Baseline: seasonal</t>
  </si>
  <si>
    <t>Baseline: permanent</t>
  </si>
  <si>
    <r>
      <t xml:space="preserve">Current: </t>
    </r>
    <r>
      <rPr>
        <sz val="12"/>
        <rFont val="Arial"/>
        <family val="2"/>
      </rPr>
      <t>casual</t>
    </r>
  </si>
  <si>
    <t>Current: seasonal</t>
  </si>
  <si>
    <t>Current: permanent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</si>
</sst>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2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  <font>
      <sz val="10"/>
      <color rgb="FF16365C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DB4E2"/>
        <bgColor rgb="FF000000"/>
      </patternFill>
    </fill>
  </fills>
  <borders count="35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/>
      <bottom style="medium">
        <color auto="1"/>
      </bottom>
      <diagonal/>
    </border>
  </borders>
  <cellStyleXfs count="148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6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" fontId="7" fillId="0" borderId="0" xfId="0" applyNumberFormat="1" applyFont="1" applyAlignment="1" applyProtection="1">
      <alignment horizontal="left"/>
      <protection locked="0"/>
    </xf>
    <xf numFmtId="1" fontId="31" fillId="11" borderId="0" xfId="0" applyNumberFormat="1" applyFont="1" applyFill="1" applyAlignment="1" applyProtection="1">
      <alignment horizontal="left"/>
      <protection locked="0"/>
    </xf>
    <xf numFmtId="0" fontId="0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  <xf numFmtId="0" fontId="0" fillId="0" borderId="34" xfId="0" applyBorder="1" applyAlignment="1"/>
    <xf numFmtId="3" fontId="0" fillId="0" borderId="34" xfId="1" applyNumberFormat="1" applyFont="1" applyBorder="1" applyAlignment="1"/>
    <xf numFmtId="1" fontId="7" fillId="0" borderId="0" xfId="0" applyNumberFormat="1" applyFont="1" applyBorder="1" applyAlignment="1" applyProtection="1">
      <alignment horizontal="right"/>
      <protection locked="0"/>
    </xf>
  </cellXfs>
  <cellStyles count="148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Normal" xfId="0" builtinId="0"/>
    <cellStyle name="Percent" xfId="6" builtinId="5"/>
    <cellStyle name="Total" xfId="7" builtinId="25" customBuiltin="1"/>
  </cellStyles>
  <dxfs count="364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seasonal!$A$6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seasonal!$A$7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seasonal!$A$8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seasonal!$A$9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seasonal!$A$10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seasonal!$A$11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seasonal!$A$12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seasonal!$A$13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seasonal!$A$14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seasonal!$A$15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seasonal!$A$16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seasonal!$A$17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seasonal!$A$18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seasonal!$A$19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seasonal!$A$20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seasonal!$A$21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seasonal!$A$22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seasonal!$A$23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seasonal!$A$24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seasonal!$A$25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seasonal!$A$26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seasonal!$A$27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seasonal!$A$28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seasonal!$A$29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seasonal!$K$29:$M$29</c:f>
              <c:numCache>
                <c:formatCode>0%</c:formatCode>
                <c:ptCount val="3"/>
                <c:pt idx="0">
                  <c:v>0.346967363387298</c:v>
                </c:pt>
                <c:pt idx="1">
                  <c:v>0.346967363387298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seasonal!$A$30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seasonal!$K$30:$M$30</c:f>
              <c:numCache>
                <c:formatCode>0%</c:formatCode>
                <c:ptCount val="3"/>
                <c:pt idx="0">
                  <c:v>0.648323112328767</c:v>
                </c:pt>
                <c:pt idx="1">
                  <c:v>0.10671019944782</c:v>
                </c:pt>
                <c:pt idx="2" formatCode="0.0%">
                  <c:v>0.342030439517416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9444264"/>
        <c:axId val="-2038476440"/>
      </c:barChart>
      <c:catAx>
        <c:axId val="-2029444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476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8476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9444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permanent!$A$37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permanent!$A$38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permanent!$A$39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permanent!$A$40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permanent!$K$40:$M$40</c:f>
              <c:numCache>
                <c:formatCode>0%</c:formatCode>
                <c:ptCount val="3"/>
                <c:pt idx="0">
                  <c:v>0.520833333333333</c:v>
                </c:pt>
                <c:pt idx="1">
                  <c:v>0.36875</c:v>
                </c:pt>
                <c:pt idx="2">
                  <c:v>0.36875</c:v>
                </c:pt>
              </c:numCache>
            </c:numRef>
          </c:val>
        </c:ser>
        <c:ser>
          <c:idx val="4"/>
          <c:order val="4"/>
          <c:tx>
            <c:strRef>
              <c:f>permanent!$A$41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permanent!$A$42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permanent!$K$42:$M$42</c:f>
              <c:numCache>
                <c:formatCode>0%</c:formatCode>
                <c:ptCount val="3"/>
                <c:pt idx="0">
                  <c:v>0.479166666666667</c:v>
                </c:pt>
                <c:pt idx="1">
                  <c:v>0.565416666666667</c:v>
                </c:pt>
                <c:pt idx="2">
                  <c:v>0.565416666666667</c:v>
                </c:pt>
              </c:numCache>
            </c:numRef>
          </c:val>
        </c:ser>
        <c:ser>
          <c:idx val="6"/>
          <c:order val="6"/>
          <c:tx>
            <c:strRef>
              <c:f>permanent!$A$43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permanent!$A$44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permanent!$A$45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permanent!$A$46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permanent!$A$47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permanent!$A$48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permanent!$A$49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permanent!$A$50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permanent!$A$51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permanent!$A$52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permanent!$A$53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permanent!$A$54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permanent!$A$55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permanent!$A$56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permanent!$A$57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permanent!$A$58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permanent!$A$59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permanent!$A$60</c:f>
              <c:strCache>
                <c:ptCount val="1"/>
              </c:strCache>
            </c:strRef>
          </c:tx>
          <c:invertIfNegative val="0"/>
          <c:val>
            <c:numRef>
              <c:f>permanent!$K$60:$M$60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permanent!$A$61</c:f>
              <c:strCache>
                <c:ptCount val="1"/>
              </c:strCache>
            </c:strRef>
          </c:tx>
          <c:invertIfNegative val="0"/>
          <c:val>
            <c:numRef>
              <c:f>permanent!$K$61:$M$61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permanent!$A$62</c:f>
              <c:strCache>
                <c:ptCount val="1"/>
              </c:strCache>
            </c:strRef>
          </c:tx>
          <c:invertIfNegative val="0"/>
          <c:val>
            <c:numRef>
              <c:f>permanent!$K$62:$M$62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permanent!$A$63</c:f>
              <c:strCache>
                <c:ptCount val="1"/>
              </c:strCache>
            </c:strRef>
          </c:tx>
          <c:invertIfNegative val="0"/>
          <c:val>
            <c:numRef>
              <c:f>permanent!$K$63:$M$63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permanent!$A$64</c:f>
              <c:strCache>
                <c:ptCount val="1"/>
              </c:strCache>
            </c:strRef>
          </c:tx>
          <c:invertIfNegative val="0"/>
          <c:val>
            <c:numRef>
              <c:f>permanent!$K$64:$M$64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6420104"/>
        <c:axId val="-2026417080"/>
      </c:barChart>
      <c:catAx>
        <c:axId val="-2026420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417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6417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4201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6277640"/>
        <c:axId val="-2026274648"/>
      </c:barChart>
      <c:catAx>
        <c:axId val="-2026277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274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6274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277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casual!$K$37:$M$37</c:f>
              <c:numCache>
                <c:formatCode>0%</c:formatCode>
                <c:ptCount val="3"/>
                <c:pt idx="0">
                  <c:v>0.14529520295203</c:v>
                </c:pt>
                <c:pt idx="1">
                  <c:v>0.0806388376383764</c:v>
                </c:pt>
                <c:pt idx="2">
                  <c:v>0.0806388376383764</c:v>
                </c:pt>
              </c:numCache>
            </c:numRef>
          </c:val>
        </c:ser>
        <c:ser>
          <c:idx val="1"/>
          <c:order val="1"/>
          <c:tx>
            <c:strRef>
              <c:f>casual!$A$38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casual!$K$38:$M$38</c:f>
              <c:numCache>
                <c:formatCode>0%</c:formatCode>
                <c:ptCount val="3"/>
                <c:pt idx="0">
                  <c:v>0.147985854858549</c:v>
                </c:pt>
                <c:pt idx="1">
                  <c:v>0.0821321494464945</c:v>
                </c:pt>
                <c:pt idx="2">
                  <c:v>0.0821321494464945</c:v>
                </c:pt>
              </c:numCache>
            </c:numRef>
          </c:val>
        </c:ser>
        <c:ser>
          <c:idx val="2"/>
          <c:order val="2"/>
          <c:tx>
            <c:strRef>
              <c:f>casual!$A$39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casual!$K$39:$M$39</c:f>
              <c:numCache>
                <c:formatCode>0%</c:formatCode>
                <c:ptCount val="3"/>
                <c:pt idx="0">
                  <c:v>0.115313653136531</c:v>
                </c:pt>
                <c:pt idx="1">
                  <c:v>0.0639990774907749</c:v>
                </c:pt>
                <c:pt idx="2">
                  <c:v>0.0639990774907749</c:v>
                </c:pt>
              </c:numCache>
            </c:numRef>
          </c:val>
        </c:ser>
        <c:ser>
          <c:idx val="3"/>
          <c:order val="3"/>
          <c:tx>
            <c:strRef>
              <c:f>casual!$A$40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casual!$K$40:$M$40</c:f>
              <c:numCache>
                <c:formatCode>0%</c:formatCode>
                <c:ptCount val="3"/>
                <c:pt idx="0">
                  <c:v>0.161439114391144</c:v>
                </c:pt>
                <c:pt idx="1">
                  <c:v>0.11429889298893</c:v>
                </c:pt>
                <c:pt idx="2">
                  <c:v>0.11429889298893</c:v>
                </c:pt>
              </c:numCache>
            </c:numRef>
          </c:val>
        </c:ser>
        <c:ser>
          <c:idx val="4"/>
          <c:order val="4"/>
          <c:tx>
            <c:strRef>
              <c:f>casual!$A$41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casual!$K$41:$M$41</c:f>
              <c:numCache>
                <c:formatCode>0%</c:formatCode>
                <c:ptCount val="3"/>
                <c:pt idx="0">
                  <c:v>0.172970479704797</c:v>
                </c:pt>
                <c:pt idx="1">
                  <c:v>0.163284132841328</c:v>
                </c:pt>
                <c:pt idx="2">
                  <c:v>0.195940959409594</c:v>
                </c:pt>
              </c:numCache>
            </c:numRef>
          </c:val>
        </c:ser>
        <c:ser>
          <c:idx val="5"/>
          <c:order val="5"/>
          <c:tx>
            <c:strRef>
              <c:f>casual!$A$42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casual!$K$43:$M$43</c:f>
              <c:numCache>
                <c:formatCode>0%</c:formatCode>
                <c:ptCount val="3"/>
                <c:pt idx="0">
                  <c:v>0.207564575645756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casual!$A$44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casual!$K$44:$M$44</c:f>
              <c:numCache>
                <c:formatCode>0%</c:formatCode>
                <c:ptCount val="3"/>
                <c:pt idx="0">
                  <c:v>0.0494311193111931</c:v>
                </c:pt>
                <c:pt idx="1">
                  <c:v>0.0494311193111931</c:v>
                </c:pt>
                <c:pt idx="2">
                  <c:v>0.0494311193111931</c:v>
                </c:pt>
              </c:numCache>
            </c:numRef>
          </c:val>
        </c:ser>
        <c:ser>
          <c:idx val="8"/>
          <c:order val="8"/>
          <c:tx>
            <c:strRef>
              <c:f>casual!$A$45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casual!$A$46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casual!$A$47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casual!$A$48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casual!$A$49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casual!$A$50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casual!$A$51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casual!$A$52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casual!$A$53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casual!$A$54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casual!$A$55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casual!$A$56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casual!$A$57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casual!$A$58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casual!$A$59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casual!$A$60</c:f>
              <c:strCache>
                <c:ptCount val="1"/>
              </c:strCache>
            </c:strRef>
          </c:tx>
          <c:invertIfNegative val="0"/>
          <c:val>
            <c:numRef>
              <c:f>casual!$K$60:$M$60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casual!$A$61</c:f>
              <c:strCache>
                <c:ptCount val="1"/>
              </c:strCache>
            </c:strRef>
          </c:tx>
          <c:invertIfNegative val="0"/>
          <c:val>
            <c:numRef>
              <c:f>casual!$K$61:$M$61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casual!$A$62</c:f>
              <c:strCache>
                <c:ptCount val="1"/>
              </c:strCache>
            </c:strRef>
          </c:tx>
          <c:invertIfNegative val="0"/>
          <c:val>
            <c:numRef>
              <c:f>casual!$K$62:$M$62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casual!$A$63</c:f>
              <c:strCache>
                <c:ptCount val="1"/>
              </c:strCache>
            </c:strRef>
          </c:tx>
          <c:invertIfNegative val="0"/>
          <c:val>
            <c:numRef>
              <c:f>casual!$K$63:$M$63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casual!$A$64</c:f>
              <c:strCache>
                <c:ptCount val="1"/>
              </c:strCache>
            </c:strRef>
          </c:tx>
          <c:invertIfNegative val="0"/>
          <c:val>
            <c:numRef>
              <c:f>casual!$K$64:$M$64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6133544"/>
        <c:axId val="-2026130520"/>
      </c:barChart>
      <c:catAx>
        <c:axId val="-2026133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130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6130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133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 FW - Affected Area without Grants</a:t>
            </a:r>
          </a:p>
        </c:rich>
      </c:tx>
      <c:layout>
        <c:manualLayout>
          <c:xMode val="edge"/>
          <c:yMode val="edge"/>
          <c:x val="0.311536453021093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2"/>
          <c:order val="6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  <c:pt idx="3">
                  <c:v>Current: casual</c:v>
                </c:pt>
                <c:pt idx="4">
                  <c:v>Current: seasonal</c:v>
                </c:pt>
                <c:pt idx="5">
                  <c:v>Current: permanent</c:v>
                </c:pt>
              </c:strCache>
            </c:strRef>
          </c:cat>
          <c:val>
            <c:numRef>
              <c:f>(Income!$B$78:$D$78,Income!$F$78:$H$78)</c:f>
              <c:numCache>
                <c:formatCode>#,##0</c:formatCode>
                <c:ptCount val="6"/>
                <c:pt idx="0">
                  <c:v>16142.54712462103</c:v>
                </c:pt>
                <c:pt idx="1">
                  <c:v>22019.46691505221</c:v>
                </c:pt>
                <c:pt idx="2">
                  <c:v>0.0</c:v>
                </c:pt>
                <c:pt idx="3">
                  <c:v>5899.65</c:v>
                </c:pt>
                <c:pt idx="4">
                  <c:v>8047.5</c:v>
                </c:pt>
                <c:pt idx="5">
                  <c:v>0.0</c:v>
                </c:pt>
              </c:numCache>
            </c:numRef>
          </c:val>
        </c:ser>
        <c:ser>
          <c:idx val="4"/>
          <c:order val="7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  <c:pt idx="3">
                  <c:v>Current: casual</c:v>
                </c:pt>
                <c:pt idx="4">
                  <c:v>Current: seasonal</c:v>
                </c:pt>
                <c:pt idx="5">
                  <c:v>Current: permanent</c:v>
                </c:pt>
              </c:strCache>
            </c:strRef>
          </c:cat>
          <c:val>
            <c:numRef>
              <c:f>(Income!$B$79:$D$79,Income!$F$79:$H$79)</c:f>
              <c:numCache>
                <c:formatCode>#,##0</c:formatCode>
                <c:ptCount val="6"/>
                <c:pt idx="0">
                  <c:v>6378.052485739261</c:v>
                </c:pt>
                <c:pt idx="1">
                  <c:v>9111.503551056086</c:v>
                </c:pt>
                <c:pt idx="2">
                  <c:v>45557.51775528044</c:v>
                </c:pt>
                <c:pt idx="3">
                  <c:v>2973.599999999999</c:v>
                </c:pt>
                <c:pt idx="4">
                  <c:v>4248.0</c:v>
                </c:pt>
                <c:pt idx="5">
                  <c:v>2124</c:v>
                </c:pt>
              </c:numCache>
            </c:numRef>
          </c:val>
        </c:ser>
        <c:ser>
          <c:idx val="0"/>
          <c:order val="8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  <c:pt idx="3">
                  <c:v>Current: casual</c:v>
                </c:pt>
                <c:pt idx="4">
                  <c:v>Current: seasonal</c:v>
                </c:pt>
                <c:pt idx="5">
                  <c:v>Current: permanent</c:v>
                </c:pt>
              </c:strCache>
            </c:strRef>
          </c:cat>
          <c:val>
            <c:numRef>
              <c:f>(Income!$B$80:$D$80,Income!$F$80:$H$80)</c:f>
              <c:numCache>
                <c:formatCode>#,##0</c:formatCode>
                <c:ptCount val="6"/>
                <c:pt idx="0">
                  <c:v>1952.898927776355</c:v>
                </c:pt>
                <c:pt idx="1">
                  <c:v>1952.898927776355</c:v>
                </c:pt>
                <c:pt idx="2">
                  <c:v>0.0</c:v>
                </c:pt>
                <c:pt idx="3">
                  <c:v>1286.0</c:v>
                </c:pt>
                <c:pt idx="4">
                  <c:v>1286.0</c:v>
                </c:pt>
                <c:pt idx="5">
                  <c:v>0.0</c:v>
                </c:pt>
              </c:numCache>
            </c:numRef>
          </c:val>
        </c:ser>
        <c:ser>
          <c:idx val="6"/>
          <c:order val="9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  <c:pt idx="3">
                  <c:v>Current: casual</c:v>
                </c:pt>
                <c:pt idx="4">
                  <c:v>Current: seasonal</c:v>
                </c:pt>
                <c:pt idx="5">
                  <c:v>Current: permanent</c:v>
                </c:pt>
              </c:strCache>
            </c:strRef>
          </c:cat>
          <c:val>
            <c:numRef>
              <c:f>(Income!$B$81:$D$81,Income!$F$81:$H$81)</c:f>
              <c:numCache>
                <c:formatCode>#,##0</c:formatCode>
                <c:ptCount val="6"/>
                <c:pt idx="0">
                  <c:v>6833.627663292065</c:v>
                </c:pt>
                <c:pt idx="1">
                  <c:v>0.0</c:v>
                </c:pt>
                <c:pt idx="2">
                  <c:v>0.0</c:v>
                </c:pt>
                <c:pt idx="3">
                  <c:v>5097.6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10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  <c:pt idx="3">
                  <c:v>Current: casual</c:v>
                </c:pt>
                <c:pt idx="4">
                  <c:v>Current: seasonal</c:v>
                </c:pt>
                <c:pt idx="5">
                  <c:v>Current: permanent</c:v>
                </c:pt>
              </c:strCache>
            </c:strRef>
          </c:cat>
          <c:val>
            <c:numRef>
              <c:f>(Income!$B$82:$D$82,Income!$F$82:$H$82)</c:f>
              <c:numCache>
                <c:formatCode>#,##0</c:formatCode>
                <c:ptCount val="6"/>
                <c:pt idx="0">
                  <c:v>0.0</c:v>
                </c:pt>
                <c:pt idx="1">
                  <c:v>7289.20284084487</c:v>
                </c:pt>
                <c:pt idx="2">
                  <c:v>41912.916334858</c:v>
                </c:pt>
                <c:pt idx="3">
                  <c:v>0.0</c:v>
                </c:pt>
                <c:pt idx="4">
                  <c:v>5664.000000000001</c:v>
                </c:pt>
                <c:pt idx="5">
                  <c:v>32568.0</c:v>
                </c:pt>
              </c:numCache>
            </c:numRef>
          </c:val>
        </c:ser>
        <c:ser>
          <c:idx val="9"/>
          <c:order val="11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  <c:pt idx="3">
                  <c:v>Current: casual</c:v>
                </c:pt>
                <c:pt idx="4">
                  <c:v>Current: seasonal</c:v>
                </c:pt>
                <c:pt idx="5">
                  <c:v>Current: permanent</c:v>
                </c:pt>
              </c:strCache>
            </c:strRef>
          </c:cat>
          <c:val>
            <c:numRef>
              <c:f>(Income!$B$83:$D$83,Income!$F$83:$H$83)</c:f>
              <c:numCache>
                <c:formatCode>#,##0</c:formatCode>
                <c:ptCount val="6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  <c:pt idx="3">
                  <c:v>1604.276117780685</c:v>
                </c:pt>
                <c:pt idx="4">
                  <c:v>1604.276117780685</c:v>
                </c:pt>
                <c:pt idx="5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  <c:pt idx="3">
                  <c:v>Current: casual</c:v>
                </c:pt>
                <c:pt idx="4">
                  <c:v>Current: seasonal</c:v>
                </c:pt>
                <c:pt idx="5">
                  <c:v>Current: permanent</c:v>
                </c:pt>
              </c:strCache>
            </c:strRef>
          </c:cat>
          <c:val>
            <c:numRef>
              <c:f>(Income!$B$85:$D$85,Income!$F$85:$H$85)</c:f>
              <c:numCache>
                <c:formatCode>#,##0</c:formatCode>
                <c:ptCount val="6"/>
                <c:pt idx="0">
                  <c:v>8200.353195950478</c:v>
                </c:pt>
                <c:pt idx="1">
                  <c:v>8200.353195950478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7355704"/>
        <c:axId val="-202860687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  <c:pt idx="4">
                  <c:v>Current: casual</c:v>
                </c:pt>
                <c:pt idx="5">
                  <c:v>Current: seasonal</c:v>
                </c:pt>
                <c:pt idx="6">
                  <c:v>Current: permanent</c:v>
                </c:pt>
              </c:strCache>
            </c:strRef>
          </c:cat>
          <c:val>
            <c:numRef>
              <c:f>(Income!$B$89:$D$89,Income!$F$89:$H$89)</c:f>
              <c:numCache>
                <c:formatCode>#,##0</c:formatCode>
                <c:ptCount val="6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  <c:pt idx="4">
                  <c:v>Current: casual</c:v>
                </c:pt>
                <c:pt idx="5">
                  <c:v>Current: seasonal</c:v>
                </c:pt>
                <c:pt idx="6">
                  <c:v>Current: permanent</c:v>
                </c:pt>
              </c:strCache>
            </c:strRef>
          </c:cat>
          <c:val>
            <c:numRef>
              <c:f>(Income!$B$93:$D$93,Income!$F$93:$H$93)</c:f>
              <c:numCache>
                <c:formatCode>General</c:formatCode>
                <c:ptCount val="6"/>
                <c:pt idx="3" formatCode="#,##0">
                  <c:v>27031.5769335823</c:v>
                </c:pt>
                <c:pt idx="4" formatCode="#,##0">
                  <c:v>27031.5769335823</c:v>
                </c:pt>
                <c:pt idx="5" formatCode="#,##0">
                  <c:v>27031.5769335823</c:v>
                </c:pt>
              </c:numCache>
            </c:numRef>
          </c:val>
          <c:smooth val="0"/>
        </c:ser>
        <c:ser>
          <c:idx val="18"/>
          <c:order val="2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  <c:pt idx="4">
                  <c:v>Current: casual</c:v>
                </c:pt>
                <c:pt idx="5">
                  <c:v>Current: seasonal</c:v>
                </c:pt>
                <c:pt idx="6">
                  <c:v>Current: permanent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</c:numCache>
            </c:numRef>
          </c:val>
          <c:smooth val="0"/>
        </c:ser>
        <c:ser>
          <c:idx val="19"/>
          <c:order val="3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  <c:pt idx="4">
                  <c:v>Current: casual</c:v>
                </c:pt>
                <c:pt idx="5">
                  <c:v>Current: seasonal</c:v>
                </c:pt>
                <c:pt idx="6">
                  <c:v>Current: permanent</c:v>
                </c:pt>
              </c:strCache>
            </c:strRef>
          </c:cat>
          <c:val>
            <c:numRef>
              <c:f>(Income!$B$94:$D$94,Income!$F$94:$H$94)</c:f>
              <c:numCache>
                <c:formatCode>General</c:formatCode>
                <c:ptCount val="6"/>
                <c:pt idx="3" formatCode="#,##0">
                  <c:v>36222.99026691563</c:v>
                </c:pt>
                <c:pt idx="4" formatCode="#,##0">
                  <c:v>36222.99026691564</c:v>
                </c:pt>
                <c:pt idx="5" formatCode="#,##0">
                  <c:v>36222.99026691564</c:v>
                </c:pt>
              </c:numCache>
            </c:numRef>
          </c:val>
          <c:smooth val="0"/>
        </c:ser>
        <c:ser>
          <c:idx val="20"/>
          <c:order val="4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  <c:pt idx="4">
                  <c:v>Current: casual</c:v>
                </c:pt>
                <c:pt idx="5">
                  <c:v>Current: seasonal</c:v>
                </c:pt>
                <c:pt idx="6">
                  <c:v>Current: permanent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</c:numCache>
            </c:numRef>
          </c:val>
          <c:smooth val="0"/>
        </c:ser>
        <c:ser>
          <c:idx val="21"/>
          <c:order val="5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  <c:pt idx="4">
                  <c:v>Current: casual</c:v>
                </c:pt>
                <c:pt idx="5">
                  <c:v>Current: seasonal</c:v>
                </c:pt>
                <c:pt idx="6">
                  <c:v>Current: permanent</c:v>
                </c:pt>
              </c:strCache>
            </c:strRef>
          </c:cat>
          <c:val>
            <c:numRef>
              <c:f>(Income!$B$95:$D$95,Income!$F$95:$H$95)</c:f>
              <c:numCache>
                <c:formatCode>General</c:formatCode>
                <c:ptCount val="6"/>
                <c:pt idx="3" formatCode="#,##0">
                  <c:v>52591.95026691564</c:v>
                </c:pt>
                <c:pt idx="4" formatCode="#,##0">
                  <c:v>52591.95026691564</c:v>
                </c:pt>
                <c:pt idx="5" formatCode="#,##0">
                  <c:v>52591.95026691564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355704"/>
        <c:axId val="-2028606872"/>
      </c:lineChart>
      <c:catAx>
        <c:axId val="-2027355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8606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8606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7355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 FW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</c:strCache>
            </c:strRef>
          </c:cat>
          <c:val>
            <c:numRef>
              <c:f>Income!$B$72:$D$72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</c:strCache>
            </c:strRef>
          </c:cat>
          <c:val>
            <c:numRef>
              <c:f>Income!$B$73:$D$73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</c:strCache>
            </c:strRef>
          </c:cat>
          <c:val>
            <c:numRef>
              <c:f>Income!$B$74:$D$74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</c:strCache>
            </c:strRef>
          </c:cat>
          <c:val>
            <c:numRef>
              <c:f>Income!$B$76:$D$76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</c:strCache>
            </c:strRef>
          </c:cat>
          <c:val>
            <c:numRef>
              <c:f>Income!$B$77:$D$77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</c:strCache>
            </c:strRef>
          </c:cat>
          <c:val>
            <c:numRef>
              <c:f>Income!$B$78:$D$78</c:f>
              <c:numCache>
                <c:formatCode>#,##0</c:formatCode>
                <c:ptCount val="3"/>
                <c:pt idx="0">
                  <c:v>16142.54712462103</c:v>
                </c:pt>
                <c:pt idx="1">
                  <c:v>22019.46691505221</c:v>
                </c:pt>
                <c:pt idx="2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</c:strCache>
            </c:strRef>
          </c:cat>
          <c:val>
            <c:numRef>
              <c:f>Income!$B$79:$D$79</c:f>
              <c:numCache>
                <c:formatCode>#,##0</c:formatCode>
                <c:ptCount val="3"/>
                <c:pt idx="0">
                  <c:v>6378.052485739261</c:v>
                </c:pt>
                <c:pt idx="1">
                  <c:v>9111.503551056086</c:v>
                </c:pt>
                <c:pt idx="2">
                  <c:v>45557.51775528044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</c:strCache>
            </c:strRef>
          </c:cat>
          <c:val>
            <c:numRef>
              <c:f>Income!$B$80:$D$80</c:f>
              <c:numCache>
                <c:formatCode>#,##0</c:formatCode>
                <c:ptCount val="3"/>
                <c:pt idx="0">
                  <c:v>1952.898927776355</c:v>
                </c:pt>
                <c:pt idx="1">
                  <c:v>1952.898927776355</c:v>
                </c:pt>
                <c:pt idx="2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</c:strCache>
            </c:strRef>
          </c:cat>
          <c:val>
            <c:numRef>
              <c:f>Income!$B$81:$D$81</c:f>
              <c:numCache>
                <c:formatCode>#,##0</c:formatCode>
                <c:ptCount val="3"/>
                <c:pt idx="0">
                  <c:v>6833.627663292065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</c:strCache>
            </c:strRef>
          </c:cat>
          <c:val>
            <c:numRef>
              <c:f>Income!$B$82:$D$82</c:f>
              <c:numCache>
                <c:formatCode>#,##0</c:formatCode>
                <c:ptCount val="3"/>
                <c:pt idx="0">
                  <c:v>0.0</c:v>
                </c:pt>
                <c:pt idx="1">
                  <c:v>7289.20284084487</c:v>
                </c:pt>
                <c:pt idx="2">
                  <c:v>41912.916334858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</c:strCache>
            </c:strRef>
          </c:cat>
          <c:val>
            <c:numRef>
              <c:f>Income!$B$83:$D$83</c:f>
              <c:numCache>
                <c:formatCode>#,##0</c:formatCode>
                <c:ptCount val="3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</c:strCache>
            </c:strRef>
          </c:cat>
          <c:val>
            <c:numRef>
              <c:f>Income!$B$84:$D$84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</c:strCache>
            </c:strRef>
          </c:cat>
          <c:val>
            <c:numRef>
              <c:f>Income!$B$85:$D$85</c:f>
              <c:numCache>
                <c:formatCode>#,##0</c:formatCode>
                <c:ptCount val="3"/>
                <c:pt idx="0">
                  <c:v>8200.353195950478</c:v>
                </c:pt>
                <c:pt idx="1">
                  <c:v>8200.353195950478</c:v>
                </c:pt>
                <c:pt idx="2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</c:strCache>
            </c:strRef>
          </c:cat>
          <c:val>
            <c:numRef>
              <c:f>Income!$B$86:$D$86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</c:strCache>
            </c:strRef>
          </c:cat>
          <c:val>
            <c:numRef>
              <c:f>Income!$B$87:$D$87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5961560"/>
        <c:axId val="-202595832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961560"/>
        <c:axId val="-2025958328"/>
      </c:lineChart>
      <c:catAx>
        <c:axId val="-2025961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5958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5958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5961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5868552"/>
        <c:axId val="-202683260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  <c:pt idx="4">
                  <c:v>Current: casual</c:v>
                </c:pt>
                <c:pt idx="5">
                  <c:v>Current: seasonal</c:v>
                </c:pt>
                <c:pt idx="6">
                  <c:v>Current: permanent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  <c:pt idx="4">
                  <c:v>Current: casual</c:v>
                </c:pt>
                <c:pt idx="5">
                  <c:v>Current: seasonal</c:v>
                </c:pt>
                <c:pt idx="6">
                  <c:v>Current: permanent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868552"/>
        <c:axId val="-2026832600"/>
      </c:lineChart>
      <c:catAx>
        <c:axId val="-20258685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832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6832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5868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 FW - Drought Area without Grants</a:t>
            </a:r>
          </a:p>
        </c:rich>
      </c:tx>
      <c:layout>
        <c:manualLayout>
          <c:xMode val="edge"/>
          <c:yMode val="edge"/>
          <c:x val="0.339170304489141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2"/>
          <c:order val="6"/>
          <c:tx>
            <c:strRef>
              <c:f>Income!$A$108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  <c:pt idx="3">
                  <c:v>Current: casual</c:v>
                </c:pt>
                <c:pt idx="4">
                  <c:v>Current: seasonal</c:v>
                </c:pt>
                <c:pt idx="5">
                  <c:v>Current: permanent</c:v>
                </c:pt>
              </c:strCache>
            </c:strRef>
          </c:cat>
          <c:val>
            <c:numRef>
              <c:f>(Income!$B$108:$D$108,Income!$F$108:$H$108)</c:f>
              <c:numCache>
                <c:formatCode>#,##0</c:formatCode>
                <c:ptCount val="6"/>
                <c:pt idx="0">
                  <c:v>10630.0</c:v>
                </c:pt>
                <c:pt idx="1">
                  <c:v>14500.0</c:v>
                </c:pt>
                <c:pt idx="2">
                  <c:v>0.0</c:v>
                </c:pt>
                <c:pt idx="3">
                  <c:v>5899.65</c:v>
                </c:pt>
                <c:pt idx="4">
                  <c:v>8047.5</c:v>
                </c:pt>
                <c:pt idx="5">
                  <c:v>0.0</c:v>
                </c:pt>
              </c:numCache>
            </c:numRef>
          </c:val>
        </c:ser>
        <c:ser>
          <c:idx val="4"/>
          <c:order val="7"/>
          <c:tx>
            <c:strRef>
              <c:f>Income!$A$109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  <c:pt idx="3">
                  <c:v>Current: casual</c:v>
                </c:pt>
                <c:pt idx="4">
                  <c:v>Current: seasonal</c:v>
                </c:pt>
                <c:pt idx="5">
                  <c:v>Current: permanent</c:v>
                </c:pt>
              </c:strCache>
            </c:strRef>
          </c:cat>
          <c:val>
            <c:numRef>
              <c:f>(Income!$B$109:$D$109,Income!$F$109:$H$109)</c:f>
              <c:numCache>
                <c:formatCode>#,##0</c:formatCode>
                <c:ptCount val="6"/>
                <c:pt idx="0">
                  <c:v>4200.0</c:v>
                </c:pt>
                <c:pt idx="1">
                  <c:v>6000.0</c:v>
                </c:pt>
                <c:pt idx="2">
                  <c:v>30000.0</c:v>
                </c:pt>
                <c:pt idx="3">
                  <c:v>2973.599999999999</c:v>
                </c:pt>
                <c:pt idx="4">
                  <c:v>4248.0</c:v>
                </c:pt>
                <c:pt idx="5">
                  <c:v>2124</c:v>
                </c:pt>
              </c:numCache>
            </c:numRef>
          </c:val>
        </c:ser>
        <c:ser>
          <c:idx val="0"/>
          <c:order val="8"/>
          <c:tx>
            <c:strRef>
              <c:f>Income!$A$110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  <c:pt idx="3">
                  <c:v>Current: casual</c:v>
                </c:pt>
                <c:pt idx="4">
                  <c:v>Current: seasonal</c:v>
                </c:pt>
                <c:pt idx="5">
                  <c:v>Current: permanent</c:v>
                </c:pt>
              </c:strCache>
            </c:strRef>
          </c:cat>
          <c:val>
            <c:numRef>
              <c:f>(Income!$B$110:$D$110,Income!$F$110:$H$110)</c:f>
              <c:numCache>
                <c:formatCode>#,##0</c:formatCode>
                <c:ptCount val="6"/>
                <c:pt idx="0">
                  <c:v>1286.0</c:v>
                </c:pt>
                <c:pt idx="1">
                  <c:v>1286.0</c:v>
                </c:pt>
                <c:pt idx="2">
                  <c:v>0.0</c:v>
                </c:pt>
                <c:pt idx="3">
                  <c:v>1286.0</c:v>
                </c:pt>
                <c:pt idx="4">
                  <c:v>1286.0</c:v>
                </c:pt>
                <c:pt idx="5">
                  <c:v>0.0</c:v>
                </c:pt>
              </c:numCache>
            </c:numRef>
          </c:val>
        </c:ser>
        <c:ser>
          <c:idx val="6"/>
          <c:order val="9"/>
          <c:tx>
            <c:strRef>
              <c:f>Income!$A$111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  <c:pt idx="3">
                  <c:v>Current: casual</c:v>
                </c:pt>
                <c:pt idx="4">
                  <c:v>Current: seasonal</c:v>
                </c:pt>
                <c:pt idx="5">
                  <c:v>Current: permanent</c:v>
                </c:pt>
              </c:strCache>
            </c:strRef>
          </c:cat>
          <c:val>
            <c:numRef>
              <c:f>(Income!$B$111:$D$111,Income!$F$111:$H$111)</c:f>
              <c:numCache>
                <c:formatCode>#,##0</c:formatCode>
                <c:ptCount val="6"/>
                <c:pt idx="0">
                  <c:v>4500.0</c:v>
                </c:pt>
                <c:pt idx="1">
                  <c:v>0.0</c:v>
                </c:pt>
                <c:pt idx="2">
                  <c:v>0.0</c:v>
                </c:pt>
                <c:pt idx="3">
                  <c:v>5097.6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10"/>
          <c:tx>
            <c:strRef>
              <c:f>Income!$A$112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  <c:pt idx="3">
                  <c:v>Current: casual</c:v>
                </c:pt>
                <c:pt idx="4">
                  <c:v>Current: seasonal</c:v>
                </c:pt>
                <c:pt idx="5">
                  <c:v>Current: permanent</c:v>
                </c:pt>
              </c:strCache>
            </c:strRef>
          </c:cat>
          <c:val>
            <c:numRef>
              <c:f>(Income!$B$112:$D$112,Income!$F$112:$H$112)</c:f>
              <c:numCache>
                <c:formatCode>#,##0</c:formatCode>
                <c:ptCount val="6"/>
                <c:pt idx="0">
                  <c:v>0.0</c:v>
                </c:pt>
                <c:pt idx="1">
                  <c:v>4800.0</c:v>
                </c:pt>
                <c:pt idx="2">
                  <c:v>27600.0</c:v>
                </c:pt>
                <c:pt idx="3">
                  <c:v>0.0</c:v>
                </c:pt>
                <c:pt idx="4">
                  <c:v>5664.000000000001</c:v>
                </c:pt>
                <c:pt idx="5">
                  <c:v>32568.0</c:v>
                </c:pt>
              </c:numCache>
            </c:numRef>
          </c:val>
        </c:ser>
        <c:ser>
          <c:idx val="9"/>
          <c:order val="11"/>
          <c:tx>
            <c:strRef>
              <c:f>Income!$A$113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  <c:pt idx="3">
                  <c:v>Current: casual</c:v>
                </c:pt>
                <c:pt idx="4">
                  <c:v>Current: seasonal</c:v>
                </c:pt>
                <c:pt idx="5">
                  <c:v>Current: permanent</c:v>
                </c:pt>
              </c:strCache>
            </c:strRef>
          </c:cat>
          <c:val>
            <c:numRef>
              <c:f>(Income!$B$113:$D$113,Income!$F$113:$H$113)</c:f>
              <c:numCache>
                <c:formatCode>#,##0</c:formatCode>
                <c:ptCount val="6"/>
                <c:pt idx="0">
                  <c:v>972.2885562307183</c:v>
                </c:pt>
                <c:pt idx="1">
                  <c:v>972.2885562307183</c:v>
                </c:pt>
                <c:pt idx="2">
                  <c:v>0.0</c:v>
                </c:pt>
                <c:pt idx="3">
                  <c:v>1604.276117780685</c:v>
                </c:pt>
                <c:pt idx="4">
                  <c:v>1604.276117780685</c:v>
                </c:pt>
                <c:pt idx="5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Income!$A$115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  <c:pt idx="3">
                  <c:v>Current: casual</c:v>
                </c:pt>
                <c:pt idx="4">
                  <c:v>Current: seasonal</c:v>
                </c:pt>
                <c:pt idx="5">
                  <c:v>Current: permanent</c:v>
                </c:pt>
              </c:strCache>
            </c:strRef>
          </c:cat>
          <c:val>
            <c:numRef>
              <c:f>(Income!$B$115:$D$115,Income!$F$115:$H$115)</c:f>
              <c:numCache>
                <c:formatCode>#,##0</c:formatCode>
                <c:ptCount val="6"/>
                <c:pt idx="0">
                  <c:v>5400.0</c:v>
                </c:pt>
                <c:pt idx="1">
                  <c:v>5400.0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6315832"/>
        <c:axId val="-2063258072"/>
      </c:barChart>
      <c:lineChart>
        <c:grouping val="standard"/>
        <c:varyColors val="0"/>
        <c:ser>
          <c:idx val="13"/>
          <c:order val="0"/>
          <c:tx>
            <c:strRef>
              <c:f>Income!$A$119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  <c:pt idx="3">
                  <c:v>Current: casual</c:v>
                </c:pt>
                <c:pt idx="4">
                  <c:v>Current: seasonal</c:v>
                </c:pt>
                <c:pt idx="5">
                  <c:v>Current: permanent</c:v>
                </c:pt>
              </c:strCache>
            </c:strRef>
          </c:cat>
          <c:val>
            <c:numRef>
              <c:f>(Income!$B$119:$D$119,Income!$F$119:$H$119)</c:f>
              <c:numCache>
                <c:formatCode>#,##0</c:formatCode>
                <c:ptCount val="6"/>
                <c:pt idx="0">
                  <c:v>17800.51565503642</c:v>
                </c:pt>
                <c:pt idx="1">
                  <c:v>17800.51565503642</c:v>
                </c:pt>
                <c:pt idx="2">
                  <c:v>17800.51565503642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Income!$A$123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  <c:pt idx="3">
                  <c:v>Current: casual</c:v>
                </c:pt>
                <c:pt idx="4">
                  <c:v>Current: seasonal</c:v>
                </c:pt>
                <c:pt idx="5">
                  <c:v>Current: permanent</c:v>
                </c:pt>
              </c:strCache>
            </c:strRef>
          </c:cat>
          <c:val>
            <c:numRef>
              <c:f>(Income!$B$123:$D$123,Income!$F$123:$H$123)</c:f>
              <c:numCache>
                <c:formatCode>General</c:formatCode>
                <c:ptCount val="6"/>
                <c:pt idx="3" formatCode="#,##0">
                  <c:v>27031.5769335823</c:v>
                </c:pt>
                <c:pt idx="4" formatCode="#,##0">
                  <c:v>27031.5769335823</c:v>
                </c:pt>
                <c:pt idx="5" formatCode="#,##0">
                  <c:v>27031.5769335823</c:v>
                </c:pt>
              </c:numCache>
            </c:numRef>
          </c:val>
          <c:smooth val="0"/>
        </c:ser>
        <c:ser>
          <c:idx val="18"/>
          <c:order val="2"/>
          <c:tx>
            <c:strRef>
              <c:f>Income!$A$120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  <c:pt idx="3">
                  <c:v>Current: casual</c:v>
                </c:pt>
                <c:pt idx="4">
                  <c:v>Current: seasonal</c:v>
                </c:pt>
                <c:pt idx="5">
                  <c:v>Current: permanent</c:v>
                </c:pt>
              </c:strCache>
            </c:strRef>
          </c:cat>
          <c:val>
            <c:numRef>
              <c:f>(Income!$B$120:$D$120,Income!$F$120:$H$120)</c:f>
              <c:numCache>
                <c:formatCode>#,##0</c:formatCode>
                <c:ptCount val="6"/>
                <c:pt idx="0">
                  <c:v>26991.92898836975</c:v>
                </c:pt>
                <c:pt idx="1">
                  <c:v>26991.92898836975</c:v>
                </c:pt>
                <c:pt idx="2">
                  <c:v>26991.92898836975</c:v>
                </c:pt>
              </c:numCache>
            </c:numRef>
          </c:val>
          <c:smooth val="0"/>
        </c:ser>
        <c:ser>
          <c:idx val="19"/>
          <c:order val="3"/>
          <c:tx>
            <c:strRef>
              <c:f>Income!$A$124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  <c:pt idx="3">
                  <c:v>Current: casual</c:v>
                </c:pt>
                <c:pt idx="4">
                  <c:v>Current: seasonal</c:v>
                </c:pt>
                <c:pt idx="5">
                  <c:v>Current: permanent</c:v>
                </c:pt>
              </c:strCache>
            </c:strRef>
          </c:cat>
          <c:val>
            <c:numRef>
              <c:f>(Income!$B$124:$D$124,Income!$F$124:$H$124)</c:f>
              <c:numCache>
                <c:formatCode>General</c:formatCode>
                <c:ptCount val="6"/>
                <c:pt idx="3" formatCode="#,##0">
                  <c:v>36222.99026691563</c:v>
                </c:pt>
                <c:pt idx="4" formatCode="#,##0">
                  <c:v>36222.99026691564</c:v>
                </c:pt>
                <c:pt idx="5" formatCode="#,##0">
                  <c:v>36222.99026691564</c:v>
                </c:pt>
              </c:numCache>
            </c:numRef>
          </c:val>
          <c:smooth val="0"/>
        </c:ser>
        <c:ser>
          <c:idx val="20"/>
          <c:order val="4"/>
          <c:tx>
            <c:strRef>
              <c:f>Income!$A$121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  <c:pt idx="3">
                  <c:v>Current: casual</c:v>
                </c:pt>
                <c:pt idx="4">
                  <c:v>Current: seasonal</c:v>
                </c:pt>
                <c:pt idx="5">
                  <c:v>Current: permanent</c:v>
                </c:pt>
              </c:strCache>
            </c:strRef>
          </c:cat>
          <c:val>
            <c:numRef>
              <c:f>Income!$B$121:$D$121</c:f>
              <c:numCache>
                <c:formatCode>#,##0</c:formatCode>
                <c:ptCount val="3"/>
                <c:pt idx="0">
                  <c:v>43360.88898836975</c:v>
                </c:pt>
                <c:pt idx="1">
                  <c:v>43360.88898836975</c:v>
                </c:pt>
                <c:pt idx="2">
                  <c:v>43360.88898836975</c:v>
                </c:pt>
              </c:numCache>
            </c:numRef>
          </c:val>
          <c:smooth val="0"/>
        </c:ser>
        <c:ser>
          <c:idx val="21"/>
          <c:order val="5"/>
          <c:tx>
            <c:strRef>
              <c:f>Income!$A$125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  <c:pt idx="3">
                  <c:v>Current: casual</c:v>
                </c:pt>
                <c:pt idx="4">
                  <c:v>Current: seasonal</c:v>
                </c:pt>
                <c:pt idx="5">
                  <c:v>Current: permanent</c:v>
                </c:pt>
              </c:strCache>
            </c:strRef>
          </c:cat>
          <c:val>
            <c:numRef>
              <c:f>(Income!$B$125:$D$125,Income!$F$125:$H$125)</c:f>
              <c:numCache>
                <c:formatCode>General</c:formatCode>
                <c:ptCount val="6"/>
                <c:pt idx="3" formatCode="#,##0">
                  <c:v>52591.95026691564</c:v>
                </c:pt>
                <c:pt idx="4" formatCode="#,##0">
                  <c:v>52591.95026691564</c:v>
                </c:pt>
                <c:pt idx="5" formatCode="#,##0">
                  <c:v>52591.95026691564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315832"/>
        <c:axId val="-2063258072"/>
      </c:lineChart>
      <c:catAx>
        <c:axId val="-2016315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3258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3258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3158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seasonal!$A$70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seasonal!$K$70:$M$70</c:f>
              <c:numCache>
                <c:formatCode>0%</c:formatCode>
                <c:ptCount val="3"/>
                <c:pt idx="0">
                  <c:v>0.292537222188181</c:v>
                </c:pt>
                <c:pt idx="1">
                  <c:v>0.409552111063453</c:v>
                </c:pt>
                <c:pt idx="2">
                  <c:v>0.409552111063453</c:v>
                </c:pt>
              </c:numCache>
            </c:numRef>
          </c:val>
        </c:ser>
        <c:ser>
          <c:idx val="2"/>
          <c:order val="1"/>
          <c:tx>
            <c:strRef>
              <c:f>seasonal!$A$71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seasonal!$K$71:$M$71</c:f>
              <c:numCache>
                <c:formatCode>0%</c:formatCode>
                <c:ptCount val="3"/>
                <c:pt idx="0">
                  <c:v>0.243523208070197</c:v>
                </c:pt>
                <c:pt idx="1">
                  <c:v>0.192133001173151</c:v>
                </c:pt>
                <c:pt idx="2">
                  <c:v>0.192133001173151</c:v>
                </c:pt>
              </c:numCache>
            </c:numRef>
          </c:val>
        </c:ser>
        <c:ser>
          <c:idx val="1"/>
          <c:order val="2"/>
          <c:tx>
            <c:strRef>
              <c:f>seasonal!$A$72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seasonal!$K$72:$M$72</c:f>
              <c:numCache>
                <c:formatCode>0%</c:formatCode>
                <c:ptCount val="3"/>
                <c:pt idx="0">
                  <c:v>0.433689739260927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seasonal!$A$73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seasonal!$K$73:$M$73</c:f>
              <c:numCache>
                <c:formatCode>0%</c:formatCode>
                <c:ptCount val="3"/>
                <c:pt idx="0">
                  <c:v>0.0822547364471956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seasonal!$A$75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seasonal!$K$75:$M$75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seasonal!$A$74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seasonal!$K$74:$M$74</c:f>
              <c:numCache>
                <c:formatCode>0%</c:formatCode>
                <c:ptCount val="3"/>
                <c:pt idx="0">
                  <c:v>0.220721565684987</c:v>
                </c:pt>
                <c:pt idx="1">
                  <c:v>0.0599436439184275</c:v>
                </c:pt>
                <c:pt idx="2">
                  <c:v>0.192133001173151</c:v>
                </c:pt>
              </c:numCache>
            </c:numRef>
          </c:val>
        </c:ser>
        <c:ser>
          <c:idx val="4"/>
          <c:order val="6"/>
          <c:tx>
            <c:strRef>
              <c:f>seasonal!$A$77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seasonal!$K$77:$M$77</c:f>
              <c:numCache>
                <c:formatCode>0%</c:formatCode>
                <c:ptCount val="3"/>
                <c:pt idx="1">
                  <c:v>-0.287357385522833</c:v>
                </c:pt>
                <c:pt idx="2">
                  <c:v>-0.287357385522833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2636920"/>
        <c:axId val="-2022633544"/>
      </c:barChart>
      <c:catAx>
        <c:axId val="-2022636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2633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2633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2636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permanent!$A$70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permanent!$K$70:$M$70</c:f>
              <c:numCache>
                <c:formatCode>0%</c:formatCode>
                <c:ptCount val="3"/>
                <c:pt idx="0">
                  <c:v>0.162449576196374</c:v>
                </c:pt>
                <c:pt idx="1">
                  <c:v>0.227429406674924</c:v>
                </c:pt>
                <c:pt idx="2">
                  <c:v>0.227429406674924</c:v>
                </c:pt>
              </c:numCache>
            </c:numRef>
          </c:val>
        </c:ser>
        <c:ser>
          <c:idx val="2"/>
          <c:order val="1"/>
          <c:tx>
            <c:strRef>
              <c:f>permanent!$A$74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permanent!$K$74:$M$74</c:f>
              <c:numCache>
                <c:formatCode>0%</c:formatCode>
                <c:ptCount val="3"/>
                <c:pt idx="0">
                  <c:v>0.123950450296489</c:v>
                </c:pt>
                <c:pt idx="1">
                  <c:v>0.104591197291093</c:v>
                </c:pt>
                <c:pt idx="2">
                  <c:v>0.194294135037857</c:v>
                </c:pt>
              </c:numCache>
            </c:numRef>
          </c:val>
        </c:ser>
        <c:ser>
          <c:idx val="1"/>
          <c:order val="2"/>
          <c:tx>
            <c:strRef>
              <c:f>permanent!$A$73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permanent!$K$73:$M$73</c:f>
              <c:numCache>
                <c:formatCode>0%</c:formatCode>
                <c:ptCount val="3"/>
                <c:pt idx="0">
                  <c:v>0.0885416666666667</c:v>
                </c:pt>
                <c:pt idx="1">
                  <c:v>0.104479166666667</c:v>
                </c:pt>
                <c:pt idx="2">
                  <c:v>0.0686866434724046</c:v>
                </c:pt>
              </c:numCache>
            </c:numRef>
          </c:val>
        </c:ser>
        <c:ser>
          <c:idx val="5"/>
          <c:order val="3"/>
          <c:tx>
            <c:strRef>
              <c:f>permanent!$A$72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permanent!$K$72:$M$72</c:f>
              <c:numCache>
                <c:formatCode>0%</c:formatCode>
                <c:ptCount val="3"/>
                <c:pt idx="0">
                  <c:v>0.240833333333333</c:v>
                </c:pt>
                <c:pt idx="1">
                  <c:v>0.284183333333333</c:v>
                </c:pt>
                <c:pt idx="2">
                  <c:v>0.284183333333333</c:v>
                </c:pt>
              </c:numCache>
            </c:numRef>
          </c:val>
        </c:ser>
        <c:ser>
          <c:idx val="3"/>
          <c:order val="4"/>
          <c:tx>
            <c:strRef>
              <c:f>permanent!$A$75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permanent!$K$75:$M$75</c:f>
              <c:numCache>
                <c:formatCode>0%</c:formatCode>
                <c:ptCount val="3"/>
                <c:pt idx="0">
                  <c:v>0.248993492025655</c:v>
                </c:pt>
                <c:pt idx="1">
                  <c:v>0.0539104145525016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permanent!$A$74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permanent!$K$74:$M$74</c:f>
              <c:numCache>
                <c:formatCode>0%</c:formatCode>
                <c:ptCount val="3"/>
                <c:pt idx="0">
                  <c:v>0.123950450296489</c:v>
                </c:pt>
                <c:pt idx="1">
                  <c:v>0.104591197291093</c:v>
                </c:pt>
                <c:pt idx="2">
                  <c:v>0.194294135037857</c:v>
                </c:pt>
              </c:numCache>
            </c:numRef>
          </c:val>
        </c:ser>
        <c:ser>
          <c:idx val="4"/>
          <c:order val="6"/>
          <c:tx>
            <c:strRef>
              <c:f>permanent!$A$77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2574520"/>
        <c:axId val="-2022571112"/>
      </c:barChart>
      <c:catAx>
        <c:axId val="-2022574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2571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2571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2574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2519416"/>
        <c:axId val="-2022515912"/>
      </c:barChart>
      <c:catAx>
        <c:axId val="-2022519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2515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2515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2519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permanent!$A$6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permanent!$A$7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permanent!$A$8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permanent!$A$9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permanent!$A$10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permanent!$A$11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permanent!$A$12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permanent!$A$13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permanent!$A$14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permanent!$A$15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permanent!$A$16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permanent!$A$17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permanent!$A$18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permanent!$A$19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permanent!$A$20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permanent!$A$21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permanent!$A$22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permanent!$A$23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permanent!$A$24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permanent!$A$25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permanent!$A$26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permanent!$A$27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0.0217340504687598</c:v>
                </c:pt>
              </c:numCache>
            </c:numRef>
          </c:val>
        </c:ser>
        <c:ser>
          <c:idx val="22"/>
          <c:order val="22"/>
          <c:tx>
            <c:strRef>
              <c:f>permanent!$A$28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permanent!$A$29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permanent!$K$29:$M$29</c:f>
              <c:numCache>
                <c:formatCode>0%</c:formatCode>
                <c:ptCount val="3"/>
                <c:pt idx="0">
                  <c:v>0.384168880199253</c:v>
                </c:pt>
                <c:pt idx="1">
                  <c:v>0.384168880199253</c:v>
                </c:pt>
                <c:pt idx="2" formatCode="0.0%">
                  <c:v>0.355413705382024</c:v>
                </c:pt>
              </c:numCache>
            </c:numRef>
          </c:val>
        </c:ser>
        <c:ser>
          <c:idx val="24"/>
          <c:order val="24"/>
          <c:tx>
            <c:strRef>
              <c:f>permanent!$A$30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permanent!$K$30:$M$30</c:f>
              <c:numCache>
                <c:formatCode>0%</c:formatCode>
                <c:ptCount val="3"/>
                <c:pt idx="0">
                  <c:v>0.655627853051058</c:v>
                </c:pt>
                <c:pt idx="1">
                  <c:v>0.335289904341774</c:v>
                </c:pt>
                <c:pt idx="2" formatCode="0.0%">
                  <c:v>0.622852244149216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4670856"/>
        <c:axId val="-2024613816"/>
      </c:barChart>
      <c:catAx>
        <c:axId val="-2024670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4613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4613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4670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casual!$K$70:$M$70</c:f>
              <c:numCache>
                <c:formatCode>0%</c:formatCode>
                <c:ptCount val="3"/>
                <c:pt idx="0">
                  <c:v>0.359666958368356</c:v>
                </c:pt>
                <c:pt idx="1">
                  <c:v>0.503533741715698</c:v>
                </c:pt>
                <c:pt idx="2">
                  <c:v>0.503533741715698</c:v>
                </c:pt>
              </c:numCache>
            </c:numRef>
          </c:val>
        </c:ser>
        <c:ser>
          <c:idx val="2"/>
          <c:order val="1"/>
          <c:tx>
            <c:strRef>
              <c:f>casual!$A$71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casual!$K$71:$M$71</c:f>
              <c:numCache>
                <c:formatCode>0%</c:formatCode>
                <c:ptCount val="3"/>
                <c:pt idx="0">
                  <c:v>0.299405494054941</c:v>
                </c:pt>
                <c:pt idx="1">
                  <c:v>0.0502504680013989</c:v>
                </c:pt>
                <c:pt idx="2">
                  <c:v>0.0829072945696645</c:v>
                </c:pt>
              </c:numCache>
            </c:numRef>
          </c:val>
        </c:ser>
        <c:ser>
          <c:idx val="5"/>
          <c:order val="2"/>
          <c:tx>
            <c:strRef>
              <c:f>casual!$A$72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casual!$K$72:$M$72</c:f>
              <c:numCache>
                <c:formatCode>0%</c:formatCode>
                <c:ptCount val="3"/>
                <c:pt idx="0">
                  <c:v>0.533210332103321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casual!$A$73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casual!$K$73:$M$73</c:f>
              <c:numCache>
                <c:formatCode>0%</c:formatCode>
                <c:ptCount val="3"/>
                <c:pt idx="0">
                  <c:v>0.183464022140221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casual!$A$74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casual!$K$74:$M$74</c:f>
              <c:numCache>
                <c:formatCode>0%</c:formatCode>
                <c:ptCount val="3"/>
                <c:pt idx="0">
                  <c:v>0.25908877538399</c:v>
                </c:pt>
                <c:pt idx="1">
                  <c:v>0.0203321262069813</c:v>
                </c:pt>
                <c:pt idx="2">
                  <c:v>0.0829072945696645</c:v>
                </c:pt>
              </c:numCache>
            </c:numRef>
          </c:val>
        </c:ser>
        <c:ser>
          <c:idx val="3"/>
          <c:order val="5"/>
          <c:tx>
            <c:strRef>
              <c:f>casual!$A$75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casual!$A$77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casual!$K$77:$M$77</c:f>
              <c:numCache>
                <c:formatCode>0%</c:formatCode>
                <c:ptCount val="3"/>
                <c:pt idx="1">
                  <c:v>-0.35329848298483</c:v>
                </c:pt>
                <c:pt idx="2">
                  <c:v>-0.35329848298483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2458456"/>
        <c:axId val="-2022455080"/>
      </c:barChart>
      <c:catAx>
        <c:axId val="-2022458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2455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2455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2458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16142.54712462103</c:v>
                </c:pt>
                <c:pt idx="11">
                  <c:v>16142.54712462103</c:v>
                </c:pt>
                <c:pt idx="12">
                  <c:v>16142.54712462103</c:v>
                </c:pt>
                <c:pt idx="13">
                  <c:v>16142.54712462103</c:v>
                </c:pt>
                <c:pt idx="14">
                  <c:v>16142.54712462103</c:v>
                </c:pt>
                <c:pt idx="15">
                  <c:v>16142.54712462103</c:v>
                </c:pt>
                <c:pt idx="16">
                  <c:v>16142.54712462103</c:v>
                </c:pt>
                <c:pt idx="17">
                  <c:v>16142.54712462103</c:v>
                </c:pt>
                <c:pt idx="18">
                  <c:v>22019.46691505221</c:v>
                </c:pt>
                <c:pt idx="19">
                  <c:v>22019.46691505221</c:v>
                </c:pt>
                <c:pt idx="20">
                  <c:v>22019.46691505221</c:v>
                </c:pt>
                <c:pt idx="21">
                  <c:v>22019.46691505221</c:v>
                </c:pt>
                <c:pt idx="22">
                  <c:v>22019.46691505221</c:v>
                </c:pt>
                <c:pt idx="23">
                  <c:v>22019.46691505221</c:v>
                </c:pt>
                <c:pt idx="24">
                  <c:v>22019.46691505221</c:v>
                </c:pt>
                <c:pt idx="25">
                  <c:v>22019.46691505221</c:v>
                </c:pt>
                <c:pt idx="26">
                  <c:v>22019.46691505221</c:v>
                </c:pt>
                <c:pt idx="27">
                  <c:v>22019.46691505221</c:v>
                </c:pt>
                <c:pt idx="28">
                  <c:v>22019.46691505221</c:v>
                </c:pt>
                <c:pt idx="29">
                  <c:v>22019.46691505221</c:v>
                </c:pt>
                <c:pt idx="30">
                  <c:v>22019.46691505221</c:v>
                </c:pt>
                <c:pt idx="31">
                  <c:v>22019.46691505221</c:v>
                </c:pt>
                <c:pt idx="32">
                  <c:v>22019.46691505221</c:v>
                </c:pt>
                <c:pt idx="33">
                  <c:v>22019.46691505221</c:v>
                </c:pt>
                <c:pt idx="34">
                  <c:v>22019.46691505221</c:v>
                </c:pt>
                <c:pt idx="35">
                  <c:v>22019.46691505221</c:v>
                </c:pt>
                <c:pt idx="36">
                  <c:v>22019.46691505221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6378.052485739261</c:v>
                </c:pt>
                <c:pt idx="11">
                  <c:v>6378.052485739261</c:v>
                </c:pt>
                <c:pt idx="12">
                  <c:v>6378.052485739261</c:v>
                </c:pt>
                <c:pt idx="13">
                  <c:v>6378.052485739261</c:v>
                </c:pt>
                <c:pt idx="14">
                  <c:v>6378.052485739261</c:v>
                </c:pt>
                <c:pt idx="15">
                  <c:v>6378.052485739261</c:v>
                </c:pt>
                <c:pt idx="16">
                  <c:v>6378.052485739261</c:v>
                </c:pt>
                <c:pt idx="17">
                  <c:v>6378.052485739261</c:v>
                </c:pt>
                <c:pt idx="18">
                  <c:v>9111.503551056086</c:v>
                </c:pt>
                <c:pt idx="19">
                  <c:v>9111.503551056086</c:v>
                </c:pt>
                <c:pt idx="20">
                  <c:v>9111.503551056086</c:v>
                </c:pt>
                <c:pt idx="21">
                  <c:v>9111.503551056086</c:v>
                </c:pt>
                <c:pt idx="22">
                  <c:v>9111.503551056086</c:v>
                </c:pt>
                <c:pt idx="23">
                  <c:v>9111.503551056086</c:v>
                </c:pt>
                <c:pt idx="24">
                  <c:v>9111.503551056086</c:v>
                </c:pt>
                <c:pt idx="25">
                  <c:v>9111.503551056086</c:v>
                </c:pt>
                <c:pt idx="26">
                  <c:v>9111.503551056086</c:v>
                </c:pt>
                <c:pt idx="27">
                  <c:v>9111.503551056086</c:v>
                </c:pt>
                <c:pt idx="28">
                  <c:v>9111.503551056086</c:v>
                </c:pt>
                <c:pt idx="29">
                  <c:v>9111.503551056086</c:v>
                </c:pt>
                <c:pt idx="30">
                  <c:v>9111.503551056086</c:v>
                </c:pt>
                <c:pt idx="31">
                  <c:v>9111.503551056086</c:v>
                </c:pt>
                <c:pt idx="32">
                  <c:v>9111.503551056086</c:v>
                </c:pt>
                <c:pt idx="33">
                  <c:v>9111.503551056086</c:v>
                </c:pt>
                <c:pt idx="34">
                  <c:v>9111.503551056086</c:v>
                </c:pt>
                <c:pt idx="35">
                  <c:v>9111.503551056086</c:v>
                </c:pt>
                <c:pt idx="36">
                  <c:v>9111.503551056086</c:v>
                </c:pt>
                <c:pt idx="37">
                  <c:v>45557.51775528044</c:v>
                </c:pt>
                <c:pt idx="38">
                  <c:v>45557.51775528044</c:v>
                </c:pt>
                <c:pt idx="39">
                  <c:v>45557.51775528044</c:v>
                </c:pt>
                <c:pt idx="40">
                  <c:v>45557.51775528044</c:v>
                </c:pt>
                <c:pt idx="41">
                  <c:v>45557.51775528044</c:v>
                </c:pt>
                <c:pt idx="42">
                  <c:v>45557.51775528044</c:v>
                </c:pt>
                <c:pt idx="43">
                  <c:v>45557.51775528044</c:v>
                </c:pt>
                <c:pt idx="44">
                  <c:v>45557.51775528044</c:v>
                </c:pt>
                <c:pt idx="45">
                  <c:v>45557.51775528044</c:v>
                </c:pt>
                <c:pt idx="46">
                  <c:v>45557.51775528044</c:v>
                </c:pt>
                <c:pt idx="47">
                  <c:v>45557.51775528044</c:v>
                </c:pt>
                <c:pt idx="48">
                  <c:v>45557.51775528044</c:v>
                </c:pt>
                <c:pt idx="49">
                  <c:v>45557.51775528044</c:v>
                </c:pt>
                <c:pt idx="50">
                  <c:v>45557.51775528044</c:v>
                </c:pt>
                <c:pt idx="51">
                  <c:v>45557.51775528044</c:v>
                </c:pt>
                <c:pt idx="52">
                  <c:v>45557.51775528044</c:v>
                </c:pt>
                <c:pt idx="53">
                  <c:v>45557.51775528044</c:v>
                </c:pt>
                <c:pt idx="54">
                  <c:v>45557.51775528044</c:v>
                </c:pt>
                <c:pt idx="55">
                  <c:v>45557.51775528044</c:v>
                </c:pt>
                <c:pt idx="56">
                  <c:v>45557.51775528044</c:v>
                </c:pt>
                <c:pt idx="57">
                  <c:v>45557.51775528044</c:v>
                </c:pt>
                <c:pt idx="58">
                  <c:v>45557.51775528044</c:v>
                </c:pt>
                <c:pt idx="59">
                  <c:v>45557.51775528044</c:v>
                </c:pt>
                <c:pt idx="60">
                  <c:v>45557.51775528044</c:v>
                </c:pt>
                <c:pt idx="61">
                  <c:v>45557.51775528044</c:v>
                </c:pt>
                <c:pt idx="62">
                  <c:v>45557.51775528044</c:v>
                </c:pt>
                <c:pt idx="63">
                  <c:v>45557.51775528044</c:v>
                </c:pt>
                <c:pt idx="64">
                  <c:v>45557.51775528044</c:v>
                </c:pt>
                <c:pt idx="65">
                  <c:v>45557.51775528044</c:v>
                </c:pt>
                <c:pt idx="66">
                  <c:v>45557.51775528044</c:v>
                </c:pt>
                <c:pt idx="67">
                  <c:v>45557.51775528044</c:v>
                </c:pt>
                <c:pt idx="68">
                  <c:v>45557.51775528044</c:v>
                </c:pt>
                <c:pt idx="69">
                  <c:v>45557.51775528044</c:v>
                </c:pt>
                <c:pt idx="70">
                  <c:v>45557.51775528044</c:v>
                </c:pt>
                <c:pt idx="71">
                  <c:v>45557.51775528044</c:v>
                </c:pt>
                <c:pt idx="72">
                  <c:v>45557.51775528044</c:v>
                </c:pt>
                <c:pt idx="73">
                  <c:v>45557.51775528044</c:v>
                </c:pt>
                <c:pt idx="74">
                  <c:v>45557.51775528044</c:v>
                </c:pt>
                <c:pt idx="75">
                  <c:v>45557.51775528044</c:v>
                </c:pt>
                <c:pt idx="76">
                  <c:v>45557.51775528044</c:v>
                </c:pt>
                <c:pt idx="77">
                  <c:v>45557.51775528044</c:v>
                </c:pt>
                <c:pt idx="78">
                  <c:v>45557.51775528044</c:v>
                </c:pt>
                <c:pt idx="79">
                  <c:v>45557.51775528044</c:v>
                </c:pt>
                <c:pt idx="80">
                  <c:v>45557.51775528044</c:v>
                </c:pt>
                <c:pt idx="81">
                  <c:v>45557.51775528044</c:v>
                </c:pt>
                <c:pt idx="82">
                  <c:v>45557.51775528044</c:v>
                </c:pt>
                <c:pt idx="83">
                  <c:v>45557.51775528044</c:v>
                </c:pt>
                <c:pt idx="84">
                  <c:v>45557.51775528044</c:v>
                </c:pt>
                <c:pt idx="85">
                  <c:v>45557.51775528044</c:v>
                </c:pt>
                <c:pt idx="86">
                  <c:v>45557.51775528044</c:v>
                </c:pt>
                <c:pt idx="87">
                  <c:v>45557.51775528044</c:v>
                </c:pt>
                <c:pt idx="88">
                  <c:v>45557.51775528044</c:v>
                </c:pt>
                <c:pt idx="89">
                  <c:v>45557.51775528044</c:v>
                </c:pt>
                <c:pt idx="90">
                  <c:v>45557.51775528044</c:v>
                </c:pt>
                <c:pt idx="91">
                  <c:v>45557.51775528044</c:v>
                </c:pt>
                <c:pt idx="92">
                  <c:v>45557.51775528044</c:v>
                </c:pt>
                <c:pt idx="93">
                  <c:v>45557.51775528044</c:v>
                </c:pt>
                <c:pt idx="94">
                  <c:v>45557.51775528044</c:v>
                </c:pt>
                <c:pt idx="95">
                  <c:v>45557.51775528044</c:v>
                </c:pt>
                <c:pt idx="96">
                  <c:v>45557.51775528044</c:v>
                </c:pt>
                <c:pt idx="97">
                  <c:v>45557.51775528044</c:v>
                </c:pt>
                <c:pt idx="98">
                  <c:v>45557.51775528044</c:v>
                </c:pt>
                <c:pt idx="99">
                  <c:v>45557.51775528044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6833.627663292065</c:v>
                </c:pt>
                <c:pt idx="11">
                  <c:v>6833.627663292065</c:v>
                </c:pt>
                <c:pt idx="12">
                  <c:v>6833.627663292065</c:v>
                </c:pt>
                <c:pt idx="13">
                  <c:v>6833.627663292065</c:v>
                </c:pt>
                <c:pt idx="14">
                  <c:v>6833.627663292065</c:v>
                </c:pt>
                <c:pt idx="15">
                  <c:v>6833.627663292065</c:v>
                </c:pt>
                <c:pt idx="16">
                  <c:v>6833.627663292065</c:v>
                </c:pt>
                <c:pt idx="17">
                  <c:v>6833.627663292065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7289.20284084487</c:v>
                </c:pt>
                <c:pt idx="19">
                  <c:v>7289.20284084487</c:v>
                </c:pt>
                <c:pt idx="20">
                  <c:v>7289.20284084487</c:v>
                </c:pt>
                <c:pt idx="21">
                  <c:v>7289.20284084487</c:v>
                </c:pt>
                <c:pt idx="22">
                  <c:v>7289.20284084487</c:v>
                </c:pt>
                <c:pt idx="23">
                  <c:v>7289.20284084487</c:v>
                </c:pt>
                <c:pt idx="24">
                  <c:v>7289.20284084487</c:v>
                </c:pt>
                <c:pt idx="25">
                  <c:v>7289.20284084487</c:v>
                </c:pt>
                <c:pt idx="26">
                  <c:v>7289.20284084487</c:v>
                </c:pt>
                <c:pt idx="27">
                  <c:v>7289.20284084487</c:v>
                </c:pt>
                <c:pt idx="28">
                  <c:v>7289.20284084487</c:v>
                </c:pt>
                <c:pt idx="29">
                  <c:v>7289.20284084487</c:v>
                </c:pt>
                <c:pt idx="30">
                  <c:v>7289.20284084487</c:v>
                </c:pt>
                <c:pt idx="31">
                  <c:v>7289.20284084487</c:v>
                </c:pt>
                <c:pt idx="32">
                  <c:v>7289.20284084487</c:v>
                </c:pt>
                <c:pt idx="33">
                  <c:v>7289.20284084487</c:v>
                </c:pt>
                <c:pt idx="34">
                  <c:v>7289.20284084487</c:v>
                </c:pt>
                <c:pt idx="35">
                  <c:v>7289.20284084487</c:v>
                </c:pt>
                <c:pt idx="36">
                  <c:v>7289.20284084487</c:v>
                </c:pt>
                <c:pt idx="37">
                  <c:v>41912.916334858</c:v>
                </c:pt>
                <c:pt idx="38">
                  <c:v>41912.916334858</c:v>
                </c:pt>
                <c:pt idx="39">
                  <c:v>41912.916334858</c:v>
                </c:pt>
                <c:pt idx="40">
                  <c:v>41912.916334858</c:v>
                </c:pt>
                <c:pt idx="41">
                  <c:v>41912.916334858</c:v>
                </c:pt>
                <c:pt idx="42">
                  <c:v>41912.916334858</c:v>
                </c:pt>
                <c:pt idx="43">
                  <c:v>41912.916334858</c:v>
                </c:pt>
                <c:pt idx="44">
                  <c:v>41912.916334858</c:v>
                </c:pt>
                <c:pt idx="45">
                  <c:v>41912.916334858</c:v>
                </c:pt>
                <c:pt idx="46">
                  <c:v>41912.916334858</c:v>
                </c:pt>
                <c:pt idx="47">
                  <c:v>41912.916334858</c:v>
                </c:pt>
                <c:pt idx="48">
                  <c:v>41912.916334858</c:v>
                </c:pt>
                <c:pt idx="49">
                  <c:v>41912.916334858</c:v>
                </c:pt>
                <c:pt idx="50">
                  <c:v>41912.916334858</c:v>
                </c:pt>
                <c:pt idx="51">
                  <c:v>41912.916334858</c:v>
                </c:pt>
                <c:pt idx="52">
                  <c:v>41912.916334858</c:v>
                </c:pt>
                <c:pt idx="53">
                  <c:v>41912.916334858</c:v>
                </c:pt>
                <c:pt idx="54">
                  <c:v>41912.916334858</c:v>
                </c:pt>
                <c:pt idx="55">
                  <c:v>41912.916334858</c:v>
                </c:pt>
                <c:pt idx="56">
                  <c:v>41912.916334858</c:v>
                </c:pt>
                <c:pt idx="57">
                  <c:v>41912.916334858</c:v>
                </c:pt>
                <c:pt idx="58">
                  <c:v>41912.916334858</c:v>
                </c:pt>
                <c:pt idx="59">
                  <c:v>41912.916334858</c:v>
                </c:pt>
                <c:pt idx="60">
                  <c:v>41912.916334858</c:v>
                </c:pt>
                <c:pt idx="61">
                  <c:v>41912.916334858</c:v>
                </c:pt>
                <c:pt idx="62">
                  <c:v>41912.916334858</c:v>
                </c:pt>
                <c:pt idx="63">
                  <c:v>41912.916334858</c:v>
                </c:pt>
                <c:pt idx="64">
                  <c:v>41912.916334858</c:v>
                </c:pt>
                <c:pt idx="65">
                  <c:v>41912.916334858</c:v>
                </c:pt>
                <c:pt idx="66">
                  <c:v>41912.916334858</c:v>
                </c:pt>
                <c:pt idx="67">
                  <c:v>41912.916334858</c:v>
                </c:pt>
                <c:pt idx="68">
                  <c:v>41912.916334858</c:v>
                </c:pt>
                <c:pt idx="69">
                  <c:v>41912.916334858</c:v>
                </c:pt>
                <c:pt idx="70">
                  <c:v>41912.916334858</c:v>
                </c:pt>
                <c:pt idx="71">
                  <c:v>41912.916334858</c:v>
                </c:pt>
                <c:pt idx="72">
                  <c:v>41912.916334858</c:v>
                </c:pt>
                <c:pt idx="73">
                  <c:v>41912.916334858</c:v>
                </c:pt>
                <c:pt idx="74">
                  <c:v>41912.916334858</c:v>
                </c:pt>
                <c:pt idx="75">
                  <c:v>41912.916334858</c:v>
                </c:pt>
                <c:pt idx="76">
                  <c:v>41912.916334858</c:v>
                </c:pt>
                <c:pt idx="77">
                  <c:v>41912.916334858</c:v>
                </c:pt>
                <c:pt idx="78">
                  <c:v>41912.916334858</c:v>
                </c:pt>
                <c:pt idx="79">
                  <c:v>41912.916334858</c:v>
                </c:pt>
                <c:pt idx="80">
                  <c:v>41912.916334858</c:v>
                </c:pt>
                <c:pt idx="81">
                  <c:v>41912.916334858</c:v>
                </c:pt>
                <c:pt idx="82">
                  <c:v>41912.916334858</c:v>
                </c:pt>
                <c:pt idx="83">
                  <c:v>41912.916334858</c:v>
                </c:pt>
                <c:pt idx="84">
                  <c:v>41912.916334858</c:v>
                </c:pt>
                <c:pt idx="85">
                  <c:v>41912.916334858</c:v>
                </c:pt>
                <c:pt idx="86">
                  <c:v>41912.916334858</c:v>
                </c:pt>
                <c:pt idx="87">
                  <c:v>41912.916334858</c:v>
                </c:pt>
                <c:pt idx="88">
                  <c:v>41912.916334858</c:v>
                </c:pt>
                <c:pt idx="89">
                  <c:v>41912.916334858</c:v>
                </c:pt>
                <c:pt idx="90">
                  <c:v>41912.916334858</c:v>
                </c:pt>
                <c:pt idx="91">
                  <c:v>41912.916334858</c:v>
                </c:pt>
                <c:pt idx="92">
                  <c:v>41912.916334858</c:v>
                </c:pt>
                <c:pt idx="93">
                  <c:v>41912.916334858</c:v>
                </c:pt>
                <c:pt idx="94">
                  <c:v>41912.916334858</c:v>
                </c:pt>
                <c:pt idx="95">
                  <c:v>41912.916334858</c:v>
                </c:pt>
                <c:pt idx="96">
                  <c:v>41912.916334858</c:v>
                </c:pt>
                <c:pt idx="97">
                  <c:v>41912.916334858</c:v>
                </c:pt>
                <c:pt idx="98">
                  <c:v>41912.916334858</c:v>
                </c:pt>
                <c:pt idx="99">
                  <c:v>41912.916334858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1476.501772124564</c:v>
                </c:pt>
                <c:pt idx="29">
                  <c:v>1476.501772124564</c:v>
                </c:pt>
                <c:pt idx="30">
                  <c:v>1476.501772124564</c:v>
                </c:pt>
                <c:pt idx="31">
                  <c:v>1476.501772124564</c:v>
                </c:pt>
                <c:pt idx="32">
                  <c:v>1476.501772124564</c:v>
                </c:pt>
                <c:pt idx="33">
                  <c:v>1476.501772124564</c:v>
                </c:pt>
                <c:pt idx="34">
                  <c:v>1476.501772124564</c:v>
                </c:pt>
                <c:pt idx="35">
                  <c:v>1476.501772124564</c:v>
                </c:pt>
                <c:pt idx="36">
                  <c:v>1476.501772124564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8200.353195950478</c:v>
                </c:pt>
                <c:pt idx="29">
                  <c:v>8200.353195950478</c:v>
                </c:pt>
                <c:pt idx="30">
                  <c:v>8200.353195950478</c:v>
                </c:pt>
                <c:pt idx="31">
                  <c:v>8200.353195950478</c:v>
                </c:pt>
                <c:pt idx="32">
                  <c:v>8200.353195950478</c:v>
                </c:pt>
                <c:pt idx="33">
                  <c:v>8200.353195950478</c:v>
                </c:pt>
                <c:pt idx="34">
                  <c:v>8200.353195950478</c:v>
                </c:pt>
                <c:pt idx="35">
                  <c:v>8200.353195950478</c:v>
                </c:pt>
                <c:pt idx="36">
                  <c:v>8200.353195950478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2329224"/>
        <c:axId val="-202232580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2329224"/>
        <c:axId val="-202232580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42944.18571724447</c:v>
                </c:pt>
                <c:pt idx="1">
                  <c:v>43434.23685417965</c:v>
                </c:pt>
                <c:pt idx="2">
                  <c:v>43924.28799111483</c:v>
                </c:pt>
                <c:pt idx="3">
                  <c:v>44414.33912805001</c:v>
                </c:pt>
                <c:pt idx="4">
                  <c:v>44904.39026498519</c:v>
                </c:pt>
                <c:pt idx="5">
                  <c:v>45394.44140192036</c:v>
                </c:pt>
                <c:pt idx="6">
                  <c:v>45884.49253885554</c:v>
                </c:pt>
                <c:pt idx="7">
                  <c:v>46374.54367579072</c:v>
                </c:pt>
                <c:pt idx="8">
                  <c:v>46864.5948127259</c:v>
                </c:pt>
                <c:pt idx="9">
                  <c:v>47354.64594966108</c:v>
                </c:pt>
                <c:pt idx="10">
                  <c:v>47844.69708659626</c:v>
                </c:pt>
                <c:pt idx="11">
                  <c:v>48334.74822353144</c:v>
                </c:pt>
                <c:pt idx="12">
                  <c:v>48824.79936046661</c:v>
                </c:pt>
                <c:pt idx="13">
                  <c:v>49314.8504974018</c:v>
                </c:pt>
                <c:pt idx="14">
                  <c:v>49804.90163433697</c:v>
                </c:pt>
                <c:pt idx="15">
                  <c:v>50506.27484777205</c:v>
                </c:pt>
                <c:pt idx="16">
                  <c:v>51418.97013770702</c:v>
                </c:pt>
                <c:pt idx="17">
                  <c:v>52331.66542764199</c:v>
                </c:pt>
                <c:pt idx="18">
                  <c:v>53244.36071757696</c:v>
                </c:pt>
                <c:pt idx="19">
                  <c:v>54157.05600751194</c:v>
                </c:pt>
                <c:pt idx="20">
                  <c:v>55069.7512974469</c:v>
                </c:pt>
                <c:pt idx="21">
                  <c:v>55982.44658738188</c:v>
                </c:pt>
                <c:pt idx="22">
                  <c:v>56895.14187731685</c:v>
                </c:pt>
                <c:pt idx="23">
                  <c:v>57807.83716725183</c:v>
                </c:pt>
                <c:pt idx="24">
                  <c:v>58720.5324571868</c:v>
                </c:pt>
                <c:pt idx="25">
                  <c:v>59633.22774712177</c:v>
                </c:pt>
                <c:pt idx="26">
                  <c:v>60545.92303705675</c:v>
                </c:pt>
                <c:pt idx="27">
                  <c:v>61458.61832699172</c:v>
                </c:pt>
                <c:pt idx="28">
                  <c:v>62371.3136169267</c:v>
                </c:pt>
                <c:pt idx="29">
                  <c:v>63284.00890686167</c:v>
                </c:pt>
                <c:pt idx="30">
                  <c:v>64196.70419679664</c:v>
                </c:pt>
                <c:pt idx="31">
                  <c:v>65109.39948673161</c:v>
                </c:pt>
                <c:pt idx="32">
                  <c:v>66022.09477666658</c:v>
                </c:pt>
                <c:pt idx="33">
                  <c:v>66934.79006660156</c:v>
                </c:pt>
                <c:pt idx="34">
                  <c:v>67847.48535653651</c:v>
                </c:pt>
                <c:pt idx="35">
                  <c:v>68760.1806464715</c:v>
                </c:pt>
                <c:pt idx="36">
                  <c:v>69672.87593640647</c:v>
                </c:pt>
                <c:pt idx="37">
                  <c:v>70585.57122634144</c:v>
                </c:pt>
                <c:pt idx="38">
                  <c:v>71498.26651627642</c:v>
                </c:pt>
                <c:pt idx="39">
                  <c:v>72410.96180621139</c:v>
                </c:pt>
                <c:pt idx="40">
                  <c:v>73323.65709614637</c:v>
                </c:pt>
                <c:pt idx="41">
                  <c:v>74236.35238608132</c:v>
                </c:pt>
                <c:pt idx="42">
                  <c:v>75149.04767601631</c:v>
                </c:pt>
                <c:pt idx="43">
                  <c:v>76061.74296595129</c:v>
                </c:pt>
                <c:pt idx="44">
                  <c:v>76974.43825588626</c:v>
                </c:pt>
                <c:pt idx="45">
                  <c:v>77887.13354582123</c:v>
                </c:pt>
                <c:pt idx="46">
                  <c:v>78799.8288357562</c:v>
                </c:pt>
                <c:pt idx="47">
                  <c:v>79712.52412569116</c:v>
                </c:pt>
                <c:pt idx="48">
                  <c:v>80625.21941562614</c:v>
                </c:pt>
                <c:pt idx="49">
                  <c:v>81537.91470556112</c:v>
                </c:pt>
                <c:pt idx="50">
                  <c:v>82450.6099954961</c:v>
                </c:pt>
                <c:pt idx="51">
                  <c:v>83363.30528543106</c:v>
                </c:pt>
                <c:pt idx="52">
                  <c:v>84276.00057536604</c:v>
                </c:pt>
                <c:pt idx="53">
                  <c:v>85188.695865301</c:v>
                </c:pt>
                <c:pt idx="54">
                  <c:v>86101.39115523597</c:v>
                </c:pt>
                <c:pt idx="55">
                  <c:v>87014.08644517095</c:v>
                </c:pt>
                <c:pt idx="56">
                  <c:v>86082.01450140608</c:v>
                </c:pt>
                <c:pt idx="57">
                  <c:v>83305.17532394136</c:v>
                </c:pt>
                <c:pt idx="58">
                  <c:v>80528.33614647666</c:v>
                </c:pt>
                <c:pt idx="59">
                  <c:v>77751.49696901195</c:v>
                </c:pt>
                <c:pt idx="60">
                  <c:v>74974.65779154722</c:v>
                </c:pt>
                <c:pt idx="61">
                  <c:v>72197.81861408253</c:v>
                </c:pt>
                <c:pt idx="62">
                  <c:v>69420.9794366178</c:v>
                </c:pt>
                <c:pt idx="63">
                  <c:v>66644.14025915309</c:v>
                </c:pt>
                <c:pt idx="64">
                  <c:v>63867.30108168839</c:v>
                </c:pt>
                <c:pt idx="65">
                  <c:v>61090.46190422367</c:v>
                </c:pt>
                <c:pt idx="66">
                  <c:v>58313.62272675896</c:v>
                </c:pt>
                <c:pt idx="67">
                  <c:v>55536.78354929425</c:v>
                </c:pt>
                <c:pt idx="68">
                  <c:v>52759.94437182953</c:v>
                </c:pt>
                <c:pt idx="69">
                  <c:v>49983.10519436482</c:v>
                </c:pt>
                <c:pt idx="70">
                  <c:v>47206.26601690011</c:v>
                </c:pt>
                <c:pt idx="71">
                  <c:v>44429.4268394354</c:v>
                </c:pt>
                <c:pt idx="72">
                  <c:v>41652.58766197068</c:v>
                </c:pt>
                <c:pt idx="73">
                  <c:v>38875.74848450597</c:v>
                </c:pt>
                <c:pt idx="74">
                  <c:v>36098.90930704126</c:v>
                </c:pt>
                <c:pt idx="75">
                  <c:v>33322.07012957655</c:v>
                </c:pt>
                <c:pt idx="76">
                  <c:v>30545.23095211184</c:v>
                </c:pt>
                <c:pt idx="77">
                  <c:v>27768.39177464712</c:v>
                </c:pt>
                <c:pt idx="78">
                  <c:v>24991.55259718241</c:v>
                </c:pt>
                <c:pt idx="79">
                  <c:v>22214.7134197177</c:v>
                </c:pt>
                <c:pt idx="80">
                  <c:v>19437.874242253</c:v>
                </c:pt>
                <c:pt idx="81">
                  <c:v>16661.03506478827</c:v>
                </c:pt>
                <c:pt idx="82">
                  <c:v>13884.19588732356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2329224"/>
        <c:axId val="-2022325800"/>
      </c:scatterChart>
      <c:catAx>
        <c:axId val="-20223292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23258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223258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232922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16460.21846464434</c:v>
                </c:pt>
                <c:pt idx="11">
                  <c:v>16777.88980466765</c:v>
                </c:pt>
                <c:pt idx="12">
                  <c:v>17095.56114469095</c:v>
                </c:pt>
                <c:pt idx="13">
                  <c:v>17413.23248471426</c:v>
                </c:pt>
                <c:pt idx="14">
                  <c:v>17730.90382473757</c:v>
                </c:pt>
                <c:pt idx="15">
                  <c:v>18048.57516476087</c:v>
                </c:pt>
                <c:pt idx="16">
                  <c:v>18366.24650478418</c:v>
                </c:pt>
                <c:pt idx="17">
                  <c:v>18683.91784480749</c:v>
                </c:pt>
                <c:pt idx="18">
                  <c:v>19001.58918483079</c:v>
                </c:pt>
                <c:pt idx="19">
                  <c:v>19319.2605248541</c:v>
                </c:pt>
                <c:pt idx="20">
                  <c:v>19636.93186487741</c:v>
                </c:pt>
                <c:pt idx="21">
                  <c:v>19954.60320490072</c:v>
                </c:pt>
                <c:pt idx="22">
                  <c:v>20272.27454492402</c:v>
                </c:pt>
                <c:pt idx="23">
                  <c:v>20589.94588494733</c:v>
                </c:pt>
                <c:pt idx="24">
                  <c:v>20907.61722497064</c:v>
                </c:pt>
                <c:pt idx="25">
                  <c:v>21225.28856499394</c:v>
                </c:pt>
                <c:pt idx="26">
                  <c:v>21542.95990501725</c:v>
                </c:pt>
                <c:pt idx="27">
                  <c:v>21860.63124504056</c:v>
                </c:pt>
                <c:pt idx="28">
                  <c:v>21750.9368307223</c:v>
                </c:pt>
                <c:pt idx="29">
                  <c:v>21213.8766620625</c:v>
                </c:pt>
                <c:pt idx="30">
                  <c:v>20676.81649340269</c:v>
                </c:pt>
                <c:pt idx="31">
                  <c:v>20139.75632474287</c:v>
                </c:pt>
                <c:pt idx="32">
                  <c:v>19602.69615608306</c:v>
                </c:pt>
                <c:pt idx="33">
                  <c:v>19065.63598742325</c:v>
                </c:pt>
                <c:pt idx="34">
                  <c:v>18528.57581876344</c:v>
                </c:pt>
                <c:pt idx="35">
                  <c:v>17991.51565010363</c:v>
                </c:pt>
                <c:pt idx="36">
                  <c:v>17454.45548144382</c:v>
                </c:pt>
                <c:pt idx="37">
                  <c:v>16917.39531278401</c:v>
                </c:pt>
                <c:pt idx="38">
                  <c:v>16380.3351441242</c:v>
                </c:pt>
                <c:pt idx="39">
                  <c:v>15843.2749754644</c:v>
                </c:pt>
                <c:pt idx="40">
                  <c:v>15306.21480680459</c:v>
                </c:pt>
                <c:pt idx="41">
                  <c:v>14769.15463814477</c:v>
                </c:pt>
                <c:pt idx="42">
                  <c:v>14232.09446948496</c:v>
                </c:pt>
                <c:pt idx="43">
                  <c:v>13695.03430082515</c:v>
                </c:pt>
                <c:pt idx="44">
                  <c:v>13157.97413216535</c:v>
                </c:pt>
                <c:pt idx="45">
                  <c:v>12620.91396350553</c:v>
                </c:pt>
                <c:pt idx="46">
                  <c:v>12083.85379484573</c:v>
                </c:pt>
                <c:pt idx="47">
                  <c:v>11546.79362618591</c:v>
                </c:pt>
                <c:pt idx="48">
                  <c:v>11009.7334575261</c:v>
                </c:pt>
                <c:pt idx="49">
                  <c:v>10472.67328886629</c:v>
                </c:pt>
                <c:pt idx="50">
                  <c:v>9935.613120206486</c:v>
                </c:pt>
                <c:pt idx="51">
                  <c:v>9398.552951546673</c:v>
                </c:pt>
                <c:pt idx="52">
                  <c:v>8861.492782886865</c:v>
                </c:pt>
                <c:pt idx="53">
                  <c:v>8324.432614227055</c:v>
                </c:pt>
                <c:pt idx="54">
                  <c:v>7787.372445567245</c:v>
                </c:pt>
                <c:pt idx="55">
                  <c:v>7250.312276907434</c:v>
                </c:pt>
                <c:pt idx="56">
                  <c:v>6713.252108247625</c:v>
                </c:pt>
                <c:pt idx="57">
                  <c:v>6176.191939587813</c:v>
                </c:pt>
                <c:pt idx="58">
                  <c:v>5639.131770928005</c:v>
                </c:pt>
                <c:pt idx="59">
                  <c:v>5102.071602268195</c:v>
                </c:pt>
                <c:pt idx="60">
                  <c:v>4565.011433608386</c:v>
                </c:pt>
                <c:pt idx="61">
                  <c:v>4027.951264948573</c:v>
                </c:pt>
                <c:pt idx="62">
                  <c:v>3490.891096288763</c:v>
                </c:pt>
                <c:pt idx="63">
                  <c:v>2953.830927628955</c:v>
                </c:pt>
                <c:pt idx="64">
                  <c:v>2416.770758969145</c:v>
                </c:pt>
                <c:pt idx="65">
                  <c:v>1879.710590309332</c:v>
                </c:pt>
                <c:pt idx="66">
                  <c:v>1342.650421649527</c:v>
                </c:pt>
                <c:pt idx="67">
                  <c:v>805.5902529897139</c:v>
                </c:pt>
                <c:pt idx="68">
                  <c:v>268.5300843299046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6525.806597378009</c:v>
                </c:pt>
                <c:pt idx="11">
                  <c:v>6673.560709016756</c:v>
                </c:pt>
                <c:pt idx="12">
                  <c:v>6821.314820655503</c:v>
                </c:pt>
                <c:pt idx="13">
                  <c:v>6969.068932294251</c:v>
                </c:pt>
                <c:pt idx="14">
                  <c:v>7116.823043932998</c:v>
                </c:pt>
                <c:pt idx="15">
                  <c:v>7264.577155571745</c:v>
                </c:pt>
                <c:pt idx="16">
                  <c:v>7412.331267210492</c:v>
                </c:pt>
                <c:pt idx="17">
                  <c:v>7560.08537884924</c:v>
                </c:pt>
                <c:pt idx="18">
                  <c:v>7707.839490487986</c:v>
                </c:pt>
                <c:pt idx="19">
                  <c:v>7855.593602126734</c:v>
                </c:pt>
                <c:pt idx="20">
                  <c:v>8003.347713765482</c:v>
                </c:pt>
                <c:pt idx="21">
                  <c:v>8151.10182540423</c:v>
                </c:pt>
                <c:pt idx="22">
                  <c:v>8298.855937042976</c:v>
                </c:pt>
                <c:pt idx="23">
                  <c:v>8446.610048681723</c:v>
                </c:pt>
                <c:pt idx="24">
                  <c:v>8594.364160320471</c:v>
                </c:pt>
                <c:pt idx="25">
                  <c:v>8742.118271959217</c:v>
                </c:pt>
                <c:pt idx="26">
                  <c:v>8889.872383597965</c:v>
                </c:pt>
                <c:pt idx="27">
                  <c:v>9037.626495236712</c:v>
                </c:pt>
                <c:pt idx="28">
                  <c:v>9555.967138912481</c:v>
                </c:pt>
                <c:pt idx="29">
                  <c:v>10444.89431462527</c:v>
                </c:pt>
                <c:pt idx="30">
                  <c:v>11333.82149033806</c:v>
                </c:pt>
                <c:pt idx="31">
                  <c:v>12222.74866605085</c:v>
                </c:pt>
                <c:pt idx="32">
                  <c:v>13111.67584176364</c:v>
                </c:pt>
                <c:pt idx="33">
                  <c:v>14000.60301747643</c:v>
                </c:pt>
                <c:pt idx="34">
                  <c:v>14889.53019318922</c:v>
                </c:pt>
                <c:pt idx="35">
                  <c:v>15778.45736890201</c:v>
                </c:pt>
                <c:pt idx="36">
                  <c:v>16667.3845446148</c:v>
                </c:pt>
                <c:pt idx="37">
                  <c:v>17556.31172032758</c:v>
                </c:pt>
                <c:pt idx="38">
                  <c:v>18445.23889604037</c:v>
                </c:pt>
                <c:pt idx="39">
                  <c:v>19334.16607175316</c:v>
                </c:pt>
                <c:pt idx="40">
                  <c:v>20223.09324746595</c:v>
                </c:pt>
                <c:pt idx="41">
                  <c:v>21112.02042317874</c:v>
                </c:pt>
                <c:pt idx="42">
                  <c:v>22000.94759889153</c:v>
                </c:pt>
                <c:pt idx="43">
                  <c:v>22889.87477460432</c:v>
                </c:pt>
                <c:pt idx="44">
                  <c:v>23778.80195031711</c:v>
                </c:pt>
                <c:pt idx="45">
                  <c:v>24667.7291260299</c:v>
                </c:pt>
                <c:pt idx="46">
                  <c:v>25556.65630174268</c:v>
                </c:pt>
                <c:pt idx="47">
                  <c:v>26445.58347745548</c:v>
                </c:pt>
                <c:pt idx="48">
                  <c:v>27334.51065316826</c:v>
                </c:pt>
                <c:pt idx="49">
                  <c:v>28223.43782888105</c:v>
                </c:pt>
                <c:pt idx="50">
                  <c:v>29112.36500459384</c:v>
                </c:pt>
                <c:pt idx="51">
                  <c:v>30001.29218030663</c:v>
                </c:pt>
                <c:pt idx="52">
                  <c:v>30890.21935601942</c:v>
                </c:pt>
                <c:pt idx="53">
                  <c:v>31779.14653173221</c:v>
                </c:pt>
                <c:pt idx="54">
                  <c:v>32668.07370744499</c:v>
                </c:pt>
                <c:pt idx="55">
                  <c:v>33557.00088315779</c:v>
                </c:pt>
                <c:pt idx="56">
                  <c:v>34445.92805887058</c:v>
                </c:pt>
                <c:pt idx="57">
                  <c:v>35334.85523458336</c:v>
                </c:pt>
                <c:pt idx="58">
                  <c:v>36223.78241029615</c:v>
                </c:pt>
                <c:pt idx="59">
                  <c:v>37112.70958600894</c:v>
                </c:pt>
                <c:pt idx="60">
                  <c:v>38001.63676172173</c:v>
                </c:pt>
                <c:pt idx="61">
                  <c:v>38890.56393743452</c:v>
                </c:pt>
                <c:pt idx="62">
                  <c:v>39779.49111314731</c:v>
                </c:pt>
                <c:pt idx="63">
                  <c:v>40668.4182888601</c:v>
                </c:pt>
                <c:pt idx="64">
                  <c:v>41557.34546457289</c:v>
                </c:pt>
                <c:pt idx="65">
                  <c:v>42446.27264028568</c:v>
                </c:pt>
                <c:pt idx="66">
                  <c:v>43335.19981599846</c:v>
                </c:pt>
                <c:pt idx="67">
                  <c:v>44224.12699171125</c:v>
                </c:pt>
                <c:pt idx="68">
                  <c:v>45113.05416742404</c:v>
                </c:pt>
                <c:pt idx="69">
                  <c:v>44834.38255281567</c:v>
                </c:pt>
                <c:pt idx="70">
                  <c:v>43388.11214788613</c:v>
                </c:pt>
                <c:pt idx="71">
                  <c:v>41941.8417429566</c:v>
                </c:pt>
                <c:pt idx="72">
                  <c:v>40495.57133802705</c:v>
                </c:pt>
                <c:pt idx="73">
                  <c:v>39049.30093309751</c:v>
                </c:pt>
                <c:pt idx="74">
                  <c:v>37603.03052816798</c:v>
                </c:pt>
                <c:pt idx="75">
                  <c:v>36156.76012323844</c:v>
                </c:pt>
                <c:pt idx="76">
                  <c:v>34710.4897183089</c:v>
                </c:pt>
                <c:pt idx="77">
                  <c:v>33264.21931337936</c:v>
                </c:pt>
                <c:pt idx="78">
                  <c:v>31817.94890844983</c:v>
                </c:pt>
                <c:pt idx="79">
                  <c:v>30371.6785035203</c:v>
                </c:pt>
                <c:pt idx="80">
                  <c:v>28925.40809859076</c:v>
                </c:pt>
                <c:pt idx="81">
                  <c:v>27479.13769366122</c:v>
                </c:pt>
                <c:pt idx="82">
                  <c:v>26032.86728873168</c:v>
                </c:pt>
                <c:pt idx="83">
                  <c:v>24586.59688380214</c:v>
                </c:pt>
                <c:pt idx="84">
                  <c:v>23140.3264788726</c:v>
                </c:pt>
                <c:pt idx="85">
                  <c:v>21694.05607394307</c:v>
                </c:pt>
                <c:pt idx="86">
                  <c:v>20247.78566901353</c:v>
                </c:pt>
                <c:pt idx="87">
                  <c:v>18801.51526408399</c:v>
                </c:pt>
                <c:pt idx="88">
                  <c:v>17355.24485915445</c:v>
                </c:pt>
                <c:pt idx="89">
                  <c:v>15908.97445422492</c:v>
                </c:pt>
                <c:pt idx="90">
                  <c:v>14462.70404929538</c:v>
                </c:pt>
                <c:pt idx="91">
                  <c:v>13016.43364436584</c:v>
                </c:pt>
                <c:pt idx="92">
                  <c:v>11570.1632394363</c:v>
                </c:pt>
                <c:pt idx="93">
                  <c:v>10123.89283450676</c:v>
                </c:pt>
                <c:pt idx="94">
                  <c:v>8677.622429577226</c:v>
                </c:pt>
                <c:pt idx="95">
                  <c:v>7231.352024647683</c:v>
                </c:pt>
                <c:pt idx="96">
                  <c:v>5785.081619718156</c:v>
                </c:pt>
                <c:pt idx="97">
                  <c:v>4338.811214788613</c:v>
                </c:pt>
                <c:pt idx="98">
                  <c:v>2892.540809859078</c:v>
                </c:pt>
                <c:pt idx="99">
                  <c:v>1446.270404929535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6464.242384195196</c:v>
                </c:pt>
                <c:pt idx="11">
                  <c:v>6094.857105098328</c:v>
                </c:pt>
                <c:pt idx="12">
                  <c:v>5725.47182600146</c:v>
                </c:pt>
                <c:pt idx="13">
                  <c:v>5356.086546904592</c:v>
                </c:pt>
                <c:pt idx="14">
                  <c:v>4986.701267807723</c:v>
                </c:pt>
                <c:pt idx="15">
                  <c:v>4617.315988710855</c:v>
                </c:pt>
                <c:pt idx="16">
                  <c:v>4247.930709613986</c:v>
                </c:pt>
                <c:pt idx="17">
                  <c:v>3878.545430517118</c:v>
                </c:pt>
                <c:pt idx="18">
                  <c:v>3509.16015142025</c:v>
                </c:pt>
                <c:pt idx="19">
                  <c:v>3139.774872323382</c:v>
                </c:pt>
                <c:pt idx="20">
                  <c:v>2770.389593226513</c:v>
                </c:pt>
                <c:pt idx="21">
                  <c:v>2401.004314129645</c:v>
                </c:pt>
                <c:pt idx="22">
                  <c:v>2031.619035032776</c:v>
                </c:pt>
                <c:pt idx="23">
                  <c:v>1662.233755935908</c:v>
                </c:pt>
                <c:pt idx="24">
                  <c:v>1292.848476839039</c:v>
                </c:pt>
                <c:pt idx="25">
                  <c:v>923.4631977421713</c:v>
                </c:pt>
                <c:pt idx="26">
                  <c:v>554.0779186453028</c:v>
                </c:pt>
                <c:pt idx="27">
                  <c:v>184.6926395484343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394.010964369993</c:v>
                </c:pt>
                <c:pt idx="11">
                  <c:v>788.0219287399859</c:v>
                </c:pt>
                <c:pt idx="12">
                  <c:v>1182.032893109979</c:v>
                </c:pt>
                <c:pt idx="13">
                  <c:v>1576.043857479972</c:v>
                </c:pt>
                <c:pt idx="14">
                  <c:v>1970.054821849965</c:v>
                </c:pt>
                <c:pt idx="15">
                  <c:v>2364.065786219958</c:v>
                </c:pt>
                <c:pt idx="16">
                  <c:v>2758.076750589951</c:v>
                </c:pt>
                <c:pt idx="17">
                  <c:v>3152.087714959944</c:v>
                </c:pt>
                <c:pt idx="18">
                  <c:v>3546.098679329937</c:v>
                </c:pt>
                <c:pt idx="19">
                  <c:v>3940.109643699929</c:v>
                </c:pt>
                <c:pt idx="20">
                  <c:v>4334.12060806992</c:v>
                </c:pt>
                <c:pt idx="21">
                  <c:v>4728.131572439915</c:v>
                </c:pt>
                <c:pt idx="22">
                  <c:v>5122.142536809908</c:v>
                </c:pt>
                <c:pt idx="23">
                  <c:v>5516.1535011799</c:v>
                </c:pt>
                <c:pt idx="24">
                  <c:v>5910.164465549893</c:v>
                </c:pt>
                <c:pt idx="25">
                  <c:v>6304.175429919887</c:v>
                </c:pt>
                <c:pt idx="26">
                  <c:v>6698.18639428988</c:v>
                </c:pt>
                <c:pt idx="27">
                  <c:v>7092.197358659873</c:v>
                </c:pt>
                <c:pt idx="28">
                  <c:v>7711.443249308444</c:v>
                </c:pt>
                <c:pt idx="29">
                  <c:v>8555.924066235595</c:v>
                </c:pt>
                <c:pt idx="30">
                  <c:v>9400.404883162744</c:v>
                </c:pt>
                <c:pt idx="31">
                  <c:v>10244.88570008989</c:v>
                </c:pt>
                <c:pt idx="32">
                  <c:v>11089.36651701704</c:v>
                </c:pt>
                <c:pt idx="33">
                  <c:v>11933.84733394419</c:v>
                </c:pt>
                <c:pt idx="34">
                  <c:v>12778.32815087134</c:v>
                </c:pt>
                <c:pt idx="35">
                  <c:v>13622.80896779849</c:v>
                </c:pt>
                <c:pt idx="36">
                  <c:v>14467.28978472564</c:v>
                </c:pt>
                <c:pt idx="37">
                  <c:v>15311.77060165279</c:v>
                </c:pt>
                <c:pt idx="38">
                  <c:v>16156.25141857994</c:v>
                </c:pt>
                <c:pt idx="39">
                  <c:v>17000.7322355071</c:v>
                </c:pt>
                <c:pt idx="40">
                  <c:v>17845.21305243424</c:v>
                </c:pt>
                <c:pt idx="41">
                  <c:v>18689.69386936139</c:v>
                </c:pt>
                <c:pt idx="42">
                  <c:v>19534.17468628854</c:v>
                </c:pt>
                <c:pt idx="43">
                  <c:v>20378.6555032157</c:v>
                </c:pt>
                <c:pt idx="44">
                  <c:v>21223.13632014284</c:v>
                </c:pt>
                <c:pt idx="45">
                  <c:v>22067.61713706999</c:v>
                </c:pt>
                <c:pt idx="46">
                  <c:v>22912.09795399714</c:v>
                </c:pt>
                <c:pt idx="47">
                  <c:v>23756.57877092429</c:v>
                </c:pt>
                <c:pt idx="48">
                  <c:v>24601.05958785144</c:v>
                </c:pt>
                <c:pt idx="49">
                  <c:v>25445.54040477859</c:v>
                </c:pt>
                <c:pt idx="50">
                  <c:v>26290.02122170573</c:v>
                </c:pt>
                <c:pt idx="51">
                  <c:v>27134.5020386329</c:v>
                </c:pt>
                <c:pt idx="52">
                  <c:v>27978.98285556003</c:v>
                </c:pt>
                <c:pt idx="53">
                  <c:v>28823.46367248719</c:v>
                </c:pt>
                <c:pt idx="54">
                  <c:v>29667.94448941434</c:v>
                </c:pt>
                <c:pt idx="55">
                  <c:v>30512.42530634149</c:v>
                </c:pt>
                <c:pt idx="56">
                  <c:v>31356.90612326863</c:v>
                </c:pt>
                <c:pt idx="57">
                  <c:v>32201.38694019579</c:v>
                </c:pt>
                <c:pt idx="58">
                  <c:v>33045.86775712293</c:v>
                </c:pt>
                <c:pt idx="59">
                  <c:v>33890.34857405008</c:v>
                </c:pt>
                <c:pt idx="60">
                  <c:v>34734.82939097723</c:v>
                </c:pt>
                <c:pt idx="61">
                  <c:v>35579.31020790438</c:v>
                </c:pt>
                <c:pt idx="62">
                  <c:v>36423.79102483153</c:v>
                </c:pt>
                <c:pt idx="63">
                  <c:v>37268.27184175868</c:v>
                </c:pt>
                <c:pt idx="64">
                  <c:v>38112.75265868583</c:v>
                </c:pt>
                <c:pt idx="65">
                  <c:v>38957.23347561299</c:v>
                </c:pt>
                <c:pt idx="66">
                  <c:v>39801.71429254013</c:v>
                </c:pt>
                <c:pt idx="67">
                  <c:v>40646.19510946728</c:v>
                </c:pt>
                <c:pt idx="68">
                  <c:v>41490.67592639443</c:v>
                </c:pt>
                <c:pt idx="69">
                  <c:v>41247.63194859042</c:v>
                </c:pt>
                <c:pt idx="70">
                  <c:v>39917.06317605524</c:v>
                </c:pt>
                <c:pt idx="71">
                  <c:v>38586.49440352007</c:v>
                </c:pt>
                <c:pt idx="72">
                  <c:v>37255.92563098489</c:v>
                </c:pt>
                <c:pt idx="73">
                  <c:v>35925.3568584497</c:v>
                </c:pt>
                <c:pt idx="74">
                  <c:v>34594.78808591454</c:v>
                </c:pt>
                <c:pt idx="75">
                  <c:v>33264.21931337937</c:v>
                </c:pt>
                <c:pt idx="76">
                  <c:v>31933.6505408442</c:v>
                </c:pt>
                <c:pt idx="77">
                  <c:v>30603.08176830902</c:v>
                </c:pt>
                <c:pt idx="78">
                  <c:v>29272.51299577385</c:v>
                </c:pt>
                <c:pt idx="79">
                  <c:v>27941.94422323867</c:v>
                </c:pt>
                <c:pt idx="80">
                  <c:v>26611.3754507035</c:v>
                </c:pt>
                <c:pt idx="81">
                  <c:v>25280.80667816832</c:v>
                </c:pt>
                <c:pt idx="82">
                  <c:v>23950.23790563315</c:v>
                </c:pt>
                <c:pt idx="83">
                  <c:v>22619.66913309797</c:v>
                </c:pt>
                <c:pt idx="84">
                  <c:v>21289.1003605628</c:v>
                </c:pt>
                <c:pt idx="85">
                  <c:v>19958.53158802762</c:v>
                </c:pt>
                <c:pt idx="86">
                  <c:v>18627.96281549244</c:v>
                </c:pt>
                <c:pt idx="87">
                  <c:v>17297.39404295727</c:v>
                </c:pt>
                <c:pt idx="88">
                  <c:v>15966.8252704221</c:v>
                </c:pt>
                <c:pt idx="89">
                  <c:v>14636.25649788692</c:v>
                </c:pt>
                <c:pt idx="90">
                  <c:v>13305.68772535175</c:v>
                </c:pt>
                <c:pt idx="91">
                  <c:v>11975.11895281657</c:v>
                </c:pt>
                <c:pt idx="92">
                  <c:v>10644.5501802814</c:v>
                </c:pt>
                <c:pt idx="93">
                  <c:v>9313.981407746225</c:v>
                </c:pt>
                <c:pt idx="94">
                  <c:v>7983.412635211054</c:v>
                </c:pt>
                <c:pt idx="95">
                  <c:v>6652.843862675872</c:v>
                </c:pt>
                <c:pt idx="96">
                  <c:v>5322.275090140698</c:v>
                </c:pt>
                <c:pt idx="97">
                  <c:v>3991.706317605531</c:v>
                </c:pt>
                <c:pt idx="98">
                  <c:v>2661.13754507035</c:v>
                </c:pt>
                <c:pt idx="99">
                  <c:v>1330.568772535175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1278.434461229806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954.3243161292916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486.1652176507712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342.116264272765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198.0673108947587</c:v>
                </c:pt>
                <c:pt idx="64">
                  <c:v>162.0550725502571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54.01835751675253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8100.34888868279</c:v>
                </c:pt>
                <c:pt idx="29">
                  <c:v>7900.340274147411</c:v>
                </c:pt>
                <c:pt idx="30">
                  <c:v>7700.331659612034</c:v>
                </c:pt>
                <c:pt idx="31">
                  <c:v>7500.323045076656</c:v>
                </c:pt>
                <c:pt idx="32">
                  <c:v>7300.314430541278</c:v>
                </c:pt>
                <c:pt idx="33">
                  <c:v>7100.305816005901</c:v>
                </c:pt>
                <c:pt idx="34">
                  <c:v>6900.297201470524</c:v>
                </c:pt>
                <c:pt idx="35">
                  <c:v>6700.288586935147</c:v>
                </c:pt>
                <c:pt idx="36">
                  <c:v>6500.279972399769</c:v>
                </c:pt>
                <c:pt idx="37">
                  <c:v>6300.271357864392</c:v>
                </c:pt>
                <c:pt idx="38">
                  <c:v>6100.262743329014</c:v>
                </c:pt>
                <c:pt idx="39">
                  <c:v>5900.254128793636</c:v>
                </c:pt>
                <c:pt idx="40">
                  <c:v>5700.245514258258</c:v>
                </c:pt>
                <c:pt idx="41">
                  <c:v>5500.236899722881</c:v>
                </c:pt>
                <c:pt idx="42">
                  <c:v>5300.228285187504</c:v>
                </c:pt>
                <c:pt idx="43">
                  <c:v>5100.219670652126</c:v>
                </c:pt>
                <c:pt idx="44">
                  <c:v>4900.211056116748</c:v>
                </c:pt>
                <c:pt idx="45">
                  <c:v>4700.20244158137</c:v>
                </c:pt>
                <c:pt idx="46">
                  <c:v>4500.193827045994</c:v>
                </c:pt>
                <c:pt idx="47">
                  <c:v>4300.185212510616</c:v>
                </c:pt>
                <c:pt idx="48">
                  <c:v>4100.17659797524</c:v>
                </c:pt>
                <c:pt idx="49">
                  <c:v>3900.167983439861</c:v>
                </c:pt>
                <c:pt idx="50">
                  <c:v>3700.159368904484</c:v>
                </c:pt>
                <c:pt idx="51">
                  <c:v>3500.150754369107</c:v>
                </c:pt>
                <c:pt idx="52">
                  <c:v>3300.142139833729</c:v>
                </c:pt>
                <c:pt idx="53">
                  <c:v>3100.133525298352</c:v>
                </c:pt>
                <c:pt idx="54">
                  <c:v>2900.124910762974</c:v>
                </c:pt>
                <c:pt idx="55">
                  <c:v>2700.116296227597</c:v>
                </c:pt>
                <c:pt idx="56">
                  <c:v>2500.10768169222</c:v>
                </c:pt>
                <c:pt idx="57">
                  <c:v>2300.099067156842</c:v>
                </c:pt>
                <c:pt idx="58">
                  <c:v>2100.090452621464</c:v>
                </c:pt>
                <c:pt idx="59">
                  <c:v>1900.081838086086</c:v>
                </c:pt>
                <c:pt idx="60">
                  <c:v>1700.073223550708</c:v>
                </c:pt>
                <c:pt idx="61">
                  <c:v>1500.064609015331</c:v>
                </c:pt>
                <c:pt idx="62">
                  <c:v>1300.055994479953</c:v>
                </c:pt>
                <c:pt idx="63">
                  <c:v>1100.047379944577</c:v>
                </c:pt>
                <c:pt idx="64">
                  <c:v>900.0387654091982</c:v>
                </c:pt>
                <c:pt idx="65">
                  <c:v>700.0301508738221</c:v>
                </c:pt>
                <c:pt idx="66">
                  <c:v>500.0215363384441</c:v>
                </c:pt>
                <c:pt idx="67">
                  <c:v>300.012921803067</c:v>
                </c:pt>
                <c:pt idx="68">
                  <c:v>100.004307267689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4958632"/>
        <c:axId val="-202543396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958632"/>
        <c:axId val="-2025433960"/>
      </c:lineChart>
      <c:catAx>
        <c:axId val="-20449586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54339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254339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495863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-369.3852790968684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-36.01223834450156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-200.0086145353775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958136"/>
        <c:axId val="-205917322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317.6713400233067</c:v>
                </c:pt>
                <c:pt idx="1">
                  <c:v>-537.06016865981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147.7541116387473</c:v>
                </c:pt>
                <c:pt idx="1">
                  <c:v>888.9271757127891</c:v>
                </c:pt>
                <c:pt idx="2">
                  <c:v>-1446.270404929538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394.010964369993</c:v>
                </c:pt>
                <c:pt idx="1">
                  <c:v>844.4808169271497</c:v>
                </c:pt>
                <c:pt idx="2">
                  <c:v>-1330.568772535175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962808"/>
        <c:axId val="-2058988296"/>
      </c:scatterChart>
      <c:valAx>
        <c:axId val="-205895813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9173224"/>
        <c:crosses val="autoZero"/>
        <c:crossBetween val="midCat"/>
      </c:valAx>
      <c:valAx>
        <c:axId val="-20591732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8958136"/>
        <c:crosses val="autoZero"/>
        <c:crossBetween val="midCat"/>
      </c:valAx>
      <c:valAx>
        <c:axId val="-205896280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58988296"/>
        <c:crosses val="autoZero"/>
        <c:crossBetween val="midCat"/>
      </c:valAx>
      <c:valAx>
        <c:axId val="-205898829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896280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16460.21846464434</c:v>
                </c:pt>
                <c:pt idx="11">
                  <c:v>16777.88980466765</c:v>
                </c:pt>
                <c:pt idx="12">
                  <c:v>17095.56114469095</c:v>
                </c:pt>
                <c:pt idx="13">
                  <c:v>17413.23248471426</c:v>
                </c:pt>
                <c:pt idx="14">
                  <c:v>17730.90382473757</c:v>
                </c:pt>
                <c:pt idx="15">
                  <c:v>18048.57516476087</c:v>
                </c:pt>
                <c:pt idx="16">
                  <c:v>18366.24650478418</c:v>
                </c:pt>
                <c:pt idx="17">
                  <c:v>18683.91784480749</c:v>
                </c:pt>
                <c:pt idx="18">
                  <c:v>19001.58918483079</c:v>
                </c:pt>
                <c:pt idx="19">
                  <c:v>19319.2605248541</c:v>
                </c:pt>
                <c:pt idx="20">
                  <c:v>19636.93186487741</c:v>
                </c:pt>
                <c:pt idx="21">
                  <c:v>19954.60320490072</c:v>
                </c:pt>
                <c:pt idx="22">
                  <c:v>20272.27454492402</c:v>
                </c:pt>
                <c:pt idx="23">
                  <c:v>20589.94588494733</c:v>
                </c:pt>
                <c:pt idx="24">
                  <c:v>20907.61722497064</c:v>
                </c:pt>
                <c:pt idx="25">
                  <c:v>21225.28856499394</c:v>
                </c:pt>
                <c:pt idx="26">
                  <c:v>21542.95990501725</c:v>
                </c:pt>
                <c:pt idx="27">
                  <c:v>21860.63124504056</c:v>
                </c:pt>
                <c:pt idx="28">
                  <c:v>21750.9368307223</c:v>
                </c:pt>
                <c:pt idx="29">
                  <c:v>21213.8766620625</c:v>
                </c:pt>
                <c:pt idx="30">
                  <c:v>20676.81649340269</c:v>
                </c:pt>
                <c:pt idx="31">
                  <c:v>20139.75632474287</c:v>
                </c:pt>
                <c:pt idx="32">
                  <c:v>19602.69615608306</c:v>
                </c:pt>
                <c:pt idx="33">
                  <c:v>19065.63598742325</c:v>
                </c:pt>
                <c:pt idx="34">
                  <c:v>18528.57581876344</c:v>
                </c:pt>
                <c:pt idx="35">
                  <c:v>17991.51565010364</c:v>
                </c:pt>
                <c:pt idx="36">
                  <c:v>17454.45548144382</c:v>
                </c:pt>
                <c:pt idx="37">
                  <c:v>16917.39531278401</c:v>
                </c:pt>
                <c:pt idx="38">
                  <c:v>16380.3351441242</c:v>
                </c:pt>
                <c:pt idx="39">
                  <c:v>15843.2749754644</c:v>
                </c:pt>
                <c:pt idx="40">
                  <c:v>15306.21480680459</c:v>
                </c:pt>
                <c:pt idx="41">
                  <c:v>14769.15463814478</c:v>
                </c:pt>
                <c:pt idx="42">
                  <c:v>14232.09446948496</c:v>
                </c:pt>
                <c:pt idx="43">
                  <c:v>13695.03430082515</c:v>
                </c:pt>
                <c:pt idx="44">
                  <c:v>13157.97413216535</c:v>
                </c:pt>
                <c:pt idx="45">
                  <c:v>12620.91396350553</c:v>
                </c:pt>
                <c:pt idx="46">
                  <c:v>12083.85379484573</c:v>
                </c:pt>
                <c:pt idx="47">
                  <c:v>11546.79362618592</c:v>
                </c:pt>
                <c:pt idx="48">
                  <c:v>11009.7334575261</c:v>
                </c:pt>
                <c:pt idx="49">
                  <c:v>10472.6732888663</c:v>
                </c:pt>
                <c:pt idx="50">
                  <c:v>9935.613120206486</c:v>
                </c:pt>
                <c:pt idx="51">
                  <c:v>9398.552951546675</c:v>
                </c:pt>
                <c:pt idx="52">
                  <c:v>8861.492782886865</c:v>
                </c:pt>
                <c:pt idx="53">
                  <c:v>8324.432614227055</c:v>
                </c:pt>
                <c:pt idx="54">
                  <c:v>7787.372445567245</c:v>
                </c:pt>
                <c:pt idx="55">
                  <c:v>7250.312276907436</c:v>
                </c:pt>
                <c:pt idx="56">
                  <c:v>6713.252108247625</c:v>
                </c:pt>
                <c:pt idx="57">
                  <c:v>6176.191939587815</c:v>
                </c:pt>
                <c:pt idx="58">
                  <c:v>5639.131770928007</c:v>
                </c:pt>
                <c:pt idx="59">
                  <c:v>5102.071602268195</c:v>
                </c:pt>
                <c:pt idx="60">
                  <c:v>4565.011433608386</c:v>
                </c:pt>
                <c:pt idx="61">
                  <c:v>4027.951264948577</c:v>
                </c:pt>
                <c:pt idx="62">
                  <c:v>3490.891096288767</c:v>
                </c:pt>
                <c:pt idx="63">
                  <c:v>2953.830927628955</c:v>
                </c:pt>
                <c:pt idx="64">
                  <c:v>2416.770758969145</c:v>
                </c:pt>
                <c:pt idx="65">
                  <c:v>1879.710590309336</c:v>
                </c:pt>
                <c:pt idx="66">
                  <c:v>1342.650421649527</c:v>
                </c:pt>
                <c:pt idx="67">
                  <c:v>805.5902529897176</c:v>
                </c:pt>
                <c:pt idx="68">
                  <c:v>268.5300843299046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6525.806597378009</c:v>
                </c:pt>
                <c:pt idx="11">
                  <c:v>6673.560709016756</c:v>
                </c:pt>
                <c:pt idx="12">
                  <c:v>6821.314820655503</c:v>
                </c:pt>
                <c:pt idx="13">
                  <c:v>6969.068932294251</c:v>
                </c:pt>
                <c:pt idx="14">
                  <c:v>7116.823043932998</c:v>
                </c:pt>
                <c:pt idx="15">
                  <c:v>7264.577155571746</c:v>
                </c:pt>
                <c:pt idx="16">
                  <c:v>7412.331267210492</c:v>
                </c:pt>
                <c:pt idx="17">
                  <c:v>7560.08537884924</c:v>
                </c:pt>
                <c:pt idx="18">
                  <c:v>7707.839490487986</c:v>
                </c:pt>
                <c:pt idx="19">
                  <c:v>7855.593602126734</c:v>
                </c:pt>
                <c:pt idx="20">
                  <c:v>8003.347713765482</c:v>
                </c:pt>
                <c:pt idx="21">
                  <c:v>8151.10182540423</c:v>
                </c:pt>
                <c:pt idx="22">
                  <c:v>8298.855937042976</c:v>
                </c:pt>
                <c:pt idx="23">
                  <c:v>8446.610048681723</c:v>
                </c:pt>
                <c:pt idx="24">
                  <c:v>8594.364160320471</c:v>
                </c:pt>
                <c:pt idx="25">
                  <c:v>8742.118271959217</c:v>
                </c:pt>
                <c:pt idx="26">
                  <c:v>8889.872383597965</c:v>
                </c:pt>
                <c:pt idx="27">
                  <c:v>9037.626495236712</c:v>
                </c:pt>
                <c:pt idx="28">
                  <c:v>9555.967138912481</c:v>
                </c:pt>
                <c:pt idx="29">
                  <c:v>10444.89431462527</c:v>
                </c:pt>
                <c:pt idx="30">
                  <c:v>11333.82149033806</c:v>
                </c:pt>
                <c:pt idx="31">
                  <c:v>12222.74866605085</c:v>
                </c:pt>
                <c:pt idx="32">
                  <c:v>13111.67584176364</c:v>
                </c:pt>
                <c:pt idx="33">
                  <c:v>14000.60301747643</c:v>
                </c:pt>
                <c:pt idx="34">
                  <c:v>14889.53019318922</c:v>
                </c:pt>
                <c:pt idx="35">
                  <c:v>15778.457368902</c:v>
                </c:pt>
                <c:pt idx="36">
                  <c:v>16667.3845446148</c:v>
                </c:pt>
                <c:pt idx="37">
                  <c:v>17556.31172032758</c:v>
                </c:pt>
                <c:pt idx="38">
                  <c:v>18445.23889604037</c:v>
                </c:pt>
                <c:pt idx="39">
                  <c:v>19334.16607175316</c:v>
                </c:pt>
                <c:pt idx="40">
                  <c:v>20223.09324746595</c:v>
                </c:pt>
                <c:pt idx="41">
                  <c:v>21112.02042317874</c:v>
                </c:pt>
                <c:pt idx="42">
                  <c:v>22000.94759889153</c:v>
                </c:pt>
                <c:pt idx="43">
                  <c:v>22889.87477460432</c:v>
                </c:pt>
                <c:pt idx="44">
                  <c:v>23778.80195031711</c:v>
                </c:pt>
                <c:pt idx="45">
                  <c:v>24667.7291260299</c:v>
                </c:pt>
                <c:pt idx="46">
                  <c:v>25556.65630174268</c:v>
                </c:pt>
                <c:pt idx="47">
                  <c:v>26445.58347745548</c:v>
                </c:pt>
                <c:pt idx="48">
                  <c:v>27334.51065316826</c:v>
                </c:pt>
                <c:pt idx="49">
                  <c:v>28223.43782888105</c:v>
                </c:pt>
                <c:pt idx="50">
                  <c:v>29112.36500459384</c:v>
                </c:pt>
                <c:pt idx="51">
                  <c:v>30001.29218030663</c:v>
                </c:pt>
                <c:pt idx="52">
                  <c:v>30890.21935601942</c:v>
                </c:pt>
                <c:pt idx="53">
                  <c:v>31779.14653173221</c:v>
                </c:pt>
                <c:pt idx="54">
                  <c:v>32668.073707445</c:v>
                </c:pt>
                <c:pt idx="55">
                  <c:v>33557.00088315779</c:v>
                </c:pt>
                <c:pt idx="56">
                  <c:v>34445.92805887057</c:v>
                </c:pt>
                <c:pt idx="57">
                  <c:v>35334.85523458337</c:v>
                </c:pt>
                <c:pt idx="58">
                  <c:v>36223.78241029615</c:v>
                </c:pt>
                <c:pt idx="59">
                  <c:v>37112.70958600895</c:v>
                </c:pt>
                <c:pt idx="60">
                  <c:v>38001.63676172173</c:v>
                </c:pt>
                <c:pt idx="61">
                  <c:v>38890.56393743452</c:v>
                </c:pt>
                <c:pt idx="62">
                  <c:v>39779.49111314731</c:v>
                </c:pt>
                <c:pt idx="63">
                  <c:v>40668.4182888601</c:v>
                </c:pt>
                <c:pt idx="64">
                  <c:v>41557.34546457289</c:v>
                </c:pt>
                <c:pt idx="65">
                  <c:v>42446.27264028568</c:v>
                </c:pt>
                <c:pt idx="66">
                  <c:v>43335.19981599846</c:v>
                </c:pt>
                <c:pt idx="67">
                  <c:v>44224.12699171125</c:v>
                </c:pt>
                <c:pt idx="68">
                  <c:v>45113.05416742404</c:v>
                </c:pt>
                <c:pt idx="69">
                  <c:v>44834.38255281567</c:v>
                </c:pt>
                <c:pt idx="70">
                  <c:v>43388.11214788613</c:v>
                </c:pt>
                <c:pt idx="71">
                  <c:v>41941.8417429566</c:v>
                </c:pt>
                <c:pt idx="72">
                  <c:v>40495.57133802705</c:v>
                </c:pt>
                <c:pt idx="73">
                  <c:v>39049.30093309751</c:v>
                </c:pt>
                <c:pt idx="74">
                  <c:v>37603.03052816798</c:v>
                </c:pt>
                <c:pt idx="75">
                  <c:v>36156.76012323844</c:v>
                </c:pt>
                <c:pt idx="76">
                  <c:v>34710.4897183089</c:v>
                </c:pt>
                <c:pt idx="77">
                  <c:v>33264.21931337936</c:v>
                </c:pt>
                <c:pt idx="78">
                  <c:v>31817.94890844983</c:v>
                </c:pt>
                <c:pt idx="79">
                  <c:v>30371.6785035203</c:v>
                </c:pt>
                <c:pt idx="80">
                  <c:v>28925.40809859075</c:v>
                </c:pt>
                <c:pt idx="81">
                  <c:v>27479.13769366121</c:v>
                </c:pt>
                <c:pt idx="82">
                  <c:v>26032.86728873168</c:v>
                </c:pt>
                <c:pt idx="83">
                  <c:v>24586.59688380214</c:v>
                </c:pt>
                <c:pt idx="84">
                  <c:v>23140.3264788726</c:v>
                </c:pt>
                <c:pt idx="85">
                  <c:v>21694.05607394307</c:v>
                </c:pt>
                <c:pt idx="86">
                  <c:v>20247.78566901353</c:v>
                </c:pt>
                <c:pt idx="87">
                  <c:v>18801.51526408399</c:v>
                </c:pt>
                <c:pt idx="88">
                  <c:v>17355.24485915445</c:v>
                </c:pt>
                <c:pt idx="89">
                  <c:v>15908.97445422491</c:v>
                </c:pt>
                <c:pt idx="90">
                  <c:v>14462.70404929537</c:v>
                </c:pt>
                <c:pt idx="91">
                  <c:v>13016.43364436584</c:v>
                </c:pt>
                <c:pt idx="92">
                  <c:v>11570.1632394363</c:v>
                </c:pt>
                <c:pt idx="93">
                  <c:v>10123.89283450676</c:v>
                </c:pt>
                <c:pt idx="94">
                  <c:v>8677.622429577226</c:v>
                </c:pt>
                <c:pt idx="95">
                  <c:v>7231.352024647683</c:v>
                </c:pt>
                <c:pt idx="96">
                  <c:v>5785.081619718148</c:v>
                </c:pt>
                <c:pt idx="97">
                  <c:v>4338.811214788613</c:v>
                </c:pt>
                <c:pt idx="98">
                  <c:v>2892.540809859071</c:v>
                </c:pt>
                <c:pt idx="99">
                  <c:v>1446.270404929535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6464.242384195196</c:v>
                </c:pt>
                <c:pt idx="11">
                  <c:v>6094.857105098328</c:v>
                </c:pt>
                <c:pt idx="12">
                  <c:v>5725.47182600146</c:v>
                </c:pt>
                <c:pt idx="13">
                  <c:v>5356.086546904592</c:v>
                </c:pt>
                <c:pt idx="14">
                  <c:v>4986.701267807723</c:v>
                </c:pt>
                <c:pt idx="15">
                  <c:v>4617.315988710855</c:v>
                </c:pt>
                <c:pt idx="16">
                  <c:v>4247.930709613987</c:v>
                </c:pt>
                <c:pt idx="17">
                  <c:v>3878.545430517118</c:v>
                </c:pt>
                <c:pt idx="18">
                  <c:v>3509.16015142025</c:v>
                </c:pt>
                <c:pt idx="19">
                  <c:v>3139.774872323382</c:v>
                </c:pt>
                <c:pt idx="20">
                  <c:v>2770.389593226513</c:v>
                </c:pt>
                <c:pt idx="21">
                  <c:v>2401.004314129645</c:v>
                </c:pt>
                <c:pt idx="22">
                  <c:v>2031.619035032776</c:v>
                </c:pt>
                <c:pt idx="23">
                  <c:v>1662.233755935908</c:v>
                </c:pt>
                <c:pt idx="24">
                  <c:v>1292.84847683904</c:v>
                </c:pt>
                <c:pt idx="25">
                  <c:v>923.4631977421713</c:v>
                </c:pt>
                <c:pt idx="26">
                  <c:v>554.0779186453028</c:v>
                </c:pt>
                <c:pt idx="27">
                  <c:v>184.6926395484343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394.010964369993</c:v>
                </c:pt>
                <c:pt idx="11">
                  <c:v>788.0219287399859</c:v>
                </c:pt>
                <c:pt idx="12">
                  <c:v>1182.032893109979</c:v>
                </c:pt>
                <c:pt idx="13">
                  <c:v>1576.043857479972</c:v>
                </c:pt>
                <c:pt idx="14">
                  <c:v>1970.054821849965</c:v>
                </c:pt>
                <c:pt idx="15">
                  <c:v>2364.065786219958</c:v>
                </c:pt>
                <c:pt idx="16">
                  <c:v>2758.076750589951</c:v>
                </c:pt>
                <c:pt idx="17">
                  <c:v>3152.087714959944</c:v>
                </c:pt>
                <c:pt idx="18">
                  <c:v>3546.098679329937</c:v>
                </c:pt>
                <c:pt idx="19">
                  <c:v>3940.10964369993</c:v>
                </c:pt>
                <c:pt idx="20">
                  <c:v>4334.120608069923</c:v>
                </c:pt>
                <c:pt idx="21">
                  <c:v>4728.131572439915</c:v>
                </c:pt>
                <c:pt idx="22">
                  <c:v>5122.142536809908</c:v>
                </c:pt>
                <c:pt idx="23">
                  <c:v>5516.1535011799</c:v>
                </c:pt>
                <c:pt idx="24">
                  <c:v>5910.164465549894</c:v>
                </c:pt>
                <c:pt idx="25">
                  <c:v>6304.175429919887</c:v>
                </c:pt>
                <c:pt idx="26">
                  <c:v>6698.18639428988</c:v>
                </c:pt>
                <c:pt idx="27">
                  <c:v>7092.197358659873</c:v>
                </c:pt>
                <c:pt idx="28">
                  <c:v>7711.443249308444</c:v>
                </c:pt>
                <c:pt idx="29">
                  <c:v>8555.924066235595</c:v>
                </c:pt>
                <c:pt idx="30">
                  <c:v>9400.404883162744</c:v>
                </c:pt>
                <c:pt idx="31">
                  <c:v>10244.88570008989</c:v>
                </c:pt>
                <c:pt idx="32">
                  <c:v>11089.36651701704</c:v>
                </c:pt>
                <c:pt idx="33">
                  <c:v>11933.84733394419</c:v>
                </c:pt>
                <c:pt idx="34">
                  <c:v>12778.32815087134</c:v>
                </c:pt>
                <c:pt idx="35">
                  <c:v>13622.80896779849</c:v>
                </c:pt>
                <c:pt idx="36">
                  <c:v>14467.28978472564</c:v>
                </c:pt>
                <c:pt idx="37">
                  <c:v>15311.77060165279</c:v>
                </c:pt>
                <c:pt idx="38">
                  <c:v>16156.25141857994</c:v>
                </c:pt>
                <c:pt idx="39">
                  <c:v>17000.73223550709</c:v>
                </c:pt>
                <c:pt idx="40">
                  <c:v>17845.21305243424</c:v>
                </c:pt>
                <c:pt idx="41">
                  <c:v>18689.69386936139</c:v>
                </c:pt>
                <c:pt idx="42">
                  <c:v>19534.17468628854</c:v>
                </c:pt>
                <c:pt idx="43">
                  <c:v>20378.6555032157</c:v>
                </c:pt>
                <c:pt idx="44">
                  <c:v>21223.13632014284</c:v>
                </c:pt>
                <c:pt idx="45">
                  <c:v>22067.61713706999</c:v>
                </c:pt>
                <c:pt idx="46">
                  <c:v>22912.09795399714</c:v>
                </c:pt>
                <c:pt idx="47">
                  <c:v>23756.57877092429</c:v>
                </c:pt>
                <c:pt idx="48">
                  <c:v>24601.05958785144</c:v>
                </c:pt>
                <c:pt idx="49">
                  <c:v>25445.54040477859</c:v>
                </c:pt>
                <c:pt idx="50">
                  <c:v>26290.02122170574</c:v>
                </c:pt>
                <c:pt idx="51">
                  <c:v>27134.5020386329</c:v>
                </c:pt>
                <c:pt idx="52">
                  <c:v>27978.98285556004</c:v>
                </c:pt>
                <c:pt idx="53">
                  <c:v>28823.46367248719</c:v>
                </c:pt>
                <c:pt idx="54">
                  <c:v>29667.94448941434</c:v>
                </c:pt>
                <c:pt idx="55">
                  <c:v>30512.42530634149</c:v>
                </c:pt>
                <c:pt idx="56">
                  <c:v>31356.90612326863</c:v>
                </c:pt>
                <c:pt idx="57">
                  <c:v>32201.38694019579</c:v>
                </c:pt>
                <c:pt idx="58">
                  <c:v>33045.86775712293</c:v>
                </c:pt>
                <c:pt idx="59">
                  <c:v>33890.34857405008</c:v>
                </c:pt>
                <c:pt idx="60">
                  <c:v>34734.82939097723</c:v>
                </c:pt>
                <c:pt idx="61">
                  <c:v>35579.31020790438</c:v>
                </c:pt>
                <c:pt idx="62">
                  <c:v>36423.79102483153</c:v>
                </c:pt>
                <c:pt idx="63">
                  <c:v>37268.27184175869</c:v>
                </c:pt>
                <c:pt idx="64">
                  <c:v>38112.75265868584</c:v>
                </c:pt>
                <c:pt idx="65">
                  <c:v>38957.23347561299</c:v>
                </c:pt>
                <c:pt idx="66">
                  <c:v>39801.71429254013</c:v>
                </c:pt>
                <c:pt idx="67">
                  <c:v>40646.19510946728</c:v>
                </c:pt>
                <c:pt idx="68">
                  <c:v>41490.67592639443</c:v>
                </c:pt>
                <c:pt idx="69">
                  <c:v>41247.63194859042</c:v>
                </c:pt>
                <c:pt idx="70">
                  <c:v>39917.06317605524</c:v>
                </c:pt>
                <c:pt idx="71">
                  <c:v>38586.49440352007</c:v>
                </c:pt>
                <c:pt idx="72">
                  <c:v>37255.92563098489</c:v>
                </c:pt>
                <c:pt idx="73">
                  <c:v>35925.3568584497</c:v>
                </c:pt>
                <c:pt idx="74">
                  <c:v>34594.78808591454</c:v>
                </c:pt>
                <c:pt idx="75">
                  <c:v>33264.21931337937</c:v>
                </c:pt>
                <c:pt idx="76">
                  <c:v>31933.6505408442</c:v>
                </c:pt>
                <c:pt idx="77">
                  <c:v>30603.08176830902</c:v>
                </c:pt>
                <c:pt idx="78">
                  <c:v>29272.51299577385</c:v>
                </c:pt>
                <c:pt idx="79">
                  <c:v>27941.94422323867</c:v>
                </c:pt>
                <c:pt idx="80">
                  <c:v>26611.3754507035</c:v>
                </c:pt>
                <c:pt idx="81">
                  <c:v>25280.80667816832</c:v>
                </c:pt>
                <c:pt idx="82">
                  <c:v>23950.23790563314</c:v>
                </c:pt>
                <c:pt idx="83">
                  <c:v>22619.66913309797</c:v>
                </c:pt>
                <c:pt idx="84">
                  <c:v>21289.1003605628</c:v>
                </c:pt>
                <c:pt idx="85">
                  <c:v>19958.53158802762</c:v>
                </c:pt>
                <c:pt idx="86">
                  <c:v>18627.96281549244</c:v>
                </c:pt>
                <c:pt idx="87">
                  <c:v>17297.39404295727</c:v>
                </c:pt>
                <c:pt idx="88">
                  <c:v>15966.8252704221</c:v>
                </c:pt>
                <c:pt idx="89">
                  <c:v>14636.25649788692</c:v>
                </c:pt>
                <c:pt idx="90">
                  <c:v>13305.68772535175</c:v>
                </c:pt>
                <c:pt idx="91">
                  <c:v>11975.11895281657</c:v>
                </c:pt>
                <c:pt idx="92">
                  <c:v>10644.5501802814</c:v>
                </c:pt>
                <c:pt idx="93">
                  <c:v>9313.98140774622</c:v>
                </c:pt>
                <c:pt idx="94">
                  <c:v>7983.412635211047</c:v>
                </c:pt>
                <c:pt idx="95">
                  <c:v>6652.843862675872</c:v>
                </c:pt>
                <c:pt idx="96">
                  <c:v>5322.275090140698</c:v>
                </c:pt>
                <c:pt idx="97">
                  <c:v>3991.706317605523</c:v>
                </c:pt>
                <c:pt idx="98">
                  <c:v>2661.13754507035</c:v>
                </c:pt>
                <c:pt idx="99">
                  <c:v>1330.568772535175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1278.434461229805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954.3243161292914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666.2264093732789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486.1652176507711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342.1162642727647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198.0673108947585</c:v>
                </c:pt>
                <c:pt idx="64">
                  <c:v>162.055072550257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8100.34888868279</c:v>
                </c:pt>
                <c:pt idx="29">
                  <c:v>7900.340274147411</c:v>
                </c:pt>
                <c:pt idx="30">
                  <c:v>7700.331659612034</c:v>
                </c:pt>
                <c:pt idx="31">
                  <c:v>7500.323045076656</c:v>
                </c:pt>
                <c:pt idx="32">
                  <c:v>7300.314430541278</c:v>
                </c:pt>
                <c:pt idx="33">
                  <c:v>7100.305816005901</c:v>
                </c:pt>
                <c:pt idx="34">
                  <c:v>6900.297201470524</c:v>
                </c:pt>
                <c:pt idx="35">
                  <c:v>6700.288586935147</c:v>
                </c:pt>
                <c:pt idx="36">
                  <c:v>6500.279972399769</c:v>
                </c:pt>
                <c:pt idx="37">
                  <c:v>6300.271357864392</c:v>
                </c:pt>
                <c:pt idx="38">
                  <c:v>6100.262743329014</c:v>
                </c:pt>
                <c:pt idx="39">
                  <c:v>5900.254128793636</c:v>
                </c:pt>
                <c:pt idx="40">
                  <c:v>5700.245514258258</c:v>
                </c:pt>
                <c:pt idx="41">
                  <c:v>5500.236899722881</c:v>
                </c:pt>
                <c:pt idx="42">
                  <c:v>5300.228285187504</c:v>
                </c:pt>
                <c:pt idx="43">
                  <c:v>5100.219670652126</c:v>
                </c:pt>
                <c:pt idx="44">
                  <c:v>4900.21105611675</c:v>
                </c:pt>
                <c:pt idx="45">
                  <c:v>4700.202441581372</c:v>
                </c:pt>
                <c:pt idx="46">
                  <c:v>4500.193827045994</c:v>
                </c:pt>
                <c:pt idx="47">
                  <c:v>4300.185212510616</c:v>
                </c:pt>
                <c:pt idx="48">
                  <c:v>4100.17659797524</c:v>
                </c:pt>
                <c:pt idx="49">
                  <c:v>3900.167983439861</c:v>
                </c:pt>
                <c:pt idx="50">
                  <c:v>3700.159368904484</c:v>
                </c:pt>
                <c:pt idx="51">
                  <c:v>3500.150754369106</c:v>
                </c:pt>
                <c:pt idx="52">
                  <c:v>3300.142139833729</c:v>
                </c:pt>
                <c:pt idx="53">
                  <c:v>3100.133525298352</c:v>
                </c:pt>
                <c:pt idx="54">
                  <c:v>2900.124910762974</c:v>
                </c:pt>
                <c:pt idx="55">
                  <c:v>2700.116296227597</c:v>
                </c:pt>
                <c:pt idx="56">
                  <c:v>2500.107681692219</c:v>
                </c:pt>
                <c:pt idx="57">
                  <c:v>2300.099067156842</c:v>
                </c:pt>
                <c:pt idx="58">
                  <c:v>2100.090452621463</c:v>
                </c:pt>
                <c:pt idx="59">
                  <c:v>1900.081838086086</c:v>
                </c:pt>
                <c:pt idx="60">
                  <c:v>1700.073223550708</c:v>
                </c:pt>
                <c:pt idx="61">
                  <c:v>1500.064609015331</c:v>
                </c:pt>
                <c:pt idx="62">
                  <c:v>1300.055994479953</c:v>
                </c:pt>
                <c:pt idx="63">
                  <c:v>1100.047379944576</c:v>
                </c:pt>
                <c:pt idx="64">
                  <c:v>900.0387654091982</c:v>
                </c:pt>
                <c:pt idx="65">
                  <c:v>700.0301508738212</c:v>
                </c:pt>
                <c:pt idx="66">
                  <c:v>500.0215363384432</c:v>
                </c:pt>
                <c:pt idx="67">
                  <c:v>300.012921803066</c:v>
                </c:pt>
                <c:pt idx="68">
                  <c:v>100.004307267689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981928"/>
        <c:axId val="-205923821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39031.0822417274</c:v>
                </c:pt>
                <c:pt idx="1">
                  <c:v>39031.0822417274</c:v>
                </c:pt>
                <c:pt idx="2">
                  <c:v>39031.0822417274</c:v>
                </c:pt>
                <c:pt idx="3">
                  <c:v>39031.0822417274</c:v>
                </c:pt>
                <c:pt idx="4">
                  <c:v>39031.0822417274</c:v>
                </c:pt>
                <c:pt idx="5">
                  <c:v>39031.0822417274</c:v>
                </c:pt>
                <c:pt idx="6">
                  <c:v>39031.0822417274</c:v>
                </c:pt>
                <c:pt idx="7">
                  <c:v>39031.0822417274</c:v>
                </c:pt>
                <c:pt idx="8">
                  <c:v>39031.0822417274</c:v>
                </c:pt>
                <c:pt idx="9">
                  <c:v>39031.0822417274</c:v>
                </c:pt>
                <c:pt idx="10">
                  <c:v>39521.13337866258</c:v>
                </c:pt>
                <c:pt idx="11">
                  <c:v>40011.18451559775</c:v>
                </c:pt>
                <c:pt idx="12">
                  <c:v>40501.23565253294</c:v>
                </c:pt>
                <c:pt idx="13">
                  <c:v>40991.28678946812</c:v>
                </c:pt>
                <c:pt idx="14">
                  <c:v>41481.33792640329</c:v>
                </c:pt>
                <c:pt idx="15">
                  <c:v>41971.38906333847</c:v>
                </c:pt>
                <c:pt idx="16">
                  <c:v>42461.44020027365</c:v>
                </c:pt>
                <c:pt idx="17">
                  <c:v>42951.49133720883</c:v>
                </c:pt>
                <c:pt idx="18">
                  <c:v>43441.542474144</c:v>
                </c:pt>
                <c:pt idx="19">
                  <c:v>43931.59361107919</c:v>
                </c:pt>
                <c:pt idx="20">
                  <c:v>44421.64474801437</c:v>
                </c:pt>
                <c:pt idx="21">
                  <c:v>44911.69588494955</c:v>
                </c:pt>
                <c:pt idx="22">
                  <c:v>45401.74702188472</c:v>
                </c:pt>
                <c:pt idx="23">
                  <c:v>45891.7981588199</c:v>
                </c:pt>
                <c:pt idx="24">
                  <c:v>46381.84929575508</c:v>
                </c:pt>
                <c:pt idx="25">
                  <c:v>46871.90043269027</c:v>
                </c:pt>
                <c:pt idx="26">
                  <c:v>47361.95156962544</c:v>
                </c:pt>
                <c:pt idx="27">
                  <c:v>47852.00270656062</c:v>
                </c:pt>
                <c:pt idx="28">
                  <c:v>48577.19176057833</c:v>
                </c:pt>
                <c:pt idx="29">
                  <c:v>49537.51873167858</c:v>
                </c:pt>
                <c:pt idx="30">
                  <c:v>50497.84570277883</c:v>
                </c:pt>
                <c:pt idx="31">
                  <c:v>51458.17267387908</c:v>
                </c:pt>
                <c:pt idx="32">
                  <c:v>52418.49964497933</c:v>
                </c:pt>
                <c:pt idx="33">
                  <c:v>53378.82661607958</c:v>
                </c:pt>
                <c:pt idx="34">
                  <c:v>54339.15358717982</c:v>
                </c:pt>
                <c:pt idx="35">
                  <c:v>55299.4805582801</c:v>
                </c:pt>
                <c:pt idx="36">
                  <c:v>56259.80752938032</c:v>
                </c:pt>
                <c:pt idx="37">
                  <c:v>57220.13450048058</c:v>
                </c:pt>
                <c:pt idx="38">
                  <c:v>58180.46147158083</c:v>
                </c:pt>
                <c:pt idx="39">
                  <c:v>59140.78844268108</c:v>
                </c:pt>
                <c:pt idx="40">
                  <c:v>60101.11541378133</c:v>
                </c:pt>
                <c:pt idx="41">
                  <c:v>61061.44238488158</c:v>
                </c:pt>
                <c:pt idx="42">
                  <c:v>62021.76935598184</c:v>
                </c:pt>
                <c:pt idx="43">
                  <c:v>62982.09632708208</c:v>
                </c:pt>
                <c:pt idx="44">
                  <c:v>63942.42329818233</c:v>
                </c:pt>
                <c:pt idx="45">
                  <c:v>64902.75026928257</c:v>
                </c:pt>
                <c:pt idx="46">
                  <c:v>65863.07724038281</c:v>
                </c:pt>
                <c:pt idx="47">
                  <c:v>66823.40421148308</c:v>
                </c:pt>
                <c:pt idx="48">
                  <c:v>67783.73118258333</c:v>
                </c:pt>
                <c:pt idx="49">
                  <c:v>68744.05815368358</c:v>
                </c:pt>
                <c:pt idx="50">
                  <c:v>69704.3851247838</c:v>
                </c:pt>
                <c:pt idx="51">
                  <c:v>70664.7120958841</c:v>
                </c:pt>
                <c:pt idx="52">
                  <c:v>71625.0390669843</c:v>
                </c:pt>
                <c:pt idx="53">
                  <c:v>72585.36603808457</c:v>
                </c:pt>
                <c:pt idx="54">
                  <c:v>73545.69300918483</c:v>
                </c:pt>
                <c:pt idx="55">
                  <c:v>74506.01998028508</c:v>
                </c:pt>
                <c:pt idx="56">
                  <c:v>75466.3469513853</c:v>
                </c:pt>
                <c:pt idx="57">
                  <c:v>76426.67392248558</c:v>
                </c:pt>
                <c:pt idx="58">
                  <c:v>77387.00089358582</c:v>
                </c:pt>
                <c:pt idx="59">
                  <c:v>78347.32786468607</c:v>
                </c:pt>
                <c:pt idx="60">
                  <c:v>79307.65483578632</c:v>
                </c:pt>
                <c:pt idx="61">
                  <c:v>80267.98180688657</c:v>
                </c:pt>
                <c:pt idx="62">
                  <c:v>81228.30877798682</c:v>
                </c:pt>
                <c:pt idx="63">
                  <c:v>82188.63574908707</c:v>
                </c:pt>
                <c:pt idx="64">
                  <c:v>83148.96272018732</c:v>
                </c:pt>
                <c:pt idx="65">
                  <c:v>84109.28969128757</c:v>
                </c:pt>
                <c:pt idx="66">
                  <c:v>85069.61666238783</c:v>
                </c:pt>
                <c:pt idx="67">
                  <c:v>86029.94363348806</c:v>
                </c:pt>
                <c:pt idx="68">
                  <c:v>86990.2706045883</c:v>
                </c:pt>
                <c:pt idx="69">
                  <c:v>86082.01450140608</c:v>
                </c:pt>
                <c:pt idx="70">
                  <c:v>83305.17532394136</c:v>
                </c:pt>
                <c:pt idx="71">
                  <c:v>80528.33614647666</c:v>
                </c:pt>
                <c:pt idx="72">
                  <c:v>77751.49696901195</c:v>
                </c:pt>
                <c:pt idx="73">
                  <c:v>74974.65779154724</c:v>
                </c:pt>
                <c:pt idx="74">
                  <c:v>72197.81861408253</c:v>
                </c:pt>
                <c:pt idx="75">
                  <c:v>69420.9794366178</c:v>
                </c:pt>
                <c:pt idx="76">
                  <c:v>66644.14025915309</c:v>
                </c:pt>
                <c:pt idx="77">
                  <c:v>63867.30108168838</c:v>
                </c:pt>
                <c:pt idx="78">
                  <c:v>61090.46190422367</c:v>
                </c:pt>
                <c:pt idx="79">
                  <c:v>58313.62272675896</c:v>
                </c:pt>
                <c:pt idx="80">
                  <c:v>55536.78354929425</c:v>
                </c:pt>
                <c:pt idx="81">
                  <c:v>52759.94437182953</c:v>
                </c:pt>
                <c:pt idx="82">
                  <c:v>49983.10519436482</c:v>
                </c:pt>
                <c:pt idx="83">
                  <c:v>47206.26601690011</c:v>
                </c:pt>
                <c:pt idx="84">
                  <c:v>44429.4268394354</c:v>
                </c:pt>
                <c:pt idx="85">
                  <c:v>41652.58766197068</c:v>
                </c:pt>
                <c:pt idx="86">
                  <c:v>38875.74848450597</c:v>
                </c:pt>
                <c:pt idx="87">
                  <c:v>36098.90930704126</c:v>
                </c:pt>
                <c:pt idx="88">
                  <c:v>33322.07012957655</c:v>
                </c:pt>
                <c:pt idx="89">
                  <c:v>30545.23095211184</c:v>
                </c:pt>
                <c:pt idx="90">
                  <c:v>27768.39177464712</c:v>
                </c:pt>
                <c:pt idx="91">
                  <c:v>24991.55259718241</c:v>
                </c:pt>
                <c:pt idx="92">
                  <c:v>22214.7134197177</c:v>
                </c:pt>
                <c:pt idx="93">
                  <c:v>19437.87424225298</c:v>
                </c:pt>
                <c:pt idx="94">
                  <c:v>16661.03506478827</c:v>
                </c:pt>
                <c:pt idx="95">
                  <c:v>13884.19588732356</c:v>
                </c:pt>
                <c:pt idx="96">
                  <c:v>11107.35670985885</c:v>
                </c:pt>
                <c:pt idx="97">
                  <c:v>8330.517532394137</c:v>
                </c:pt>
                <c:pt idx="98">
                  <c:v>5553.67835492942</c:v>
                </c:pt>
                <c:pt idx="99">
                  <c:v>2776.83917746471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981928"/>
        <c:axId val="-2059238216"/>
      </c:lineChart>
      <c:catAx>
        <c:axId val="-2058981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92382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592382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898192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3348328"/>
        <c:axId val="-2128841432"/>
      </c:barChart>
      <c:catAx>
        <c:axId val="-2023348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8841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8841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3348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casual!$A$7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casual!$A$8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casual!$A$9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casual!$A$10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casual!$A$11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casual!$A$13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casual!$A$14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casual!$A$15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casual!$A$16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casual!$A$17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casual!$A$18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casual!$A$19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casual!$A$20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casual!$A$21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casual!$A$22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casual!$A$23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casual!$A$24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casual!$A$25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casual!$A$26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casual!$A$27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casual!$A$28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casual!$A$29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casual!$K$29:$M$29</c:f>
              <c:numCache>
                <c:formatCode>0%</c:formatCode>
                <c:ptCount val="3"/>
                <c:pt idx="0">
                  <c:v>0.340788835367372</c:v>
                </c:pt>
                <c:pt idx="1">
                  <c:v>0.340788835367372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casual!$A$30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casual!$K$30:$M$30</c:f>
              <c:numCache>
                <c:formatCode>0%</c:formatCode>
                <c:ptCount val="3"/>
                <c:pt idx="0">
                  <c:v>0.618979014694894</c:v>
                </c:pt>
                <c:pt idx="1">
                  <c:v>0.0294392119074205</c:v>
                </c:pt>
                <c:pt idx="2" formatCode="0.0%">
                  <c:v>0.12004280263956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9063064"/>
        <c:axId val="-2042485704"/>
      </c:barChart>
      <c:catAx>
        <c:axId val="-2039063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485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2485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0630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seasonal!$A$6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(seasonal!$AA$6,seasonal!$AC$6,seasonal!$AE$6,seasonal!$AG$6)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seasonal!$A$7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(seasonal!$AA$7,seasonal!$AC$7,seasonal!$AE$7,seasonal!$AG$7)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seasonal!$A$8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(seasonal!$AA$8,seasonal!$AC$8,seasonal!$AE$8,seasonal!$AG$8)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seasonal!$A$9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(seasonal!$AA$9,seasonal!$AC$9,seasonal!$AE$9,seasonal!$AG$9)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seasonal!$A$10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(seasonal!$AA$10,seasonal!$AC$10,seasonal!$AE$10,seasonal!$AG$10)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seasonal!$A$11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(seasonal!$AA$11,seasonal!$AC$11,seasonal!$AE$11,seasonal!$AG$11)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seasonal!$A$12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(seasonal!$AA$12,seasonal!$AC$12,seasonal!$AE$12,seasonal!$AG$12)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seasonal!$A$13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(seasonal!$AA$13,seasonal!$AC$13,seasonal!$AE$13,seasonal!$AG$13)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seasonal!$A$14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(seasonal!$AA$14,seasonal!$AC$14,seasonal!$AE$14,seasonal!$AG$14)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seasonal!$A$15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(seasonal!$AA$15,seasonal!$AC$15,seasonal!$AE$15,seasonal!$AG$15)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seasonal!$A$16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(seasonal!$AA$16,seasonal!$AC$16,seasonal!$AE$16,seasonal!$AG$16)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seasonal!$A$17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(seasonal!$AA$17,seasonal!$AC$17,seasonal!$AE$17,seasonal!$AG$17)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seasonal!$A$28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(seasonal!$AA$28,seasonal!$AC$28,seasonal!$AE$28,seasonal!$AG$28)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seasonal!$A$29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(seasonal!$AA$29,seasonal!$AC$29,seasonal!$AE$29,seasonal!$AG$29)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seasonal!$A$30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(seasonal!$AA$30,seasonal!$AC$30,seasonal!$AE$30,seasonal!$AG$30)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9220568"/>
        <c:axId val="-2023139624"/>
      </c:barChart>
      <c:catAx>
        <c:axId val="-20392205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31396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3139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92205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(casual!$AA$6,casual!$AC$6,casual!$AE$6,casual!$AG$6)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casual!$A$7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(casual!$AA$7,casual!$AC$7,casual!$AE$7,casual!$AG$7)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casual!$A$8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(casual!$AA$8,casual!$AC$8,casual!$AE$8,casual!$AG$8)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casual!$A$9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(casual!$AA$9,casual!$AC$9,casual!$AE$9,casual!$AG$9)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casual!$A$10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(casual!$AA$10,casual!$AC$10,casual!$AE$10,casual!$AG$10)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casual!$A$11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(casual!$AA$11,casual!$AC$11,casual!$AE$11,casual!$AG$11)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(casual!$AA$12,casual!$AC$12,casual!$AE$12,casual!$AG$12)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casual!$A$13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(casual!$AA$13,casual!$AC$13,casual!$AE$13,casual!$AG$13)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casual!$A$14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(casual!$AA$14,casual!$AC$14,casual!$AE$14,casual!$AG$14)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casual!$A$15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(casual!$AA$15,casual!$AC$15,casual!$AE$15,casual!$AG$15)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casual!$A$24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(casual!$AA$24,casual!$AC$24,casual!$AE$24,casual!$AG$24)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casual!$A$25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(casual!$AA$25,casual!$AC$25,casual!$AE$25,casual!$AG$25)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casual!$A$28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(casual!$AA$28,casual!$AC$28,casual!$AE$28,casual!$AG$28)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casual!$A$29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(casual!$AA$29,casual!$AC$29,casual!$AE$29,casual!$AG$29)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casual!$A$30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(casual!$AA$30,casual!$AC$30,casual!$AE$30,casual!$AG$30)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3683240"/>
        <c:axId val="-2023679928"/>
      </c:barChart>
      <c:catAx>
        <c:axId val="-20236832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367992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3679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3683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permanent!$A$6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(permanent!$AA$6,permanent!$AC$6,permanent!$AE$6,permanent!$AG$6)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permanent!$A$7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(permanent!$AA$7,permanent!$AC$7,permanent!$AE$7,permanent!$AG$7)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permanent!$A$8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(permanent!$AA$8,permanent!$AC$8,permanent!$AE$8,permanent!$AG$8)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permanent!$A$9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(permanent!$AA$9,permanent!$AC$9,permanent!$AE$9,permanent!$AG$9)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permanent!$A$10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(permanent!$AA$10,permanent!$AC$10,permanent!$AE$10,permanent!$AG$10)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permanent!$A$11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(permanent!$AA$11,permanent!$AC$11,permanent!$AE$11,permanent!$AG$11)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permanent!$A$12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(permanent!$AA$12,permanent!$AC$12,permanent!$AE$12,permanent!$AG$12)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permanent!$A$13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(permanent!$AA$13,permanent!$AC$13,permanent!$AE$13,permanent!$AG$13)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permanent!$A$14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(permanent!$AA$14,permanent!$AC$14,permanent!$AE$14,permanent!$AG$14)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permanent!$A$15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(permanent!$AA$15,permanent!$AC$15,permanent!$AE$15,permanent!$AG$15)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permanent!$A$16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(permanent!$AA$16,permanent!$AC$16,permanent!$AE$16,permanent!$AG$16)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permanent!$A$17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(permanent!$AA$17,permanent!$AC$17,permanent!$AE$17,permanent!$AG$17)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permanent!$A$28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(permanent!$AA$28,permanent!$AC$28,permanent!$AE$28,permanent!$AG$28)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permanent!$A$29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(permanent!$AA$29,permanent!$AC$29,permanent!$AE$29,permanent!$AG$29)</c:f>
              <c:numCache>
                <c:formatCode>0.0%</c:formatCode>
                <c:ptCount val="4"/>
                <c:pt idx="0">
                  <c:v>0.355413705382024</c:v>
                </c:pt>
                <c:pt idx="1">
                  <c:v>0.355413705382024</c:v>
                </c:pt>
                <c:pt idx="2">
                  <c:v>0.355413705382024</c:v>
                </c:pt>
                <c:pt idx="3">
                  <c:v>0.355413705382024</c:v>
                </c:pt>
              </c:numCache>
            </c:numRef>
          </c:val>
        </c:ser>
        <c:ser>
          <c:idx val="13"/>
          <c:order val="14"/>
          <c:tx>
            <c:strRef>
              <c:f>permanent!$A$30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(permanent!$AA$30,permanent!$AC$30,permanent!$AE$30,permanent!$AG$30)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4756664"/>
        <c:axId val="-2024753352"/>
      </c:barChart>
      <c:catAx>
        <c:axId val="-20247566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475335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4753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4756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3785416"/>
        <c:axId val="-2023782104"/>
      </c:barChart>
      <c:catAx>
        <c:axId val="-20237854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37821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3782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3785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seasonal!$A$37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seasonal!$K$37:$M$37</c:f>
              <c:numCache>
                <c:formatCode>0%</c:formatCode>
                <c:ptCount val="3"/>
                <c:pt idx="0">
                  <c:v>0.359532295379228</c:v>
                </c:pt>
                <c:pt idx="1">
                  <c:v>0.199540423935472</c:v>
                </c:pt>
                <c:pt idx="2">
                  <c:v>0.199540423935472</c:v>
                </c:pt>
              </c:numCache>
            </c:numRef>
          </c:val>
        </c:ser>
        <c:ser>
          <c:idx val="1"/>
          <c:order val="1"/>
          <c:tx>
            <c:strRef>
              <c:f>seasonal!$A$38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seasonal!$A$39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seasonal!$K$39:$M$39</c:f>
              <c:numCache>
                <c:formatCode>0%</c:formatCode>
                <c:ptCount val="3"/>
                <c:pt idx="0">
                  <c:v>0.09379103357719</c:v>
                </c:pt>
                <c:pt idx="1">
                  <c:v>0.0520540236353405</c:v>
                </c:pt>
                <c:pt idx="2">
                  <c:v>0.0520540236353405</c:v>
                </c:pt>
              </c:numCache>
            </c:numRef>
          </c:val>
        </c:ser>
        <c:ser>
          <c:idx val="3"/>
          <c:order val="3"/>
          <c:tx>
            <c:strRef>
              <c:f>seasonal!$A$40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seasonal!$K$40:$M$40</c:f>
              <c:numCache>
                <c:formatCode>0%</c:formatCode>
                <c:ptCount val="3"/>
                <c:pt idx="0">
                  <c:v>0.18758206715438</c:v>
                </c:pt>
                <c:pt idx="1">
                  <c:v>0.132808103545301</c:v>
                </c:pt>
                <c:pt idx="2">
                  <c:v>0.132808103545301</c:v>
                </c:pt>
              </c:numCache>
            </c:numRef>
          </c:val>
        </c:ser>
        <c:ser>
          <c:idx val="4"/>
          <c:order val="4"/>
          <c:tx>
            <c:strRef>
              <c:f>seasonal!$A$41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seasonal!$A$42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seasonal!$K$42:$M$42</c:f>
              <c:numCache>
                <c:formatCode>0%</c:formatCode>
                <c:ptCount val="3"/>
                <c:pt idx="0">
                  <c:v>0.150065653723504</c:v>
                </c:pt>
                <c:pt idx="1">
                  <c:v>0.177077471393735</c:v>
                </c:pt>
                <c:pt idx="2">
                  <c:v>0.177077471393735</c:v>
                </c:pt>
              </c:numCache>
            </c:numRef>
          </c:val>
        </c:ser>
        <c:ser>
          <c:idx val="6"/>
          <c:order val="6"/>
          <c:tx>
            <c:strRef>
              <c:f>seasonal!$A$43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seasonal!$K$43:$M$43</c:f>
              <c:numCache>
                <c:formatCode>0%</c:formatCode>
                <c:ptCount val="3"/>
                <c:pt idx="0">
                  <c:v>0.168823860438942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seasonal!$A$44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seasonal!$K$44:$M$44</c:f>
              <c:numCache>
                <c:formatCode>0%</c:formatCode>
                <c:ptCount val="3"/>
                <c:pt idx="0">
                  <c:v>0.0402050897267554</c:v>
                </c:pt>
                <c:pt idx="1">
                  <c:v>0.0402050897267554</c:v>
                </c:pt>
                <c:pt idx="2">
                  <c:v>0.0402050897267554</c:v>
                </c:pt>
              </c:numCache>
            </c:numRef>
          </c:val>
        </c:ser>
        <c:ser>
          <c:idx val="8"/>
          <c:order val="8"/>
          <c:tx>
            <c:strRef>
              <c:f>seasonal!$A$45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seasonal!$A$46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seasonal!$A$47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seasonal!$A$48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seasonal!$A$49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seasonal!$A$50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seasonal!$A$51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seasonal!$A$52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seasonal!$A$53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seasonal!$A$54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seasonal!$A$55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seasonal!$A$56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seasonal!$A$57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seasonal!$A$58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seasonal!$A$59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seasonal!$A$60</c:f>
              <c:strCache>
                <c:ptCount val="1"/>
              </c:strCache>
            </c:strRef>
          </c:tx>
          <c:invertIfNegative val="0"/>
          <c:val>
            <c:numRef>
              <c:f>seasonal!$K$60:$M$60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seasonal!$A$61</c:f>
              <c:strCache>
                <c:ptCount val="1"/>
              </c:strCache>
            </c:strRef>
          </c:tx>
          <c:invertIfNegative val="0"/>
          <c:val>
            <c:numRef>
              <c:f>seasonal!$K$61:$M$61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seasonal!$A$62</c:f>
              <c:strCache>
                <c:ptCount val="1"/>
              </c:strCache>
            </c:strRef>
          </c:tx>
          <c:invertIfNegative val="0"/>
          <c:val>
            <c:numRef>
              <c:f>seasonal!$K$62:$M$62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seasonal!$A$63</c:f>
              <c:strCache>
                <c:ptCount val="1"/>
              </c:strCache>
            </c:strRef>
          </c:tx>
          <c:invertIfNegative val="0"/>
          <c:val>
            <c:numRef>
              <c:f>seasonal!$K$63:$M$63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seasonal!$A$64</c:f>
              <c:strCache>
                <c:ptCount val="1"/>
              </c:strCache>
            </c:strRef>
          </c:tx>
          <c:invertIfNegative val="0"/>
          <c:val>
            <c:numRef>
              <c:f>seasonal!$K$64:$M$64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8144568"/>
        <c:axId val="-2026790296"/>
      </c:barChart>
      <c:catAx>
        <c:axId val="-2028144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790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6790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81445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469900</xdr:colOff>
      <xdr:row>131</xdr:row>
      <xdr:rowOff>88900</xdr:rowOff>
    </xdr:from>
    <xdr:to>
      <xdr:col>17</xdr:col>
      <xdr:colOff>508000</xdr:colOff>
      <xdr:row>151</xdr:row>
      <xdr:rowOff>127000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105</xdr:row>
      <xdr:rowOff>0</xdr:rowOff>
    </xdr:from>
    <xdr:to>
      <xdr:col>19</xdr:col>
      <xdr:colOff>381000</xdr:colOff>
      <xdr:row>129</xdr:row>
      <xdr:rowOff>114300</xdr:rowOff>
    </xdr:to>
    <xdr:graphicFrame macro="">
      <xdr:nvGraphicFramePr>
        <xdr:cNvPr id="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fw_basel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za_fw_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_fw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ZAFW</v>
          </cell>
          <cell r="D1">
            <v>59050</v>
          </cell>
        </row>
        <row r="2">
          <cell r="A2" t="str">
            <v>Commercial farm workers</v>
          </cell>
        </row>
        <row r="9">
          <cell r="CK9">
            <v>0.18</v>
          </cell>
        </row>
        <row r="10">
          <cell r="CK10">
            <v>0.19</v>
          </cell>
        </row>
        <row r="11">
          <cell r="CK11">
            <v>0.63</v>
          </cell>
        </row>
        <row r="12">
          <cell r="CK12">
            <v>0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9357.0955889111483</v>
          </cell>
          <cell r="E1031">
            <v>9357.0955889111483</v>
          </cell>
          <cell r="H1031">
            <v>9357.0955889111501</v>
          </cell>
          <cell r="J1031">
            <v>9357.0955889111465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4773</v>
          </cell>
          <cell r="E1034">
            <v>2631</v>
          </cell>
          <cell r="H1034">
            <v>5100</v>
          </cell>
          <cell r="J1034">
            <v>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0.70022585051620789</v>
          </cell>
          <cell r="E1038">
            <v>0.70022585051620789</v>
          </cell>
          <cell r="H1038">
            <v>0.70022585051620789</v>
          </cell>
          <cell r="J1038">
            <v>0.70022585051620789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10.651780325890163</v>
          </cell>
          <cell r="E1040">
            <v>10.651780325890163</v>
          </cell>
          <cell r="H1040">
            <v>10.651780325890163</v>
          </cell>
          <cell r="J1040">
            <v>10.651780325890163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8.9285714285714288E-2</v>
          </cell>
          <cell r="D1064">
            <v>0</v>
          </cell>
          <cell r="E1064">
            <v>8.9285714285714288E-2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0.34078883536737242</v>
          </cell>
          <cell r="D1067">
            <v>-0.11615206142537528</v>
          </cell>
          <cell r="E1067">
            <v>0.34696736338729767</v>
          </cell>
          <cell r="F1067">
            <v>-0.12233058944530054</v>
          </cell>
          <cell r="H1067">
            <v>0.38416888019925283</v>
          </cell>
          <cell r="I1067">
            <v>-0.1595321062572557</v>
          </cell>
          <cell r="J1067">
            <v>0</v>
          </cell>
          <cell r="K1067">
            <v>0.22463677394199713</v>
          </cell>
        </row>
        <row r="1068">
          <cell r="A1068" t="str">
            <v>Purchase - staple</v>
          </cell>
          <cell r="C1068">
            <v>0.61897901469489414</v>
          </cell>
          <cell r="E1068">
            <v>0.64832311232876716</v>
          </cell>
          <cell r="H1068">
            <v>0.65562785305105853</v>
          </cell>
          <cell r="J1068">
            <v>0</v>
          </cell>
        </row>
        <row r="1072">
          <cell r="A1072" t="str">
            <v>Agricultural cash income -- see Data2</v>
          </cell>
          <cell r="C1072">
            <v>3780</v>
          </cell>
          <cell r="D1072">
            <v>0</v>
          </cell>
          <cell r="E1072">
            <v>11500</v>
          </cell>
          <cell r="F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Construction cash income -- see Data2</v>
          </cell>
          <cell r="C1073">
            <v>3850</v>
          </cell>
          <cell r="D1073">
            <v>0</v>
          </cell>
          <cell r="E1073">
            <v>0</v>
          </cell>
          <cell r="F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</row>
        <row r="1074">
          <cell r="A1074" t="str">
            <v>Domestic work cash income -- see Data2</v>
          </cell>
          <cell r="C1074">
            <v>3000</v>
          </cell>
          <cell r="D1074">
            <v>0</v>
          </cell>
          <cell r="E1074">
            <v>3000</v>
          </cell>
          <cell r="F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Formal Employment</v>
          </cell>
          <cell r="C1075">
            <v>4200</v>
          </cell>
          <cell r="D1075">
            <v>0</v>
          </cell>
          <cell r="E1075">
            <v>6000</v>
          </cell>
          <cell r="F1075">
            <v>0</v>
          </cell>
          <cell r="H1075">
            <v>30000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Self-employment -- see Data2</v>
          </cell>
          <cell r="C1076">
            <v>4500</v>
          </cell>
          <cell r="D1076">
            <v>900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Small business -- see Data2</v>
          </cell>
          <cell r="C1077">
            <v>0</v>
          </cell>
          <cell r="D1077">
            <v>0</v>
          </cell>
          <cell r="E1077">
            <v>4800</v>
          </cell>
          <cell r="F1077">
            <v>0</v>
          </cell>
          <cell r="H1077">
            <v>27600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Social development -- see Data2</v>
          </cell>
          <cell r="C1078">
            <v>5400</v>
          </cell>
          <cell r="D1078">
            <v>0</v>
          </cell>
          <cell r="E1078">
            <v>5400</v>
          </cell>
          <cell r="F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Public works -- see Data2</v>
          </cell>
          <cell r="C1079">
            <v>1286</v>
          </cell>
          <cell r="D1079">
            <v>0</v>
          </cell>
          <cell r="E1079">
            <v>1286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/>
          </cell>
          <cell r="C1080" t="str">
            <v/>
          </cell>
          <cell r="D1080" t="str">
            <v/>
          </cell>
          <cell r="E1080" t="str">
            <v/>
          </cell>
          <cell r="F1080" t="str">
            <v/>
          </cell>
          <cell r="H1080" t="str">
            <v/>
          </cell>
          <cell r="I1080" t="str">
            <v/>
          </cell>
          <cell r="J1080" t="str">
            <v/>
          </cell>
          <cell r="K1080" t="str">
            <v/>
          </cell>
        </row>
        <row r="1081">
          <cell r="A1081" t="str">
            <v/>
          </cell>
          <cell r="C1081" t="str">
            <v/>
          </cell>
          <cell r="D1081" t="str">
            <v/>
          </cell>
          <cell r="E1081" t="str">
            <v/>
          </cell>
          <cell r="F1081" t="str">
            <v/>
          </cell>
          <cell r="H1081" t="str">
            <v/>
          </cell>
          <cell r="I1081" t="str">
            <v/>
          </cell>
          <cell r="J1081" t="str">
            <v/>
          </cell>
          <cell r="K1081" t="str">
            <v/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asual"/>
      <sheetName val="seasonal"/>
      <sheetName val="permanent"/>
      <sheetName val="Rich"/>
      <sheetName val="Food"/>
      <sheetName val="Income"/>
      <sheetName val="Expenditure"/>
      <sheetName val="Percentiles"/>
    </sheetNames>
    <sheetDataSet>
      <sheetData sheetId="0"/>
      <sheetData sheetId="1"/>
      <sheetData sheetId="2"/>
      <sheetData sheetId="3"/>
      <sheetData sheetId="4" refreshError="1"/>
      <sheetData sheetId="5">
        <row r="71">
          <cell r="B71" t="str">
            <v>Baseline: casuals</v>
          </cell>
          <cell r="C71" t="str">
            <v>Baseline: temporary</v>
          </cell>
          <cell r="D71" t="str">
            <v>Baseline: full-time</v>
          </cell>
          <cell r="F71" t="str">
            <v>Current: casuals</v>
          </cell>
          <cell r="G71" t="str">
            <v>Current: temporary</v>
          </cell>
          <cell r="H71" t="str">
            <v>Current: full-time</v>
          </cell>
        </row>
        <row r="108">
          <cell r="A108" t="str">
            <v>Labour - casual</v>
          </cell>
          <cell r="B108">
            <v>10630</v>
          </cell>
          <cell r="C108">
            <v>14500</v>
          </cell>
          <cell r="D108">
            <v>0</v>
          </cell>
          <cell r="F108">
            <v>5899.65</v>
          </cell>
          <cell r="G108">
            <v>8047.5</v>
          </cell>
          <cell r="H108">
            <v>0</v>
          </cell>
        </row>
        <row r="109">
          <cell r="A109" t="str">
            <v>Labour - formal emp</v>
          </cell>
          <cell r="B109">
            <v>4200</v>
          </cell>
          <cell r="C109">
            <v>6000</v>
          </cell>
          <cell r="D109">
            <v>30000</v>
          </cell>
          <cell r="F109">
            <v>2973.5999999999995</v>
          </cell>
          <cell r="G109">
            <v>4248</v>
          </cell>
          <cell r="H109">
            <v>21239.999999999996</v>
          </cell>
        </row>
        <row r="110">
          <cell r="A110" t="str">
            <v>Labour - public works</v>
          </cell>
          <cell r="B110">
            <v>1286</v>
          </cell>
          <cell r="C110">
            <v>1286</v>
          </cell>
          <cell r="D110">
            <v>0</v>
          </cell>
          <cell r="F110">
            <v>1286</v>
          </cell>
          <cell r="G110">
            <v>1286</v>
          </cell>
          <cell r="H110">
            <v>0</v>
          </cell>
        </row>
        <row r="111">
          <cell r="A111" t="str">
            <v>Self - employment</v>
          </cell>
          <cell r="B111">
            <v>4500</v>
          </cell>
          <cell r="C111">
            <v>0</v>
          </cell>
          <cell r="D111">
            <v>0</v>
          </cell>
          <cell r="F111">
            <v>5097.6000000000004</v>
          </cell>
          <cell r="G111">
            <v>0</v>
          </cell>
          <cell r="H111">
            <v>0</v>
          </cell>
        </row>
        <row r="112">
          <cell r="A112" t="str">
            <v>Small business/petty trading</v>
          </cell>
          <cell r="B112">
            <v>0</v>
          </cell>
          <cell r="C112">
            <v>4800</v>
          </cell>
          <cell r="D112">
            <v>27600</v>
          </cell>
          <cell r="F112">
            <v>0</v>
          </cell>
          <cell r="G112">
            <v>5664.0000000000009</v>
          </cell>
          <cell r="H112">
            <v>32568</v>
          </cell>
        </row>
        <row r="113">
          <cell r="A113" t="str">
            <v>Food transfer - official</v>
          </cell>
          <cell r="B113">
            <v>972.28855623071831</v>
          </cell>
          <cell r="C113">
            <v>972.28855623071831</v>
          </cell>
          <cell r="D113">
            <v>0</v>
          </cell>
          <cell r="F113">
            <v>1604.2761177806851</v>
          </cell>
          <cell r="G113">
            <v>1604.2761177806851</v>
          </cell>
          <cell r="H113">
            <v>0</v>
          </cell>
        </row>
        <row r="115">
          <cell r="A115" t="str">
            <v>Cash transfer - official</v>
          </cell>
          <cell r="B115">
            <v>5400</v>
          </cell>
          <cell r="C115">
            <v>5400</v>
          </cell>
          <cell r="D115">
            <v>0</v>
          </cell>
          <cell r="F115">
            <v>6372</v>
          </cell>
          <cell r="G115">
            <v>6372</v>
          </cell>
          <cell r="H115">
            <v>0</v>
          </cell>
        </row>
        <row r="119">
          <cell r="A119" t="str">
            <v>Food Poverty line</v>
          </cell>
          <cell r="B119">
            <v>17800.515655036419</v>
          </cell>
          <cell r="C119">
            <v>17800.515655036419</v>
          </cell>
          <cell r="D119">
            <v>17800.515655036419</v>
          </cell>
        </row>
        <row r="120">
          <cell r="A120" t="str">
            <v>Lower Bound Poverty line</v>
          </cell>
          <cell r="B120">
            <v>26991.928988369749</v>
          </cell>
          <cell r="C120">
            <v>26991.928988369749</v>
          </cell>
          <cell r="D120">
            <v>26991.928988369753</v>
          </cell>
        </row>
        <row r="121">
          <cell r="A121" t="str">
            <v>Upper Bound Poverty line</v>
          </cell>
          <cell r="B121">
            <v>43360.888988369748</v>
          </cell>
          <cell r="C121">
            <v>43360.888988369748</v>
          </cell>
          <cell r="D121">
            <v>43360.888988369756</v>
          </cell>
        </row>
        <row r="123">
          <cell r="A123" t="str">
            <v>Food Poverty line</v>
          </cell>
          <cell r="F123">
            <v>27031.576933582299</v>
          </cell>
          <cell r="G123">
            <v>27031.576933582299</v>
          </cell>
          <cell r="H123">
            <v>27031.576933582302</v>
          </cell>
        </row>
        <row r="124">
          <cell r="A124" t="str">
            <v>Lower Bound Poverty line</v>
          </cell>
          <cell r="F124">
            <v>36222.990266915629</v>
          </cell>
          <cell r="G124">
            <v>36222.990266915636</v>
          </cell>
          <cell r="H124">
            <v>36222.990266915636</v>
          </cell>
        </row>
        <row r="125">
          <cell r="A125" t="str">
            <v>Upper Bound Poverty line</v>
          </cell>
          <cell r="F125">
            <v>52591.950266915635</v>
          </cell>
          <cell r="G125">
            <v>52591.950266915635</v>
          </cell>
          <cell r="H125">
            <v>52591.950266915635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E30" activePane="bottomRight" state="frozen"/>
      <selection pane="topRight" activeCell="B1" sqref="B1"/>
      <selection pane="bottomLeft" activeCell="A3" sqref="A3"/>
      <selection pane="bottomRight" activeCell="N37" sqref="N37:N44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seasonal!A1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9" t="str">
        <f>seasonal!Z1</f>
        <v>Apr-Jun</v>
      </c>
      <c r="AA1" s="260"/>
      <c r="AB1" s="259" t="str">
        <f>seasonal!AB1</f>
        <v>Jul-Sep</v>
      </c>
      <c r="AC1" s="260"/>
      <c r="AD1" s="259" t="str">
        <f>seasonal!AD1</f>
        <v>Oct-Dec</v>
      </c>
      <c r="AE1" s="260"/>
      <c r="AF1" s="259" t="str">
        <f>seasonal!AF1</f>
        <v>Jan-Mar</v>
      </c>
      <c r="AG1" s="260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seasonal!Z2</f>
        <v>Q1</v>
      </c>
      <c r="AA2" s="262"/>
      <c r="AB2" s="261" t="str">
        <f>seasonal!AB2</f>
        <v>Q2</v>
      </c>
      <c r="AC2" s="262"/>
      <c r="AD2" s="261" t="str">
        <f>seasonal!AD2</f>
        <v>Q3</v>
      </c>
      <c r="AE2" s="262"/>
      <c r="AF2" s="261" t="str">
        <f>seasonal!AF2</f>
        <v>Q4</v>
      </c>
      <c r="AG2" s="262"/>
      <c r="AH2" s="117"/>
      <c r="AI2" s="110"/>
      <c r="AJ2" s="197" t="str">
        <f>seasonal!AJ2</f>
        <v>H1</v>
      </c>
      <c r="AK2" s="198" t="str">
        <f>seasonal!AK2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IF(seasonal!A6=0,"",seasonal!A6)</f>
        <v/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seasonal!E6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56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seasonal!Z6</f>
        <v>0.17</v>
      </c>
      <c r="AA6" s="121">
        <f>$M6*Z6*4</f>
        <v>0</v>
      </c>
      <c r="AB6" s="156">
        <f>seasonal!AB6</f>
        <v>0.17</v>
      </c>
      <c r="AC6" s="121">
        <f t="shared" ref="AC6:AC29" si="7">$M6*AB6*4</f>
        <v>0</v>
      </c>
      <c r="AD6" s="156">
        <f>seasonal!AD6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IF(seasonal!A7=0,"",seasonal!A7)</f>
        <v/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seasonal!E7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56"/>
      <c r="O7" s="2"/>
      <c r="P7" s="22"/>
      <c r="Q7" s="59" t="s">
        <v>71</v>
      </c>
      <c r="R7" s="222">
        <f>IF($B$81=0,0,(SUMIF($N$6:$N$28,$U7,K$6:K$28)+SUMIF($N$91:$N$118,$U7,K$91:K$118))*$B$83*$H$84*seasonal!$B$81/$B$81)</f>
        <v>0</v>
      </c>
      <c r="S7" s="222">
        <f>IF($B$81=0,0,(SUMIF($N$6:$N$28,$U7,L$6:L$28)+SUMIF($N$91:$N$118,$U7,L$91:L$118))*$I$83*seasonal!$B$81/$B$81)</f>
        <v>0</v>
      </c>
      <c r="T7" s="222">
        <f>IF($B$81=0,0,(SUMIF($N$6:$N$28,$U7,M$6:M$28)+SUMIF($N$91:$N$118,$U7,M$91:M$118))*$I$83*seasonal!$B$81/$B$81)</f>
        <v>0</v>
      </c>
      <c r="U7" s="223">
        <v>1</v>
      </c>
      <c r="V7" s="56"/>
      <c r="W7" s="115"/>
      <c r="X7" s="118">
        <f>seasonal!X7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IF(seasonal!A8=0,"",seasonal!A8)</f>
        <v/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seasonal!E8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56"/>
      <c r="O8" s="2"/>
      <c r="P8" s="22"/>
      <c r="Q8" s="59" t="s">
        <v>72</v>
      </c>
      <c r="R8" s="222">
        <f>IF($B$81=0,0,(SUMIF($N$6:$N$28,$U8,K$6:K$28)+SUMIF($N$91:$N$118,$U8,K$91:K$118))*$B$83*$H$84*seasonal!$B$81/$B$81)</f>
        <v>0</v>
      </c>
      <c r="S8" s="222">
        <f>IF($B$81=0,0,(SUMIF($N$6:$N$28,$U8,L$6:L$28)+SUMIF($N$91:$N$118,$U8,L$91:L$118))*$I$83*seasonal!$B$81/$B$81)</f>
        <v>0</v>
      </c>
      <c r="T8" s="222">
        <f>IF($B$81=0,0,(SUMIF($N$6:$N$28,$U8,M$6:M$28)+SUMIF($N$91:$N$118,$U8,M$91:M$118))*$I$83*seasonal!$B$81/$B$81)</f>
        <v>0</v>
      </c>
      <c r="U8" s="223">
        <v>2</v>
      </c>
      <c r="V8" s="56"/>
      <c r="W8" s="115"/>
      <c r="X8" s="118">
        <f>seasonal!X8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IF(seasonal!A9=0,"",seasonal!A9)</f>
        <v/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seasonal!E9</f>
        <v>1</v>
      </c>
      <c r="F9" s="76">
        <f>seasonal!F9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56"/>
      <c r="O9" s="2"/>
      <c r="P9" s="22"/>
      <c r="Q9" s="59" t="s">
        <v>73</v>
      </c>
      <c r="R9" s="222">
        <f>IF($B$81=0,0,(SUMIF($N$6:$N$28,$U9,K$6:K$28)+SUMIF($N$91:$N$118,$U9,K$91:K$118))*$B$83*$H$84*seasonal!$B$81/$B$81)</f>
        <v>0</v>
      </c>
      <c r="S9" s="222">
        <f>IF($B$81=0,0,(SUMIF($N$6:$N$28,$U9,L$6:L$28)+SUMIF($N$91:$N$118,$U9,L$91:L$118))*$I$83*seasonal!$B$81/$B$81)</f>
        <v>0</v>
      </c>
      <c r="T9" s="222">
        <f>IF($B$81=0,0,(SUMIF($N$6:$N$28,$U9,M$6:M$28)+SUMIF($N$91:$N$118,$U9,M$91:M$118))*$I$83*seasonal!$B$81/$B$81)</f>
        <v>0</v>
      </c>
      <c r="U9" s="223">
        <v>3</v>
      </c>
      <c r="V9" s="56"/>
      <c r="W9" s="115"/>
      <c r="X9" s="118">
        <f>seasonal!X9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IF(seasonal!A10=0,"",seasonal!A10)</f>
        <v/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seasonal!E10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56"/>
      <c r="O10" s="2"/>
      <c r="P10" s="22"/>
      <c r="Q10" s="59" t="s">
        <v>74</v>
      </c>
      <c r="R10" s="222">
        <f>IF($B$81=0,0,(SUMIF($N$6:$N$28,$U10,K$6:K$28)+SUMIF($N$91:$N$118,$U10,K$91:K$118))*$B$83*$H$84*seasonal!$B$81/$B$81)</f>
        <v>0</v>
      </c>
      <c r="S10" s="222">
        <f>IF($B$81=0,0,(SUMIF($N$6:$N$28,$U10,L$6:L$28)+SUMIF($N$91:$N$118,$U10,L$91:L$118))*$I$83*seasonal!$B$81/$B$81)</f>
        <v>0</v>
      </c>
      <c r="T10" s="222">
        <f>IF($B$81=0,0,(SUMIF($N$6:$N$28,$U10,M$6:M$28)+SUMIF($N$91:$N$118,$U10,M$91:M$118))*$I$83*seasonal!$B$81/$B$81)</f>
        <v>0</v>
      </c>
      <c r="U10" s="223">
        <v>4</v>
      </c>
      <c r="V10" s="56"/>
      <c r="W10" s="115"/>
      <c r="X10" s="118">
        <f>seasonal!X10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IF(seasonal!A11=0,"",seasonal!A11)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seasonal!E11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56"/>
      <c r="O11" s="2"/>
      <c r="P11" s="22"/>
      <c r="Q11" s="59" t="s">
        <v>75</v>
      </c>
      <c r="R11" s="222">
        <f>IF($B$81=0,0,(SUMIF($N$6:$N$28,$U11,K$6:K$28)+SUMIF($N$91:$N$118,$U11,K$91:K$118))*$B$83*$H$84*seasonal!$B$81/$B$81)</f>
        <v>0</v>
      </c>
      <c r="S11" s="222">
        <f>IF($B$81=0,0,(SUMIF($N$6:$N$28,$U11,L$6:L$28)+SUMIF($N$91:$N$118,$U11,L$91:L$118))*$I$83*seasonal!$B$81/$B$81)</f>
        <v>0</v>
      </c>
      <c r="T11" s="222">
        <f>IF($B$81=0,0,(SUMIF($N$6:$N$28,$U11,M$6:M$28)+SUMIF($N$91:$N$118,$U11,M$91:M$118))*$I$83*seasonal!$B$81/$B$81)</f>
        <v>0</v>
      </c>
      <c r="U11" s="223">
        <v>5</v>
      </c>
      <c r="V11" s="56"/>
      <c r="W11" s="115"/>
      <c r="X11" s="118">
        <f>seasonal!X11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IF(seasonal!A12=0,"",seasonal!A12)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seasonal!E12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56"/>
      <c r="O12" s="2"/>
      <c r="P12" s="22"/>
      <c r="Q12" s="126" t="s">
        <v>116</v>
      </c>
      <c r="R12" s="222">
        <f>IF($B$81=0,0,(SUMIF($N$6:$N$28,$U12,K$6:K$28)+SUMIF($N$91:$N$118,$U12,K$91:K$118))*$B$83*$H$84*seasonal!$B$81/$B$81)</f>
        <v>0</v>
      </c>
      <c r="S12" s="222">
        <f>IF($B$81=0,0,(SUMIF($N$6:$N$28,$U12,L$6:L$28)+SUMIF($N$91:$N$118,$U12,L$91:L$118))*$I$83*seasonal!$B$81/$B$81)</f>
        <v>0</v>
      </c>
      <c r="T12" s="222">
        <f>IF($B$81=0,0,(SUMIF($N$6:$N$28,$U12,M$6:M$28)+SUMIF($N$91:$N$118,$U12,M$91:M$118))*$I$83*seasonal!$B$81/$B$81)</f>
        <v>0</v>
      </c>
      <c r="U12" s="223">
        <v>6</v>
      </c>
      <c r="V12" s="56"/>
      <c r="W12" s="117"/>
      <c r="X12" s="118">
        <v>1</v>
      </c>
      <c r="Y12" s="183">
        <f t="shared" si="9"/>
        <v>0</v>
      </c>
      <c r="Z12" s="156">
        <f>seasonal!Z12</f>
        <v>0</v>
      </c>
      <c r="AA12" s="121">
        <f>$M12*Z12*4</f>
        <v>0</v>
      </c>
      <c r="AB12" s="156">
        <f>seasonal!AB12</f>
        <v>0</v>
      </c>
      <c r="AC12" s="121">
        <f>$M12*AB12*4</f>
        <v>0</v>
      </c>
      <c r="AD12" s="156">
        <f>seasonal!AD12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IF(seasonal!A13=0,"",seasonal!A13)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seasonal!E13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56"/>
      <c r="O13" s="2"/>
      <c r="P13" s="22"/>
      <c r="Q13" s="59" t="s">
        <v>76</v>
      </c>
      <c r="R13" s="222">
        <f>IF($B$81=0,0,(SUMIF($N$6:$N$28,$U13,K$6:K$28)+SUMIF($N$91:$N$118,$U13,K$91:K$118))*$B$83*$H$84*seasonal!$B$81/$B$81)</f>
        <v>16142.547124621035</v>
      </c>
      <c r="S13" s="222">
        <f>IF($B$81=0,0,(SUMIF($N$6:$N$28,$U13,L$6:L$28)+SUMIF($N$91:$N$118,$U13,L$91:L$118))*$I$83*seasonal!$B$81/$B$81)</f>
        <v>5899.65</v>
      </c>
      <c r="T13" s="222">
        <f>IF($B$81=0,0,(SUMIF($N$6:$N$28,$U13,M$6:M$28)+SUMIF($N$91:$N$118,$U13,M$91:M$118))*$I$83*seasonal!$B$81/$B$81)</f>
        <v>5899.65</v>
      </c>
      <c r="U13" s="223">
        <v>7</v>
      </c>
      <c r="V13" s="56"/>
      <c r="W13" s="110"/>
      <c r="X13" s="118"/>
      <c r="Y13" s="183">
        <f t="shared" si="9"/>
        <v>0</v>
      </c>
      <c r="Z13" s="156">
        <f>seasonal!Z13</f>
        <v>1</v>
      </c>
      <c r="AA13" s="121">
        <f>$M13*Z13*4</f>
        <v>0</v>
      </c>
      <c r="AB13" s="156">
        <f>seasonal!AB13</f>
        <v>0</v>
      </c>
      <c r="AC13" s="121">
        <f>$M13*AB13*4</f>
        <v>0</v>
      </c>
      <c r="AD13" s="156">
        <f>seasonal!AD13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IF(seasonal!A14=0,"",seasonal!A14)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seasonal!E14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56"/>
      <c r="O14" s="2"/>
      <c r="P14" s="22"/>
      <c r="Q14" s="126" t="s">
        <v>77</v>
      </c>
      <c r="R14" s="222">
        <f>IF($B$81=0,0,(SUMIF($N$6:$N$28,$U14,K$6:K$28)+SUMIF($N$91:$N$118,$U14,K$91:K$118))*$B$83*$H$84*seasonal!$B$81/$B$81)</f>
        <v>6378.0524857392611</v>
      </c>
      <c r="S14" s="222">
        <f>IF($B$81=0,0,(SUMIF($N$6:$N$28,$U14,L$6:L$28)+SUMIF($N$91:$N$118,$U14,L$91:L$118))*$I$83*seasonal!$B$81/$B$81)</f>
        <v>2973.5999999999995</v>
      </c>
      <c r="T14" s="222">
        <f>IF($B$81=0,0,(SUMIF($N$6:$N$28,$U14,M$6:M$28)+SUMIF($N$91:$N$118,$U14,M$91:M$118))*$I$83*seasonal!$B$81/$B$81)</f>
        <v>2973.5999999999995</v>
      </c>
      <c r="U14" s="223">
        <v>8</v>
      </c>
      <c r="V14" s="56"/>
      <c r="W14" s="110"/>
      <c r="X14" s="118"/>
      <c r="Y14" s="183">
        <f>M14*4</f>
        <v>0</v>
      </c>
      <c r="Z14" s="156">
        <f>seasonal!Z14</f>
        <v>0</v>
      </c>
      <c r="AA14" s="121">
        <f t="shared" ref="AA14:AA29" si="16">$M14*Z14*4</f>
        <v>0</v>
      </c>
      <c r="AB14" s="156">
        <f>seasonal!AB14</f>
        <v>1</v>
      </c>
      <c r="AC14" s="121">
        <f t="shared" si="7"/>
        <v>0</v>
      </c>
      <c r="AD14" s="156">
        <f>seasonal!AD14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IF(seasonal!A15=0,"",seasonal!A15)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seasonal!E15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56"/>
      <c r="O15" s="2"/>
      <c r="P15" s="22"/>
      <c r="Q15" s="59" t="s">
        <v>120</v>
      </c>
      <c r="R15" s="222">
        <f>IF($B$81=0,0,(SUMIF($N$6:$N$28,$U15,K$6:K$28)+SUMIF($N$91:$N$118,$U15,K$91:K$118))*$B$83*$H$84*seasonal!$B$81/$B$81)</f>
        <v>1952.8989277763546</v>
      </c>
      <c r="S15" s="222">
        <f>IF($B$81=0,0,(SUMIF($N$6:$N$28,$U15,L$6:L$28)+SUMIF($N$91:$N$118,$U15,L$91:L$118))*$I$83*seasonal!$B$81/$B$81)</f>
        <v>1286</v>
      </c>
      <c r="T15" s="222">
        <f>IF($B$81=0,0,(SUMIF($N$6:$N$28,$U15,M$6:M$28)+SUMIF($N$91:$N$118,$U15,M$91:M$118))*$I$83*seasonal!$B$81/$B$81)</f>
        <v>1286</v>
      </c>
      <c r="U15" s="223">
        <v>9</v>
      </c>
      <c r="V15" s="56"/>
      <c r="W15" s="110"/>
      <c r="X15" s="118"/>
      <c r="Y15" s="183">
        <f t="shared" si="9"/>
        <v>0</v>
      </c>
      <c r="Z15" s="156">
        <f>seasonal!Z15</f>
        <v>0.25</v>
      </c>
      <c r="AA15" s="121">
        <f t="shared" si="16"/>
        <v>0</v>
      </c>
      <c r="AB15" s="156">
        <f>seasonal!AB15</f>
        <v>0.25</v>
      </c>
      <c r="AC15" s="121">
        <f t="shared" si="7"/>
        <v>0</v>
      </c>
      <c r="AD15" s="156">
        <f>seasonal!AD15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IF(seasonal!A16=0,"",seasonal!A16)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seasonal!E16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0</v>
      </c>
      <c r="N16" s="256"/>
      <c r="O16" s="2"/>
      <c r="P16" s="22"/>
      <c r="Q16" s="126" t="s">
        <v>78</v>
      </c>
      <c r="R16" s="222">
        <f>IF($B$81=0,0,(SUMIF($N$6:$N$28,$U16,K$6:K$28)+SUMIF($N$91:$N$118,$U16,K$91:K$118))*$B$83*$H$84*seasonal!$B$81/$B$81)</f>
        <v>6833.6276632920653</v>
      </c>
      <c r="S16" s="222">
        <f>IF($B$81=0,0,(SUMIF($N$6:$N$28,$U16,L$6:L$28)+SUMIF($N$91:$N$118,$U16,L$91:L$118))*$I$83*seasonal!$B$81/$B$81)</f>
        <v>4248</v>
      </c>
      <c r="T16" s="222">
        <f>IF($B$81=0,0,(SUMIF($N$6:$N$28,$U16,M$6:M$28)+SUMIF($N$91:$N$118,$U16,M$91:M$118))*$I$83*seasonal!$B$81/$B$81)</f>
        <v>5097.6000000000004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IF(seasonal!A17=0,"",seasonal!A17)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seasonal!E17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56"/>
      <c r="O17" s="2"/>
      <c r="P17" s="22"/>
      <c r="Q17" s="126" t="s">
        <v>117</v>
      </c>
      <c r="R17" s="222">
        <f>IF($B$81=0,0,(SUMIF($N$6:$N$28,$U17,K$6:K$28)+SUMIF($N$91:$N$118,$U17,K$91:K$118))*$B$83*$H$84*seasonal!$B$81/$B$81)</f>
        <v>0</v>
      </c>
      <c r="S17" s="222">
        <f>IF($B$81=0,0,(SUMIF($N$6:$N$28,$U17,L$6:L$28)+SUMIF($N$91:$N$118,$U17,L$91:L$118))*$I$83*seasonal!$B$81/$B$81)</f>
        <v>0</v>
      </c>
      <c r="T17" s="222">
        <f>IF($B$81=0,0,(SUMIF($N$6:$N$28,$U17,M$6:M$28)+SUMIF($N$91:$N$118,$U17,M$91:M$118))*$I$83*seasonal!$B$81/$B$81)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IF(seasonal!A18=0,"",seasonal!A18)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seasonal!E18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56"/>
      <c r="O18" s="2"/>
      <c r="P18" s="22"/>
      <c r="Q18" s="59" t="s">
        <v>79</v>
      </c>
      <c r="R18" s="222">
        <f>IF($B$81=0,0,(SUMIF($N$6:$N$28,$U18,K$6:K$28)+SUMIF($N$91:$N$118,$U18,K$91:K$118))*$B$83*$H$84*seasonal!$B$81/$B$81)</f>
        <v>1476.5017721245642</v>
      </c>
      <c r="S18" s="222">
        <f>IF($B$81=0,0,(SUMIF($N$6:$N$28,$U18,L$6:L$28)+SUMIF($N$91:$N$118,$U18,L$91:L$118))*$I$83*seasonal!$B$81/$B$81)</f>
        <v>1604.2761177806851</v>
      </c>
      <c r="T18" s="222">
        <f>IF($B$81=0,0,(SUMIF($N$6:$N$28,$U18,M$6:M$28)+SUMIF($N$91:$N$118,$U18,M$91:M$118))*$I$83*seasonal!$B$81/$B$81)</f>
        <v>1604.2761177806851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IF(seasonal!A19=0,"",seasonal!A19)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seasonal!E19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56"/>
      <c r="O19" s="2"/>
      <c r="P19" s="22"/>
      <c r="Q19" s="59" t="s">
        <v>80</v>
      </c>
      <c r="R19" s="222">
        <f>IF($B$81=0,0,(SUMIF($N$6:$N$28,$U19,K$6:K$28)+SUMIF($N$91:$N$118,$U19,K$91:K$118))*$B$83*$H$84*seasonal!$B$81/$B$81)</f>
        <v>0</v>
      </c>
      <c r="S19" s="222">
        <f>IF($B$81=0,0,(SUMIF($N$6:$N$28,$U19,L$6:L$28)+SUMIF($N$91:$N$118,$U19,L$91:L$118))*$I$83*seasonal!$B$81/$B$81)</f>
        <v>0</v>
      </c>
      <c r="T19" s="222">
        <f>IF($B$81=0,0,(SUMIF($N$6:$N$28,$U19,M$6:M$28)+SUMIF($N$91:$N$118,$U19,M$91:M$118))*$I$83*seasonal!$B$81/$B$81)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IF(seasonal!A20=0,"",seasonal!A20)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seasonal!E20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56"/>
      <c r="O20" s="2"/>
      <c r="P20" s="22"/>
      <c r="Q20" s="59" t="s">
        <v>81</v>
      </c>
      <c r="R20" s="222">
        <f>IF($B$81=0,0,(SUMIF($N$6:$N$28,$U20,K$6:K$28)+SUMIF($N$91:$N$118,$U20,K$91:K$118))*$B$83*$H$84*seasonal!$B$81/$B$81)</f>
        <v>8200.353195950478</v>
      </c>
      <c r="S20" s="222">
        <f>IF($B$81=0,0,(SUMIF($N$6:$N$28,$U20,L$6:L$28)+SUMIF($N$91:$N$118,$U20,L$91:L$118))*$I$83*seasonal!$B$81/$B$81)</f>
        <v>0</v>
      </c>
      <c r="T20" s="222">
        <f>IF($B$81=0,0,(SUMIF($N$6:$N$28,$U20,M$6:M$28)+SUMIF($N$91:$N$118,$U20,M$91:M$118))*$I$83*seasonal!$B$81/$B$81)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IF(seasonal!A21=0,"",seasonal!A21)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seasonal!E21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56"/>
      <c r="O21" s="2"/>
      <c r="P21" s="22"/>
      <c r="Q21" s="59" t="s">
        <v>82</v>
      </c>
      <c r="R21" s="222">
        <f>IF($B$81=0,0,(SUMIF($N$6:$N$28,$U21,K$6:K$28)+SUMIF($N$91:$N$118,$U21,K$91:K$118))*$B$83*$H$84*seasonal!$B$81/$B$81)</f>
        <v>0</v>
      </c>
      <c r="S21" s="222">
        <f>IF($B$81=0,0,(SUMIF($N$6:$N$28,$U21,L$6:L$28)+SUMIF($N$91:$N$118,$U21,L$91:L$118))*$I$83*seasonal!$B$81/$B$81)</f>
        <v>0</v>
      </c>
      <c r="T21" s="222">
        <f>IF($B$81=0,0,(SUMIF($N$6:$N$28,$U21,M$6:M$28)+SUMIF($N$91:$N$118,$U21,M$91:M$118))*$I$83*seasonal!$B$81/$B$81)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IF(seasonal!A22=0,"",seasonal!A22)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seasonal!E22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56"/>
      <c r="O22" s="2"/>
      <c r="P22" s="22"/>
      <c r="Q22" s="59" t="s">
        <v>83</v>
      </c>
      <c r="R22" s="222">
        <f>IF($B$81=0,0,(SUMIF($N$6:$N$28,$U22,K$6:K$28)+SUMIF($N$91:$N$118,$U22,K$91:K$118))*$B$83*$H$84*seasonal!$B$81/$B$81)</f>
        <v>0</v>
      </c>
      <c r="S22" s="222">
        <f>IF($B$81=0,0,(SUMIF($N$6:$N$28,$U22,L$6:L$28)+SUMIF($N$91:$N$118,$U22,L$91:L$118))*$I$83*seasonal!$B$81/$B$81)</f>
        <v>0</v>
      </c>
      <c r="T22" s="222">
        <f>IF($B$81=0,0,(SUMIF($N$6:$N$28,$U22,M$6:M$28)+SUMIF($N$91:$N$118,$U22,M$91:M$118))*$I$83*seasonal!$B$81/$B$81)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IF(seasonal!A23=0,"",seasonal!A23)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seasonal!E23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56"/>
      <c r="O23" s="2"/>
      <c r="P23" s="22"/>
      <c r="Q23" s="171" t="s">
        <v>92</v>
      </c>
      <c r="R23" s="179">
        <f>SUM(R7:R22)</f>
        <v>40983.981169503757</v>
      </c>
      <c r="S23" s="179">
        <f>SUM(S7:S22)</f>
        <v>16011.526117780686</v>
      </c>
      <c r="T23" s="179">
        <f>SUM(T7:T22)</f>
        <v>16861.126117780685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IF(seasonal!A24=0,"",seasonal!A24)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seasonal!E24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56"/>
      <c r="O24" s="2"/>
      <c r="P24" s="22"/>
      <c r="Q24" s="59" t="s">
        <v>129</v>
      </c>
      <c r="R24" s="41">
        <f>IF($B$81=0,0,(SUM(($B$70*$H$70))+((1-$D$29)*$I$83))*seasonal!$B$81/$B$81)</f>
        <v>27031.576933582299</v>
      </c>
      <c r="S24" s="41">
        <f>IF($B$81=0,0,(SUM(($B$70*$H$70))+((1-$D$29)*$I$83))*seasonal!$B$81/$B$81)</f>
        <v>27031.576933582299</v>
      </c>
      <c r="T24" s="41">
        <f>IF($B$81=0,0,(SUM(($B$70*$H$70))+((1-$D$29)*$I$83))*seasonal!$B$81/$B$81)</f>
        <v>27031.576933582299</v>
      </c>
      <c r="U24" s="56"/>
      <c r="V24" s="56"/>
      <c r="W24" s="110"/>
      <c r="X24" s="118"/>
      <c r="Y24" s="183">
        <f t="shared" si="9"/>
        <v>0</v>
      </c>
      <c r="Z24" s="156">
        <f>seasonal!Z16</f>
        <v>0</v>
      </c>
      <c r="AA24" s="121">
        <f t="shared" si="16"/>
        <v>0</v>
      </c>
      <c r="AB24" s="156">
        <f>seasonal!AB16</f>
        <v>0</v>
      </c>
      <c r="AC24" s="121">
        <f t="shared" si="7"/>
        <v>0</v>
      </c>
      <c r="AD24" s="156">
        <f>seasonal!AD16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IF(seasonal!A25=0,"",seasonal!A25)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seasonal!E25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56"/>
      <c r="O25" s="2"/>
      <c r="P25" s="22"/>
      <c r="Q25" s="142" t="s">
        <v>130</v>
      </c>
      <c r="R25" s="41">
        <f>IF($B$81=0,0,(SUM(($B$70*$H$70),($B$71*$H$71))+((1-$D$29)*$I$83))*seasonal!$B$81/$B$81)</f>
        <v>36222.990266915629</v>
      </c>
      <c r="S25" s="41">
        <f>IF($B$81=0,0,(SUM(($B$70*$H$70),($B$71*$H$71))+((1-$D$29)*$I$83))*seasonal!$B$81/$B$81)</f>
        <v>36222.990266915629</v>
      </c>
      <c r="T25" s="41">
        <f>IF($B$81=0,0,(SUM(($B$70*$H$70),($B$71*$H$71))+((1-$D$29)*$I$83))*seasonal!$B$81/$B$81)</f>
        <v>36222.990266915629</v>
      </c>
      <c r="U25" s="56"/>
      <c r="V25" s="56"/>
      <c r="W25" s="110"/>
      <c r="X25" s="118"/>
      <c r="Y25" s="183">
        <f t="shared" si="9"/>
        <v>0</v>
      </c>
      <c r="Z25" s="156">
        <f>seasonal!Z17</f>
        <v>0.29409999999999997</v>
      </c>
      <c r="AA25" s="121">
        <f t="shared" si="16"/>
        <v>0</v>
      </c>
      <c r="AB25" s="156">
        <f>seasonal!AB17</f>
        <v>0.17649999999999999</v>
      </c>
      <c r="AC25" s="121">
        <f t="shared" si="7"/>
        <v>0</v>
      </c>
      <c r="AD25" s="156">
        <f>seasonal!AD17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IF(seasonal!A26=0,"",seasonal!A26)</f>
        <v>Food aid</v>
      </c>
      <c r="B26" s="215">
        <f>IF([1]Summ!C1064="",0,[1]Summ!C1064)</f>
        <v>8.9285714285714288E-2</v>
      </c>
      <c r="C26" s="215">
        <f>IF([1]Summ!D1064="",0,[1]Summ!D1064)</f>
        <v>0</v>
      </c>
      <c r="D26" s="24">
        <f t="shared" si="0"/>
        <v>8.9285714285714288E-2</v>
      </c>
      <c r="E26" s="75">
        <f>seasonal!E26</f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57">
        <v>12</v>
      </c>
      <c r="O26" s="2"/>
      <c r="P26" s="22"/>
      <c r="Q26" s="59" t="s">
        <v>131</v>
      </c>
      <c r="R26" s="41">
        <f>IF($B$81=0,0,(SUM(($B$70*$H$70),($B$71*$H$71),($B$72*$H$72))+((1-$D$29)*$I$83))*seasonal!$B$81/$B$81)</f>
        <v>52591.950266915635</v>
      </c>
      <c r="S26" s="41">
        <f>IF($B$81=0,0,(SUM(($B$70*$H$70),($B$71*$H$71),($B$72*$H$72))+((1-$D$29)*$I$83))*seasonal!$B$81/$B$81)</f>
        <v>52591.950266915635</v>
      </c>
      <c r="T26" s="41">
        <f>IF($B$81=0,0,(SUM(($B$70*$H$70),($B$71*$H$71),($B$72*$H$72))+((1-$D$29)*$I$83))*seasonal!$B$81/$B$81)</f>
        <v>52591.950266915635</v>
      </c>
      <c r="U26" s="56"/>
      <c r="V26" s="56"/>
      <c r="W26" s="110"/>
      <c r="X26" s="118"/>
      <c r="Y26" s="183">
        <f t="shared" si="9"/>
        <v>0.35714285714285715</v>
      </c>
      <c r="Z26" s="156">
        <f>seasonal!Z26</f>
        <v>0.25</v>
      </c>
      <c r="AA26" s="121">
        <f t="shared" si="16"/>
        <v>8.9285714285714288E-2</v>
      </c>
      <c r="AB26" s="156">
        <f>seasonal!AB26</f>
        <v>0.25</v>
      </c>
      <c r="AC26" s="121">
        <f t="shared" si="7"/>
        <v>8.9285714285714288E-2</v>
      </c>
      <c r="AD26" s="156">
        <f>seasonal!AD26</f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IF(seasonal!A27=0,"",seasonal!A27)</f>
        <v>Purchase - other</v>
      </c>
      <c r="B27" s="215">
        <f>IF([1]Summ!C1065="",0,[1]Summ!C1065)</f>
        <v>5.3025848069738479E-2</v>
      </c>
      <c r="C27" s="215">
        <f>IF([1]Summ!D1065="",0,[1]Summ!D1065)</f>
        <v>-5.3025848069738479E-2</v>
      </c>
      <c r="D27" s="24">
        <f t="shared" si="0"/>
        <v>0</v>
      </c>
      <c r="E27" s="75">
        <f>seasonal!E27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5.3025848069738479E-2</v>
      </c>
      <c r="L27" s="22">
        <f t="shared" si="5"/>
        <v>5.3025848069738479E-2</v>
      </c>
      <c r="M27" s="226">
        <f t="shared" si="6"/>
        <v>0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seasonal!Z27</f>
        <v>0.25</v>
      </c>
      <c r="AA27" s="121">
        <f t="shared" si="16"/>
        <v>0</v>
      </c>
      <c r="AB27" s="156">
        <f>seasonal!AB27</f>
        <v>0.25</v>
      </c>
      <c r="AC27" s="121">
        <f t="shared" si="7"/>
        <v>0</v>
      </c>
      <c r="AD27" s="156">
        <f>seasonal!AD27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IF(seasonal!A28=0,"",seasonal!A28)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seasonal!E28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seasonal!Z28</f>
        <v>0</v>
      </c>
      <c r="AA28" s="121">
        <f t="shared" si="16"/>
        <v>0</v>
      </c>
      <c r="AB28" s="156">
        <f>seasonal!AB28</f>
        <v>0</v>
      </c>
      <c r="AC28" s="121">
        <f t="shared" si="7"/>
        <v>0</v>
      </c>
      <c r="AD28" s="156">
        <f>seasonal!AD28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IF(seasonal!A29=0,"",seasonal!A29)</f>
        <v>Purchase - fpl non staple</v>
      </c>
      <c r="B29" s="215">
        <f>IF([1]Summ!C1067="",0,[1]Summ!C1067)</f>
        <v>0.34078883536737242</v>
      </c>
      <c r="C29" s="215">
        <f>IF([1]Summ!D1067="",0,[1]Summ!D1067)</f>
        <v>-0.11615206142537528</v>
      </c>
      <c r="D29" s="24">
        <f>(B29+C29)</f>
        <v>0.22463677394199716</v>
      </c>
      <c r="E29" s="75">
        <f>seasonal!E29</f>
        <v>1</v>
      </c>
      <c r="F29" s="22"/>
      <c r="H29" s="24">
        <f t="shared" si="1"/>
        <v>1</v>
      </c>
      <c r="I29" s="22">
        <f t="shared" si="2"/>
        <v>0.22463677394199716</v>
      </c>
      <c r="J29" s="24">
        <f>IF(I$32&lt;=1+I131,I29,B29*H29+J$33*(I29-B29*H29))</f>
        <v>0.22463677394199716</v>
      </c>
      <c r="K29" s="22">
        <f t="shared" si="4"/>
        <v>0.34078883536737242</v>
      </c>
      <c r="L29" s="22">
        <f t="shared" si="5"/>
        <v>0.34078883536737242</v>
      </c>
      <c r="M29" s="224">
        <f t="shared" si="6"/>
        <v>0.22463677394199716</v>
      </c>
      <c r="N29" s="229"/>
      <c r="P29" s="22"/>
      <c r="V29" s="56"/>
      <c r="W29" s="110"/>
      <c r="X29" s="118"/>
      <c r="Y29" s="183">
        <f t="shared" si="9"/>
        <v>0.89854709576798864</v>
      </c>
      <c r="Z29" s="156">
        <f>seasonal!Z29</f>
        <v>0.25</v>
      </c>
      <c r="AA29" s="121">
        <f t="shared" si="16"/>
        <v>0.22463677394199716</v>
      </c>
      <c r="AB29" s="156">
        <f>seasonal!AB29</f>
        <v>0.25</v>
      </c>
      <c r="AC29" s="121">
        <f t="shared" si="7"/>
        <v>0.22463677394199716</v>
      </c>
      <c r="AD29" s="156">
        <f>seasonal!AD29</f>
        <v>0.25</v>
      </c>
      <c r="AE29" s="121">
        <f t="shared" si="8"/>
        <v>0.22463677394199716</v>
      </c>
      <c r="AF29" s="122">
        <f t="shared" si="10"/>
        <v>0.25</v>
      </c>
      <c r="AG29" s="121">
        <f t="shared" si="11"/>
        <v>0.22463677394199716</v>
      </c>
      <c r="AH29" s="123">
        <f t="shared" si="12"/>
        <v>1</v>
      </c>
      <c r="AI29" s="183">
        <f t="shared" si="13"/>
        <v>0.22463677394199716</v>
      </c>
      <c r="AJ29" s="120">
        <f t="shared" si="14"/>
        <v>0.22463677394199716</v>
      </c>
      <c r="AK29" s="119">
        <f t="shared" si="15"/>
        <v>0.22463677394199716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0.61897901469489414</v>
      </c>
      <c r="C30" s="103"/>
      <c r="D30" s="24">
        <f>(D119-B124)</f>
        <v>1.6124424301530373</v>
      </c>
      <c r="E30" s="75">
        <f>seasonal!E30</f>
        <v>1</v>
      </c>
      <c r="H30" s="96">
        <f>(E30*F$7/F$9)</f>
        <v>1</v>
      </c>
      <c r="I30" s="29">
        <f>IF(E30&gt;=1,I119-I124,MIN(I119-I124,B30*H30))</f>
        <v>0.12004280263956013</v>
      </c>
      <c r="J30" s="231">
        <f>IF(I$32&lt;=1,I30,1-SUM(J6:J29))</f>
        <v>0.12004280263956013</v>
      </c>
      <c r="K30" s="22">
        <f t="shared" si="4"/>
        <v>0.61897901469489414</v>
      </c>
      <c r="L30" s="22">
        <f>IF(L124=L119,0,IF(K30="",0,(L119-L124)/(B119-B124)*K30))</f>
        <v>2.9439211907420534E-2</v>
      </c>
      <c r="M30" s="175">
        <f t="shared" si="6"/>
        <v>0.12004280263956013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0</v>
      </c>
      <c r="S30" s="234">
        <f t="shared" si="24"/>
        <v>11020.050815801613</v>
      </c>
      <c r="T30" s="234">
        <f t="shared" si="24"/>
        <v>10170.450815801614</v>
      </c>
      <c r="V30" s="56"/>
      <c r="W30" s="110"/>
      <c r="X30" s="118"/>
      <c r="Y30" s="183">
        <f>M30*4</f>
        <v>0.48017121055824052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0.56603470913272846</v>
      </c>
      <c r="K31" s="22" t="str">
        <f t="shared" si="4"/>
        <v/>
      </c>
      <c r="L31" s="22">
        <f>(1-SUM(L6:L30))</f>
        <v>0.4874603903697543</v>
      </c>
      <c r="M31" s="241">
        <f t="shared" si="6"/>
        <v>0.56603470913272846</v>
      </c>
      <c r="N31" s="167">
        <f>M31*I83</f>
        <v>10170.450815801616</v>
      </c>
      <c r="P31" s="22"/>
      <c r="Q31" s="238" t="s">
        <v>134</v>
      </c>
      <c r="R31" s="234">
        <f t="shared" si="24"/>
        <v>0</v>
      </c>
      <c r="S31" s="234">
        <f t="shared" si="24"/>
        <v>20211.464149134943</v>
      </c>
      <c r="T31" s="234">
        <f>IF(T25&gt;T$23,T25-T$23,0)</f>
        <v>19361.864149134944</v>
      </c>
      <c r="V31" s="56"/>
      <c r="W31" s="129" t="s">
        <v>84</v>
      </c>
      <c r="X31" s="130"/>
      <c r="Y31" s="121">
        <f>M31*4</f>
        <v>2.2641388365309139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1.1020794124177193</v>
      </c>
      <c r="C32" s="77">
        <f>SUM(C6:C31)</f>
        <v>-0.16917790949511374</v>
      </c>
      <c r="D32" s="24">
        <f>SUM(D6:D30)</f>
        <v>1.9263649183807487</v>
      </c>
      <c r="E32" s="2"/>
      <c r="F32" s="2"/>
      <c r="H32" s="17"/>
      <c r="I32" s="22">
        <f>SUM(I6:I30)</f>
        <v>0.43396529086727159</v>
      </c>
      <c r="J32" s="17"/>
      <c r="L32" s="22">
        <f>SUM(L6:L30)</f>
        <v>0.5125396096302457</v>
      </c>
      <c r="M32" s="23"/>
      <c r="N32" s="56"/>
      <c r="O32" s="2"/>
      <c r="P32" s="22"/>
      <c r="Q32" s="234" t="s">
        <v>135</v>
      </c>
      <c r="R32" s="234">
        <f t="shared" si="24"/>
        <v>11607.969097411878</v>
      </c>
      <c r="S32" s="234">
        <f t="shared" si="24"/>
        <v>36580.424149134953</v>
      </c>
      <c r="T32" s="234">
        <f t="shared" si="24"/>
        <v>35730.824149134947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-10.193103753021749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9191.4133333333357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IF(seasonal!A37=0,"",seasonal!A37)</f>
        <v>Agricultural cash income -- see Data2</v>
      </c>
      <c r="B37" s="216">
        <f>IF([1]Summ!C1072="",0,[1]Summ!C1072)</f>
        <v>3780</v>
      </c>
      <c r="C37" s="216">
        <f>IF([1]Summ!D1072="",0,[1]Summ!D1072)</f>
        <v>0</v>
      </c>
      <c r="D37" s="38">
        <f t="shared" ref="D37:D64" si="25">B37+C37</f>
        <v>3780</v>
      </c>
      <c r="E37" s="75">
        <f>seasonal!E37</f>
        <v>0.5</v>
      </c>
      <c r="F37" s="75">
        <f>seasonal!F37</f>
        <v>1.1100000000000001</v>
      </c>
      <c r="G37" s="75">
        <f>seasonal!G37</f>
        <v>1.65</v>
      </c>
      <c r="H37" s="24">
        <f t="shared" ref="H37" si="26">(E37*F37)</f>
        <v>0.55500000000000005</v>
      </c>
      <c r="I37" s="39">
        <f t="shared" ref="I37" si="27">D37*H37</f>
        <v>2097.9</v>
      </c>
      <c r="J37" s="38">
        <f>J91*I$83</f>
        <v>2097.9</v>
      </c>
      <c r="K37" s="40">
        <f>(B37/B$65)</f>
        <v>0.14529520295202952</v>
      </c>
      <c r="L37" s="22">
        <f t="shared" ref="L37" si="28">(K37*H37)</f>
        <v>8.0638837638376398E-2</v>
      </c>
      <c r="M37" s="24">
        <f>J37/B$65</f>
        <v>8.0638837638376384E-2</v>
      </c>
      <c r="N37" s="275">
        <v>7</v>
      </c>
      <c r="O37" s="2"/>
      <c r="P37" s="2"/>
      <c r="Q37" s="59" t="s">
        <v>71</v>
      </c>
      <c r="R37" s="222">
        <f>IF($B$81=0,0,(SUMIF($N$6:$N$28,$U7,K$6:K$28)*$B$83+SUMIF($N$37:$N$64,$U7,B$37:B$64))*seasonal!$B$81/$B$81)</f>
        <v>0</v>
      </c>
      <c r="S37" s="222">
        <f>IF($B$81=0,0,(SUMIF($N$6:$N$28,$U7,L$6:L$28)+SUMIF($N$91:$N$118,$U7,L$91:L$118))*$I$83*seasonal!$B$81/$B$81)</f>
        <v>0</v>
      </c>
      <c r="T37" s="222">
        <f>IF($B$81=0,0,(SUMIF($N$6:$N$28,$U7,M$6:M$28)+SUMIF($N$91:$N$118,$U7,M$91:M$118))*$I$83*seasonal!$B$81/$B$81)</f>
        <v>0</v>
      </c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IF(seasonal!A38=0,"",seasonal!A38)</f>
        <v>Construction cash income -- see Data2</v>
      </c>
      <c r="B38" s="216">
        <f>IF([1]Summ!C1073="",0,[1]Summ!C1073)</f>
        <v>3850</v>
      </c>
      <c r="C38" s="216">
        <f>IF([1]Summ!D1073="",0,[1]Summ!D1073)</f>
        <v>0</v>
      </c>
      <c r="D38" s="38">
        <f t="shared" si="25"/>
        <v>3850</v>
      </c>
      <c r="E38" s="75">
        <f>seasonal!E38</f>
        <v>0.5</v>
      </c>
      <c r="F38" s="75">
        <f>seasonal!F38</f>
        <v>1.1100000000000001</v>
      </c>
      <c r="G38" s="75">
        <f>seasonal!G38</f>
        <v>1.65</v>
      </c>
      <c r="H38" s="24">
        <f t="shared" ref="H38:H64" si="30">(E38*F38)</f>
        <v>0.55500000000000005</v>
      </c>
      <c r="I38" s="39">
        <f t="shared" ref="I38:I64" si="31">D38*H38</f>
        <v>2136.75</v>
      </c>
      <c r="J38" s="38">
        <f t="shared" ref="J38:J64" si="32">J92*I$83</f>
        <v>2136.75</v>
      </c>
      <c r="K38" s="40">
        <f t="shared" ref="K38:K64" si="33">(B38/B$65)</f>
        <v>0.14798585485854859</v>
      </c>
      <c r="L38" s="22">
        <f t="shared" ref="L38:L64" si="34">(K38*H38)</f>
        <v>8.2132149446494482E-2</v>
      </c>
      <c r="M38" s="24">
        <f t="shared" ref="M38:M64" si="35">J38/B$65</f>
        <v>8.2132149446494468E-2</v>
      </c>
      <c r="N38" s="275">
        <v>7</v>
      </c>
      <c r="O38" s="2"/>
      <c r="P38" s="2"/>
      <c r="Q38" s="59" t="s">
        <v>72</v>
      </c>
      <c r="R38" s="222">
        <f>IF($B$81=0,0,(SUMIF($N$6:$N$28,$U8,K$6:K$28)*$B$83+SUMIF($N$37:$N$64,$U8,B$37:B$64))*seasonal!$B$81/$B$81)</f>
        <v>0</v>
      </c>
      <c r="S38" s="222">
        <f>IF($B$81=0,0,(SUMIF($N$6:$N$28,$U8,L$6:L$28)+SUMIF($N$91:$N$118,$U8,L$91:L$118))*$I$83*seasonal!$B$81/$B$81)</f>
        <v>0</v>
      </c>
      <c r="T38" s="222">
        <f>IF($B$81=0,0,(SUMIF($N$6:$N$28,$U8,M$6:M$28)+SUMIF($N$91:$N$118,$U8,M$91:M$118))*$I$83*seasonal!$B$81/$B$81)</f>
        <v>0</v>
      </c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IF(seasonal!A39=0,"",seasonal!A39)</f>
        <v>Domestic work cash income -- see Data2</v>
      </c>
      <c r="B39" s="216">
        <f>IF([1]Summ!C1074="",0,[1]Summ!C1074)</f>
        <v>3000</v>
      </c>
      <c r="C39" s="216">
        <f>IF([1]Summ!D1074="",0,[1]Summ!D1074)</f>
        <v>0</v>
      </c>
      <c r="D39" s="38">
        <f t="shared" si="25"/>
        <v>3000</v>
      </c>
      <c r="E39" s="75">
        <f>seasonal!E39</f>
        <v>0.5</v>
      </c>
      <c r="F39" s="75">
        <f>seasonal!F39</f>
        <v>1.1100000000000001</v>
      </c>
      <c r="G39" s="75">
        <f>seasonal!G39</f>
        <v>1.65</v>
      </c>
      <c r="H39" s="24">
        <f t="shared" si="30"/>
        <v>0.55500000000000005</v>
      </c>
      <c r="I39" s="39">
        <f t="shared" si="31"/>
        <v>1665.0000000000002</v>
      </c>
      <c r="J39" s="38">
        <f t="shared" si="32"/>
        <v>1665.0000000000002</v>
      </c>
      <c r="K39" s="40">
        <f t="shared" si="33"/>
        <v>0.11531365313653137</v>
      </c>
      <c r="L39" s="22">
        <f t="shared" si="34"/>
        <v>6.3999077490774922E-2</v>
      </c>
      <c r="M39" s="24">
        <f t="shared" si="35"/>
        <v>6.3999077490774922E-2</v>
      </c>
      <c r="N39" s="275">
        <v>7</v>
      </c>
      <c r="O39" s="2"/>
      <c r="P39" s="2"/>
      <c r="Q39" s="59" t="s">
        <v>73</v>
      </c>
      <c r="R39" s="222">
        <f>IF($B$81=0,0,(SUMIF($N$6:$N$28,$U9,K$6:K$28)*$B$83+SUMIF($N$37:$N$64,$U9,B$37:B$64))*seasonal!$B$81/$B$81)</f>
        <v>0</v>
      </c>
      <c r="S39" s="222">
        <f>IF($B$81=0,0,(SUMIF($N$6:$N$28,$U9,L$6:L$28)+SUMIF($N$91:$N$118,$U9,L$91:L$118))*$I$83*seasonal!$B$81/$B$81)</f>
        <v>0</v>
      </c>
      <c r="T39" s="222">
        <f>IF($B$81=0,0,(SUMIF($N$6:$N$28,$U9,M$6:M$28)+SUMIF($N$91:$N$118,$U9,M$91:M$118))*$I$83*seasonal!$B$81/$B$81)</f>
        <v>0</v>
      </c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1665.0000000000002</v>
      </c>
      <c r="AH39" s="123">
        <f t="shared" si="37"/>
        <v>1</v>
      </c>
      <c r="AI39" s="112">
        <f t="shared" si="37"/>
        <v>1665.0000000000002</v>
      </c>
      <c r="AJ39" s="148">
        <f t="shared" si="38"/>
        <v>0</v>
      </c>
      <c r="AK39" s="147">
        <f t="shared" si="39"/>
        <v>1665.0000000000002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IF(seasonal!A40=0,"",seasonal!A40)</f>
        <v>Formal Employment</v>
      </c>
      <c r="B40" s="216">
        <f>IF([1]Summ!C1075="",0,[1]Summ!C1075)</f>
        <v>4200</v>
      </c>
      <c r="C40" s="216">
        <f>IF([1]Summ!D1075="",0,[1]Summ!D1075)</f>
        <v>0</v>
      </c>
      <c r="D40" s="38">
        <f t="shared" si="25"/>
        <v>4200</v>
      </c>
      <c r="E40" s="75">
        <f>seasonal!E40</f>
        <v>0.6</v>
      </c>
      <c r="F40" s="75">
        <f>seasonal!F40</f>
        <v>1.18</v>
      </c>
      <c r="G40" s="75">
        <f>seasonal!G40</f>
        <v>1.65</v>
      </c>
      <c r="H40" s="24">
        <f t="shared" si="30"/>
        <v>0.70799999999999996</v>
      </c>
      <c r="I40" s="39">
        <f t="shared" si="31"/>
        <v>2973.6</v>
      </c>
      <c r="J40" s="38">
        <f t="shared" si="32"/>
        <v>2973.5999999999995</v>
      </c>
      <c r="K40" s="40">
        <f t="shared" si="33"/>
        <v>0.16143911439114392</v>
      </c>
      <c r="L40" s="22">
        <f t="shared" si="34"/>
        <v>0.11429889298892988</v>
      </c>
      <c r="M40" s="24">
        <f t="shared" si="35"/>
        <v>0.11429889298892987</v>
      </c>
      <c r="N40" s="275">
        <v>8</v>
      </c>
      <c r="O40" s="2"/>
      <c r="P40" s="2"/>
      <c r="Q40" s="59" t="s">
        <v>74</v>
      </c>
      <c r="R40" s="222">
        <f>IF($B$81=0,0,(SUMIF($N$6:$N$28,$U10,K$6:K$28)*$B$83+SUMIF($N$37:$N$64,$U10,B$37:B$64))*seasonal!$B$81/$B$81)</f>
        <v>0</v>
      </c>
      <c r="S40" s="222">
        <f>IF($B$81=0,0,(SUMIF($N$6:$N$28,$U10,L$6:L$28)+SUMIF($N$91:$N$118,$U10,L$91:L$118))*$I$83*seasonal!$B$81/$B$81)</f>
        <v>0</v>
      </c>
      <c r="T40" s="222">
        <f>IF($B$81=0,0,(SUMIF($N$6:$N$28,$U10,M$6:M$28)+SUMIF($N$91:$N$118,$U10,M$91:M$118))*$I$83*seasonal!$B$81/$B$81)</f>
        <v>0</v>
      </c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2973.5999999999995</v>
      </c>
      <c r="AH40" s="123">
        <f t="shared" si="37"/>
        <v>1</v>
      </c>
      <c r="AI40" s="112">
        <f t="shared" si="37"/>
        <v>2973.5999999999995</v>
      </c>
      <c r="AJ40" s="148">
        <f t="shared" si="38"/>
        <v>0</v>
      </c>
      <c r="AK40" s="147">
        <f t="shared" si="39"/>
        <v>2973.5999999999995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IF(seasonal!A41=0,"",seasonal!A41)</f>
        <v>Self-employment -- see Data2</v>
      </c>
      <c r="B41" s="216">
        <f>IF([1]Summ!C1076="",0,[1]Summ!C1076)</f>
        <v>4500</v>
      </c>
      <c r="C41" s="216">
        <f>IF([1]Summ!D1076="",0,[1]Summ!D1076)</f>
        <v>900</v>
      </c>
      <c r="D41" s="38">
        <f t="shared" si="25"/>
        <v>5400</v>
      </c>
      <c r="E41" s="75">
        <f>seasonal!E41</f>
        <v>0.8</v>
      </c>
      <c r="F41" s="75">
        <f>seasonal!F41</f>
        <v>1.18</v>
      </c>
      <c r="G41" s="75">
        <f>seasonal!G41</f>
        <v>1.65</v>
      </c>
      <c r="H41" s="24">
        <f t="shared" si="30"/>
        <v>0.94399999999999995</v>
      </c>
      <c r="I41" s="39">
        <f t="shared" si="31"/>
        <v>5097.5999999999995</v>
      </c>
      <c r="J41" s="38">
        <f t="shared" si="32"/>
        <v>5097.6000000000004</v>
      </c>
      <c r="K41" s="40">
        <f t="shared" si="33"/>
        <v>0.17297047970479704</v>
      </c>
      <c r="L41" s="22">
        <f t="shared" si="34"/>
        <v>0.16328413284132839</v>
      </c>
      <c r="M41" s="24">
        <f t="shared" si="35"/>
        <v>0.19594095940959411</v>
      </c>
      <c r="N41" s="275">
        <v>10</v>
      </c>
      <c r="O41" s="2"/>
      <c r="P41" s="2"/>
      <c r="Q41" s="59" t="s">
        <v>75</v>
      </c>
      <c r="R41" s="222">
        <f>IF($B$81=0,0,(SUMIF($N$6:$N$28,$U11,K$6:K$28)*$B$83+SUMIF($N$37:$N$64,$U11,B$37:B$64))*seasonal!$B$81/$B$81)</f>
        <v>0</v>
      </c>
      <c r="S41" s="222">
        <f>IF($B$81=0,0,(SUMIF($N$6:$N$28,$U11,L$6:L$28)+SUMIF($N$91:$N$118,$U11,L$91:L$118))*$I$83*seasonal!$B$81/$B$81)</f>
        <v>0</v>
      </c>
      <c r="T41" s="222">
        <f>IF($B$81=0,0,(SUMIF($N$6:$N$28,$U11,M$6:M$28)+SUMIF($N$91:$N$118,$U11,M$91:M$118))*$I$83*seasonal!$B$81/$B$81)</f>
        <v>0</v>
      </c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5097.6000000000004</v>
      </c>
      <c r="AH41" s="123">
        <f t="shared" si="37"/>
        <v>1</v>
      </c>
      <c r="AI41" s="112">
        <f t="shared" si="37"/>
        <v>5097.6000000000004</v>
      </c>
      <c r="AJ41" s="148">
        <f t="shared" si="38"/>
        <v>0</v>
      </c>
      <c r="AK41" s="147">
        <f t="shared" si="39"/>
        <v>5097.6000000000004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IF(seasonal!A42=0,"",seasonal!A42)</f>
        <v>Small business -- see Data2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seasonal!E42</f>
        <v>1</v>
      </c>
      <c r="F42" s="75">
        <f>seasonal!F42</f>
        <v>1.18</v>
      </c>
      <c r="G42" s="75">
        <f>seasonal!G42</f>
        <v>1.65</v>
      </c>
      <c r="H42" s="24">
        <f t="shared" si="30"/>
        <v>1.18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75">
        <v>11</v>
      </c>
      <c r="O42" s="2"/>
      <c r="P42" s="176"/>
      <c r="Q42" s="126" t="s">
        <v>116</v>
      </c>
      <c r="R42" s="222">
        <f>IF($B$81=0,0,(SUMIF($N$6:$N$28,$U12,K$6:K$28)*$B$83+SUMIF($N$37:$N$64,$U12,B$37:B$64))*seasonal!$B$81/$B$81)</f>
        <v>0</v>
      </c>
      <c r="S42" s="222">
        <f>IF($B$81=0,0,(SUMIF($N$6:$N$28,$U12,L$6:L$28)+SUMIF($N$91:$N$118,$U12,L$91:L$118))*$I$83*seasonal!$B$81/$B$81)</f>
        <v>0</v>
      </c>
      <c r="T42" s="222">
        <f>IF($B$81=0,0,(SUMIF($N$6:$N$28,$U12,M$6:M$28)+SUMIF($N$91:$N$118,$U12,M$91:M$118))*$I$83*seasonal!$B$81/$B$81)</f>
        <v>0</v>
      </c>
      <c r="U42" s="56"/>
      <c r="V42" s="56"/>
      <c r="W42" s="115"/>
      <c r="X42" s="118">
        <v>1</v>
      </c>
      <c r="Y42" s="110"/>
      <c r="Z42" s="156">
        <f>seasonal!Z42</f>
        <v>0.25</v>
      </c>
      <c r="AA42" s="147">
        <f t="shared" si="40"/>
        <v>0</v>
      </c>
      <c r="AB42" s="156">
        <f>seasonal!AB42</f>
        <v>0</v>
      </c>
      <c r="AC42" s="147">
        <f t="shared" si="41"/>
        <v>0</v>
      </c>
      <c r="AD42" s="156">
        <f>seasonal!AD42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IF(seasonal!A43=0,"",seasonal!A43)</f>
        <v>Social development -- see Data2</v>
      </c>
      <c r="B43" s="216">
        <f>IF([1]Summ!C1078="",0,[1]Summ!C1078)</f>
        <v>5400</v>
      </c>
      <c r="C43" s="216">
        <f>IF([1]Summ!D1078="",0,[1]Summ!D1078)</f>
        <v>0</v>
      </c>
      <c r="D43" s="38">
        <f t="shared" si="25"/>
        <v>5400</v>
      </c>
      <c r="E43" s="75">
        <f>seasonal!E43</f>
        <v>0</v>
      </c>
      <c r="F43" s="75">
        <f>seasonal!F43</f>
        <v>1.18</v>
      </c>
      <c r="G43" s="75">
        <f>seasonal!G43</f>
        <v>1.65</v>
      </c>
      <c r="H43" s="24">
        <f t="shared" si="30"/>
        <v>0</v>
      </c>
      <c r="I43" s="39">
        <f t="shared" si="31"/>
        <v>0</v>
      </c>
      <c r="J43" s="38">
        <f t="shared" si="32"/>
        <v>0</v>
      </c>
      <c r="K43" s="40">
        <f t="shared" si="33"/>
        <v>0.20756457564575645</v>
      </c>
      <c r="L43" s="22">
        <f t="shared" si="34"/>
        <v>0</v>
      </c>
      <c r="M43" s="24">
        <f t="shared" si="35"/>
        <v>0</v>
      </c>
      <c r="N43" s="275">
        <v>14</v>
      </c>
      <c r="O43" s="2"/>
      <c r="P43" s="176"/>
      <c r="Q43" s="59" t="s">
        <v>76</v>
      </c>
      <c r="R43" s="222">
        <f>IF($B$81=0,0,(SUMIF($N$6:$N$28,$U13,K$6:K$28)*$B$83+SUMIF($N$37:$N$64,$U13,B$37:B$64))*seasonal!$B$81/$B$81)</f>
        <v>10630</v>
      </c>
      <c r="S43" s="222">
        <f>IF($B$81=0,0,(SUMIF($N$6:$N$28,$U13,L$6:L$28)+SUMIF($N$91:$N$118,$U13,L$91:L$118))*$I$83*seasonal!$B$81/$B$81)</f>
        <v>5899.65</v>
      </c>
      <c r="T43" s="222">
        <f>IF($B$81=0,0,(SUMIF($N$6:$N$28,$U13,M$6:M$28)+SUMIF($N$91:$N$118,$U13,M$91:M$118))*$I$83*seasonal!$B$81/$B$81)</f>
        <v>5899.65</v>
      </c>
      <c r="U43" s="56"/>
      <c r="V43" s="56"/>
      <c r="W43" s="115"/>
      <c r="X43" s="118"/>
      <c r="Y43" s="110"/>
      <c r="Z43" s="156">
        <f>seasonal!Z43</f>
        <v>0.25</v>
      </c>
      <c r="AA43" s="147">
        <f t="shared" si="40"/>
        <v>0</v>
      </c>
      <c r="AB43" s="156">
        <f>seasonal!AB43</f>
        <v>0.25</v>
      </c>
      <c r="AC43" s="147">
        <f t="shared" si="41"/>
        <v>0</v>
      </c>
      <c r="AD43" s="156">
        <f>seasonal!AD43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IF(seasonal!A44=0,"",seasonal!A44)</f>
        <v>Public works -- see Data2</v>
      </c>
      <c r="B44" s="216">
        <f>IF([1]Summ!C1079="",0,[1]Summ!C1079)</f>
        <v>1286</v>
      </c>
      <c r="C44" s="216">
        <f>IF([1]Summ!D1079="",0,[1]Summ!D1079)</f>
        <v>0</v>
      </c>
      <c r="D44" s="38">
        <f t="shared" si="25"/>
        <v>1286</v>
      </c>
      <c r="E44" s="75">
        <f>seasonal!E44</f>
        <v>1</v>
      </c>
      <c r="F44" s="75">
        <f>seasonal!F44</f>
        <v>1</v>
      </c>
      <c r="G44" s="75">
        <f>seasonal!G44</f>
        <v>1.65</v>
      </c>
      <c r="H44" s="24">
        <f t="shared" si="30"/>
        <v>1</v>
      </c>
      <c r="I44" s="39">
        <f t="shared" si="31"/>
        <v>1286</v>
      </c>
      <c r="J44" s="38">
        <f t="shared" si="32"/>
        <v>1286</v>
      </c>
      <c r="K44" s="40">
        <f t="shared" si="33"/>
        <v>4.9431119311193109E-2</v>
      </c>
      <c r="L44" s="22">
        <f t="shared" si="34"/>
        <v>4.9431119311193109E-2</v>
      </c>
      <c r="M44" s="24">
        <f t="shared" si="35"/>
        <v>4.9431119311193109E-2</v>
      </c>
      <c r="N44" s="275">
        <v>9</v>
      </c>
      <c r="O44" s="2"/>
      <c r="P44" s="2"/>
      <c r="Q44" s="126" t="s">
        <v>77</v>
      </c>
      <c r="R44" s="222">
        <f>IF($B$81=0,0,(SUMIF($N$6:$N$28,$U14,K$6:K$28)*$B$83+SUMIF($N$37:$N$64,$U14,B$37:B$64))*seasonal!$B$81/$B$81)</f>
        <v>4200</v>
      </c>
      <c r="S44" s="222">
        <f>IF($B$81=0,0,(SUMIF($N$6:$N$28,$U14,L$6:L$28)+SUMIF($N$91:$N$118,$U14,L$91:L$118))*$I$83*seasonal!$B$81/$B$81)</f>
        <v>2973.5999999999995</v>
      </c>
      <c r="T44" s="222">
        <f>IF($B$81=0,0,(SUMIF($N$6:$N$28,$U14,M$6:M$28)+SUMIF($N$91:$N$118,$U14,M$91:M$118))*$I$83*seasonal!$B$81/$B$81)</f>
        <v>2973.5999999999995</v>
      </c>
      <c r="U44" s="56"/>
      <c r="V44" s="56"/>
      <c r="W44" s="117"/>
      <c r="X44" s="118"/>
      <c r="Y44" s="110"/>
      <c r="Z44" s="156">
        <f>seasonal!Z44</f>
        <v>0.25</v>
      </c>
      <c r="AA44" s="147">
        <f t="shared" si="40"/>
        <v>321.5</v>
      </c>
      <c r="AB44" s="156">
        <f>seasonal!AB44</f>
        <v>0.25</v>
      </c>
      <c r="AC44" s="147">
        <f t="shared" si="41"/>
        <v>321.5</v>
      </c>
      <c r="AD44" s="156">
        <f>seasonal!AD44</f>
        <v>0.25</v>
      </c>
      <c r="AE44" s="147">
        <f t="shared" si="42"/>
        <v>321.5</v>
      </c>
      <c r="AF44" s="122">
        <f t="shared" si="29"/>
        <v>0.25</v>
      </c>
      <c r="AG44" s="147">
        <f t="shared" si="36"/>
        <v>321.5</v>
      </c>
      <c r="AH44" s="123">
        <f t="shared" si="37"/>
        <v>1</v>
      </c>
      <c r="AI44" s="112">
        <f t="shared" si="37"/>
        <v>1286</v>
      </c>
      <c r="AJ44" s="148">
        <f t="shared" si="38"/>
        <v>643</v>
      </c>
      <c r="AK44" s="147">
        <f t="shared" si="39"/>
        <v>643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IF(seasonal!A45=0,"",seasonal!A45)</f>
        <v/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seasonal!E45</f>
        <v>1</v>
      </c>
      <c r="F45" s="75">
        <f>seasonal!F45</f>
        <v>1</v>
      </c>
      <c r="G45" s="75">
        <f>seasonal!G45</f>
        <v>1.65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59" t="s">
        <v>119</v>
      </c>
      <c r="R45" s="222">
        <f>IF($B$81=0,0,(SUMIF($N$6:$N$28,$U15,K$6:K$28)*$B$83+SUMIF($N$37:$N$64,$U15,B$37:B$64))*seasonal!$B$81/$B$81)</f>
        <v>1286</v>
      </c>
      <c r="S45" s="222">
        <f>IF($B$81=0,0,(SUMIF($N$6:$N$28,$U15,L$6:L$28)+SUMIF($N$91:$N$118,$U15,L$91:L$118))*$I$83*seasonal!$B$81/$B$81)</f>
        <v>1286</v>
      </c>
      <c r="T45" s="222">
        <f>IF($B$81=0,0,(SUMIF($N$6:$N$28,$U15,M$6:M$28)+SUMIF($N$91:$N$118,$U15,M$91:M$118))*$I$83*seasonal!$B$81/$B$81)</f>
        <v>1286</v>
      </c>
      <c r="U45" s="56"/>
      <c r="V45" s="56"/>
      <c r="W45" s="110"/>
      <c r="X45" s="118"/>
      <c r="Y45" s="110"/>
      <c r="Z45" s="156">
        <f>seasonal!Z45</f>
        <v>0.25</v>
      </c>
      <c r="AA45" s="147">
        <f t="shared" si="40"/>
        <v>0</v>
      </c>
      <c r="AB45" s="156">
        <f>seasonal!AB45</f>
        <v>0.25</v>
      </c>
      <c r="AC45" s="147">
        <f t="shared" si="41"/>
        <v>0</v>
      </c>
      <c r="AD45" s="156">
        <f>seasonal!AD45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IF(seasonal!A46=0,"",seasonal!A46)</f>
        <v/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seasonal!E46</f>
        <v>1</v>
      </c>
      <c r="F46" s="75">
        <f>seasonal!F46</f>
        <v>1</v>
      </c>
      <c r="G46" s="75">
        <f>seasonal!G46</f>
        <v>1.65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126" t="s">
        <v>78</v>
      </c>
      <c r="R46" s="222">
        <f>IF($B$81=0,0,(SUMIF($N$6:$N$28,$U16,K$6:K$28)*$B$83+SUMIF($N$37:$N$64,$U16,B$37:B$64))*seasonal!$B$81/$B$81)</f>
        <v>4500</v>
      </c>
      <c r="S46" s="222">
        <f>IF($B$81=0,0,(SUMIF($N$6:$N$28,$U16,L$6:L$28)+SUMIF($N$91:$N$118,$U16,L$91:L$118))*$I$83*seasonal!$B$81/$B$81)</f>
        <v>4248</v>
      </c>
      <c r="T46" s="222">
        <f>IF($B$81=0,0,(SUMIF($N$6:$N$28,$U16,M$6:M$28)+SUMIF($N$91:$N$118,$U16,M$91:M$118))*$I$83*seasonal!$B$81/$B$81)</f>
        <v>5097.6000000000004</v>
      </c>
      <c r="U46" s="56"/>
      <c r="V46" s="56"/>
      <c r="W46" s="110"/>
      <c r="X46" s="118"/>
      <c r="Y46" s="110"/>
      <c r="Z46" s="156">
        <f>seasonal!Z46</f>
        <v>0.25</v>
      </c>
      <c r="AA46" s="147">
        <f t="shared" si="40"/>
        <v>0</v>
      </c>
      <c r="AB46" s="156">
        <f>seasonal!AB46</f>
        <v>0.25</v>
      </c>
      <c r="AC46" s="147">
        <f t="shared" si="41"/>
        <v>0</v>
      </c>
      <c r="AD46" s="156">
        <f>seasonal!AD46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IF(seasonal!A47=0,"",seasonal!A47)</f>
        <v/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seasonal!E47</f>
        <v>1</v>
      </c>
      <c r="F47" s="75">
        <f>seasonal!F47</f>
        <v>1</v>
      </c>
      <c r="G47" s="75">
        <f>seasonal!G47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Q47" s="126" t="s">
        <v>117</v>
      </c>
      <c r="R47" s="222">
        <f>IF($B$81=0,0,(SUMIF($N$6:$N$28,$U17,K$6:K$28)*$B$83+SUMIF($N$37:$N$64,$U17,B$37:B$64))*seasonal!$B$81/$B$81)</f>
        <v>0</v>
      </c>
      <c r="S47" s="222">
        <f>IF($B$81=0,0,(SUMIF($N$6:$N$28,$U17,L$6:L$28)+SUMIF($N$91:$N$118,$U17,L$91:L$118))*$I$83*seasonal!$B$81/$B$81)</f>
        <v>0</v>
      </c>
      <c r="T47" s="222">
        <f>IF($B$81=0,0,(SUMIF($N$6:$N$28,$U17,M$6:M$28)+SUMIF($N$91:$N$118,$U17,M$91:M$118))*$I$83*seasonal!$B$81/$B$81)</f>
        <v>0</v>
      </c>
      <c r="U47" s="56"/>
      <c r="V47" s="56"/>
      <c r="W47" s="110"/>
      <c r="X47" s="118"/>
      <c r="Y47" s="110"/>
      <c r="Z47" s="156">
        <f>seasonal!Z47</f>
        <v>0.25</v>
      </c>
      <c r="AA47" s="147">
        <f t="shared" si="40"/>
        <v>0</v>
      </c>
      <c r="AB47" s="156">
        <f>seasonal!AB47</f>
        <v>0.25</v>
      </c>
      <c r="AC47" s="147">
        <f t="shared" si="41"/>
        <v>0</v>
      </c>
      <c r="AD47" s="156">
        <f>seasonal!AD47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IF(seasonal!A48=0,"",seasonal!A48)</f>
        <v/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seasonal!E48</f>
        <v>1</v>
      </c>
      <c r="F48" s="75">
        <f>seasonal!F48</f>
        <v>1</v>
      </c>
      <c r="G48" s="75">
        <f>seasonal!G48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59" t="s">
        <v>79</v>
      </c>
      <c r="R48" s="222">
        <f>IF($B$81=0,0,(SUMIF($N$6:$N$28,$U18,K$6:K$28)*$B$83+SUMIF($N$37:$N$64,$U18,B$37:B$64))*seasonal!$B$81/$B$81)</f>
        <v>972.28855623071831</v>
      </c>
      <c r="S48" s="222">
        <f>IF($B$81=0,0,(SUMIF($N$6:$N$28,$U18,L$6:L$28)+SUMIF($N$91:$N$118,$U18,L$91:L$118))*$I$83*seasonal!$B$81/$B$81)</f>
        <v>1604.2761177806851</v>
      </c>
      <c r="T48" s="222">
        <f>IF($B$81=0,0,(SUMIF($N$6:$N$28,$U18,M$6:M$28)+SUMIF($N$91:$N$118,$U18,M$91:M$118))*$I$83*seasonal!$B$81/$B$81)</f>
        <v>1604.2761177806851</v>
      </c>
      <c r="U48" s="56"/>
      <c r="V48" s="56"/>
      <c r="W48" s="110"/>
      <c r="X48" s="118"/>
      <c r="Y48" s="110"/>
      <c r="Z48" s="156">
        <f>seasonal!Z48</f>
        <v>0.25</v>
      </c>
      <c r="AA48" s="147">
        <f t="shared" si="40"/>
        <v>0</v>
      </c>
      <c r="AB48" s="156">
        <f>seasonal!AB48</f>
        <v>0.25</v>
      </c>
      <c r="AC48" s="147">
        <f t="shared" si="41"/>
        <v>0</v>
      </c>
      <c r="AD48" s="156">
        <f>seasonal!AD48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IF(seasonal!A49=0,"",seasonal!A49)</f>
        <v/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seasonal!E49</f>
        <v>1</v>
      </c>
      <c r="F49" s="75">
        <f>seasonal!F49</f>
        <v>1</v>
      </c>
      <c r="G49" s="75">
        <f>seasonal!G49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59" t="s">
        <v>80</v>
      </c>
      <c r="R49" s="222">
        <f>IF($B$81=0,0,(SUMIF($N$6:$N$28,$U19,K$6:K$28)*$B$83+SUMIF($N$37:$N$64,$U19,B$37:B$64))*seasonal!$B$81/$B$81)</f>
        <v>0</v>
      </c>
      <c r="S49" s="222">
        <f>IF($B$81=0,0,(SUMIF($N$6:$N$28,$U19,L$6:L$28)+SUMIF($N$91:$N$118,$U19,L$91:L$118))*$I$83*seasonal!$B$81/$B$81)</f>
        <v>0</v>
      </c>
      <c r="T49" s="222">
        <f>IF($B$81=0,0,(SUMIF($N$6:$N$28,$U19,M$6:M$28)+SUMIF($N$91:$N$118,$U19,M$91:M$118))*$I$83*seasonal!$B$81/$B$81)</f>
        <v>0</v>
      </c>
      <c r="V49" s="56"/>
      <c r="W49" s="110"/>
      <c r="X49" s="118"/>
      <c r="Y49" s="110"/>
      <c r="Z49" s="156">
        <f>seasonal!Z49</f>
        <v>0.25</v>
      </c>
      <c r="AA49" s="147">
        <f t="shared" si="40"/>
        <v>0</v>
      </c>
      <c r="AB49" s="156">
        <f>seasonal!AB49</f>
        <v>0.25</v>
      </c>
      <c r="AC49" s="147">
        <f t="shared" si="41"/>
        <v>0</v>
      </c>
      <c r="AD49" s="156">
        <f>seasonal!AD49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IF(seasonal!A50=0,"",seasonal!A50)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seasonal!E50</f>
        <v>1</v>
      </c>
      <c r="F50" s="75">
        <f>seasonal!F50</f>
        <v>1</v>
      </c>
      <c r="G50" s="75">
        <f>seasonal!G50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59" t="s">
        <v>81</v>
      </c>
      <c r="R50" s="222">
        <f>IF($B$81=0,0,(SUMIF($N$6:$N$28,$U20,K$6:K$28)*$B$83+SUMIF($N$37:$N$64,$U20,B$37:B$64))*seasonal!$B$81/$B$81)</f>
        <v>5400</v>
      </c>
      <c r="S50" s="222">
        <f>IF($B$81=0,0,(SUMIF($N$6:$N$28,$U20,L$6:L$28)+SUMIF($N$91:$N$118,$U20,L$91:L$118))*$I$83*seasonal!$B$81/$B$81)</f>
        <v>0</v>
      </c>
      <c r="T50" s="222">
        <f>IF($B$81=0,0,(SUMIF($N$6:$N$28,$U20,M$6:M$28)+SUMIF($N$91:$N$118,$U20,M$91:M$118))*$I$83*seasonal!$B$81/$B$81)</f>
        <v>0</v>
      </c>
      <c r="V50" s="56"/>
      <c r="W50" s="110"/>
      <c r="X50" s="118"/>
      <c r="Y50" s="110"/>
      <c r="Z50" s="156">
        <f>seasonal!Z55</f>
        <v>0.25</v>
      </c>
      <c r="AA50" s="147">
        <f t="shared" si="40"/>
        <v>0</v>
      </c>
      <c r="AB50" s="156">
        <f>seasonal!AB55</f>
        <v>0.25</v>
      </c>
      <c r="AC50" s="147">
        <f t="shared" si="41"/>
        <v>0</v>
      </c>
      <c r="AD50" s="156">
        <f>seasonal!AD55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IF(seasonal!A51=0,"",seasonal!A51)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seasonal!E51</f>
        <v>1</v>
      </c>
      <c r="F51" s="75">
        <f>seasonal!F51</f>
        <v>1</v>
      </c>
      <c r="G51" s="75">
        <f>seasonal!G51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59" t="s">
        <v>82</v>
      </c>
      <c r="R51" s="222">
        <f>IF($B$81=0,0,(SUMIF($N$6:$N$28,$U21,K$6:K$28)*$B$83+SUMIF($N$37:$N$64,$U21,B$37:B$64))*seasonal!$B$81/$B$81)</f>
        <v>0</v>
      </c>
      <c r="S51" s="222">
        <f>IF($B$81=0,0,(SUMIF($N$6:$N$28,$U21,L$6:L$28)+SUMIF($N$91:$N$118,$U21,L$91:L$118))*$I$83*seasonal!$B$81/$B$81)</f>
        <v>0</v>
      </c>
      <c r="T51" s="222">
        <f>IF($B$81=0,0,(SUMIF($N$6:$N$28,$U21,M$6:M$28)+SUMIF($N$91:$N$118,$U21,M$91:M$118))*$I$83*seasonal!$B$81/$B$81)</f>
        <v>0</v>
      </c>
      <c r="V51" s="56"/>
      <c r="W51" s="110"/>
      <c r="X51" s="118"/>
      <c r="Y51" s="110"/>
      <c r="Z51" s="156">
        <f>seasonal!Z56</f>
        <v>0.25</v>
      </c>
      <c r="AA51" s="147">
        <f t="shared" si="40"/>
        <v>0</v>
      </c>
      <c r="AB51" s="156">
        <f>seasonal!AB56</f>
        <v>0.25</v>
      </c>
      <c r="AC51" s="147">
        <f t="shared" si="41"/>
        <v>0</v>
      </c>
      <c r="AD51" s="156">
        <f>seasonal!AD56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IF(seasonal!A52=0,"",seasonal!A52)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seasonal!E52</f>
        <v>1</v>
      </c>
      <c r="F52" s="75">
        <f>seasonal!F52</f>
        <v>1</v>
      </c>
      <c r="G52" s="75">
        <f>seasonal!G52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59" t="s">
        <v>83</v>
      </c>
      <c r="R52" s="222">
        <f>IF($B$81=0,0,(SUMIF($N$6:$N$28,$U22,K$6:K$28)*$B$83+SUMIF($N$37:$N$64,$U22,B$37:B$64))*seasonal!$B$81/$B$81)</f>
        <v>0</v>
      </c>
      <c r="S52" s="222">
        <f>IF($B$81=0,0,(SUMIF($N$6:$N$28,$U22,L$6:L$28)+SUMIF($N$91:$N$118,$U22,L$91:L$118))*$I$83*seasonal!$B$81/$B$81)</f>
        <v>0</v>
      </c>
      <c r="T52" s="222">
        <f>IF($B$81=0,0,(SUMIF($N$6:$N$28,$U22,M$6:M$28)+SUMIF($N$91:$N$118,$U22,M$91:M$118))*$I$83*seasonal!$B$81/$B$81)</f>
        <v>0</v>
      </c>
      <c r="U52" s="56"/>
      <c r="V52" s="56"/>
      <c r="W52" s="110"/>
      <c r="X52" s="118"/>
      <c r="Y52" s="110"/>
      <c r="Z52" s="156">
        <f>seasonal!Z57</f>
        <v>0.25</v>
      </c>
      <c r="AA52" s="147">
        <f t="shared" si="40"/>
        <v>0</v>
      </c>
      <c r="AB52" s="156">
        <f>seasonal!AB57</f>
        <v>0.25</v>
      </c>
      <c r="AC52" s="147">
        <f t="shared" si="41"/>
        <v>0</v>
      </c>
      <c r="AD52" s="156">
        <f>seasonal!AD57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 thickBot="1">
      <c r="A53" s="86" t="str">
        <f>IF(seasonal!A53=0,"",seasonal!A53)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seasonal!E53</f>
        <v>1</v>
      </c>
      <c r="F53" s="75">
        <f>seasonal!F53</f>
        <v>1</v>
      </c>
      <c r="G53" s="75">
        <f>seasonal!G53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171" t="s">
        <v>92</v>
      </c>
      <c r="R53" s="179">
        <f>SUM(R37:R52)</f>
        <v>26988.28855623072</v>
      </c>
      <c r="S53" s="179">
        <f>SUM(S37:S52)</f>
        <v>16011.526117780686</v>
      </c>
      <c r="T53" s="179">
        <f>SUM(T37:T52)</f>
        <v>16861.126117780685</v>
      </c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 thickTop="1">
      <c r="A54" s="86" t="str">
        <f>IF(seasonal!A54=0,"",seasonal!A54)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seasonal!E54</f>
        <v>1</v>
      </c>
      <c r="F54" s="75">
        <f>seasonal!F54</f>
        <v>1</v>
      </c>
      <c r="G54" s="75">
        <f>seasonal!G54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9" t="s">
        <v>129</v>
      </c>
      <c r="R54" s="41">
        <f>IF($B$81=0,0,(SUM(($B$70))+((1-$D$29)*$B$83))*seasonal!$B$81/$B$81)</f>
        <v>17800.515655036419</v>
      </c>
      <c r="S54" s="41">
        <f>IF($B$81=0,0,(SUM(($B$70*$H$70))+((1-$D$29)*$I$83))*seasonal!$B$81/$B$81)</f>
        <v>27031.576933582299</v>
      </c>
      <c r="T54" s="41">
        <f>IF($B$81=0,0,(SUM(($B$70*$H$70))+((1-$D$29)*$I$83))*seasonal!$B$81/$B$81)</f>
        <v>27031.576933582299</v>
      </c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IF(seasonal!A55=0,"",seasonal!A55)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seasonal!E55</f>
        <v>1</v>
      </c>
      <c r="F55" s="75">
        <f>seasonal!F55</f>
        <v>1</v>
      </c>
      <c r="G55" s="75">
        <f>seasonal!G55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142" t="s">
        <v>130</v>
      </c>
      <c r="R55" s="41">
        <f>IF($B$81=0,0,(SUM(($B$70),($B$71*$H$71))+((1-$D$29)*$B$83))*seasonal!$B$81/$B$81)</f>
        <v>26991.928988369749</v>
      </c>
      <c r="S55" s="41">
        <f>IF($B$81=0,0,(SUM(($B$70*$H$70),($B$71*$H$71))+((1-$D$29)*$I$83))*seasonal!$B$81/$B$81)</f>
        <v>36222.990266915629</v>
      </c>
      <c r="T55" s="41">
        <f>IF($B$81=0,0,(SUM(($B$70*$H$70),($B$71*$H$71))+((1-$D$29)*$I$83))*seasonal!$B$81/$B$81)</f>
        <v>36222.990266915629</v>
      </c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IF(seasonal!A56=0,"",seasonal!A56)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seasonal!E56</f>
        <v>1</v>
      </c>
      <c r="F56" s="75">
        <f>seasonal!F56</f>
        <v>1</v>
      </c>
      <c r="G56" s="75">
        <f>seasonal!G56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9" t="s">
        <v>131</v>
      </c>
      <c r="R56" s="41">
        <f>IF($B$81=0,0,(SUM(($B$70),($B$71*$H$71),($B$72*$H$72))+((1-$D$29)*$B$83))*seasonal!$B$81/$B$81)</f>
        <v>43360.888988369748</v>
      </c>
      <c r="S56" s="41">
        <f>IF($B$81=0,0,(SUM(($B$70*$H$70),($B$71*$H$71),($B$72*$H$72))+((1-$D$29)*$I$83))*seasonal!$B$81/$B$81)</f>
        <v>52591.950266915635</v>
      </c>
      <c r="T56" s="41">
        <f>IF($B$81=0,0,(SUM(($B$70*$H$70),($B$71*$H$71),($B$72*$H$72))+((1-$D$29)*$I$83))*seasonal!$B$81/$B$81)</f>
        <v>52591.950266915635</v>
      </c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IF(seasonal!A57=0,"",seasonal!A57)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seasonal!E57</f>
        <v>1</v>
      </c>
      <c r="F57" s="75">
        <f>seasonal!F57</f>
        <v>1</v>
      </c>
      <c r="G57" s="75">
        <f>seasonal!G57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IF(seasonal!A58=0,"",seasonal!A58)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seasonal!E58</f>
        <v>1</v>
      </c>
      <c r="F58" s="75">
        <f>seasonal!F58</f>
        <v>1</v>
      </c>
      <c r="G58" s="75">
        <f>seasonal!G58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seasonal!Z58</f>
        <v>0.25</v>
      </c>
      <c r="AA58" s="147">
        <f t="shared" si="40"/>
        <v>0</v>
      </c>
      <c r="AB58" s="156">
        <f>seasonal!AB58</f>
        <v>0.25</v>
      </c>
      <c r="AC58" s="147">
        <f t="shared" si="41"/>
        <v>0</v>
      </c>
      <c r="AD58" s="156">
        <f>seasonal!AD58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IF(seasonal!A59=0,"",seasonal!A59)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seasonal!E59</f>
        <v>1</v>
      </c>
      <c r="F59" s="75">
        <f>seasonal!F59</f>
        <v>1</v>
      </c>
      <c r="G59" s="75">
        <f>seasonal!G59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seasonal!Z59</f>
        <v>0.25</v>
      </c>
      <c r="AA59" s="147">
        <f t="shared" si="40"/>
        <v>0</v>
      </c>
      <c r="AB59" s="156">
        <f>seasonal!AB59</f>
        <v>0.25</v>
      </c>
      <c r="AC59" s="147">
        <f t="shared" si="41"/>
        <v>0</v>
      </c>
      <c r="AD59" s="156">
        <f>seasonal!AD59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IF(seasonal!A60=0,"",seasonal!A60)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seasonal!E60</f>
        <v>1</v>
      </c>
      <c r="F60" s="75">
        <f>seasonal!F60</f>
        <v>1</v>
      </c>
      <c r="G60" s="75">
        <f>seasonal!G60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seasonal!Z60</f>
        <v>0.25</v>
      </c>
      <c r="AA60" s="147">
        <f t="shared" si="40"/>
        <v>0</v>
      </c>
      <c r="AB60" s="156">
        <f>seasonal!AB60</f>
        <v>0.25</v>
      </c>
      <c r="AC60" s="147">
        <f t="shared" si="41"/>
        <v>0</v>
      </c>
      <c r="AD60" s="156">
        <f>seasonal!AD60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IF(seasonal!A61=0,"",seasonal!A61)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seasonal!E61</f>
        <v>1</v>
      </c>
      <c r="F61" s="75">
        <f>seasonal!F61</f>
        <v>1</v>
      </c>
      <c r="G61" s="75">
        <f>seasonal!G61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seasonal!Z61</f>
        <v>0.25</v>
      </c>
      <c r="AA61" s="147">
        <f t="shared" si="40"/>
        <v>0</v>
      </c>
      <c r="AB61" s="156">
        <f>seasonal!AB61</f>
        <v>0.25</v>
      </c>
      <c r="AC61" s="147">
        <f t="shared" si="41"/>
        <v>0</v>
      </c>
      <c r="AD61" s="156">
        <f>seasonal!AD61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IF(seasonal!A62=0,"",seasonal!A62)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seasonal!E62</f>
        <v>1</v>
      </c>
      <c r="F62" s="75">
        <f>seasonal!F62</f>
        <v>1</v>
      </c>
      <c r="G62" s="75">
        <f>seasonal!G62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seasonal!Z62</f>
        <v>0.25</v>
      </c>
      <c r="AA62" s="147">
        <f t="shared" si="40"/>
        <v>0</v>
      </c>
      <c r="AB62" s="156">
        <f>seasonal!AB62</f>
        <v>0.25</v>
      </c>
      <c r="AC62" s="147">
        <f t="shared" si="41"/>
        <v>0</v>
      </c>
      <c r="AD62" s="156">
        <f>seasonal!AD62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IF(seasonal!A63=0,"",seasonal!A63)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seasonal!E63</f>
        <v>1</v>
      </c>
      <c r="F63" s="75">
        <f>seasonal!F63</f>
        <v>1</v>
      </c>
      <c r="G63" s="75">
        <f>seasonal!G63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seasonal!Z63</f>
        <v>0.25</v>
      </c>
      <c r="AA63" s="147">
        <f t="shared" si="40"/>
        <v>0</v>
      </c>
      <c r="AB63" s="156">
        <f>seasonal!AB63</f>
        <v>0.25</v>
      </c>
      <c r="AC63" s="147">
        <f t="shared" si="41"/>
        <v>0</v>
      </c>
      <c r="AD63" s="156">
        <f>seasonal!AD63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IF(seasonal!A64=0,"",seasonal!A64)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seasonal!E64</f>
        <v>1</v>
      </c>
      <c r="F64" s="75">
        <f>seasonal!F64</f>
        <v>1</v>
      </c>
      <c r="G64" s="75">
        <f>seasonal!G64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seasonal!Z64</f>
        <v>0.25</v>
      </c>
      <c r="AA64" s="149">
        <f t="shared" si="40"/>
        <v>0</v>
      </c>
      <c r="AB64" s="156">
        <f>seasonal!AB64</f>
        <v>0.25</v>
      </c>
      <c r="AC64" s="149">
        <f t="shared" si="41"/>
        <v>0</v>
      </c>
      <c r="AD64" s="156">
        <f>seasonal!AD64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26016</v>
      </c>
      <c r="C65" s="39">
        <f>SUM(C37:C64)</f>
        <v>900</v>
      </c>
      <c r="D65" s="42">
        <f>SUM(D37:D64)</f>
        <v>26916</v>
      </c>
      <c r="E65" s="32"/>
      <c r="F65" s="32"/>
      <c r="G65" s="32"/>
      <c r="H65" s="31"/>
      <c r="I65" s="39">
        <f>SUM(I37:I64)</f>
        <v>15256.849999999999</v>
      </c>
      <c r="J65" s="39">
        <f>SUM(J37:J64)</f>
        <v>15256.85</v>
      </c>
      <c r="K65" s="40">
        <f>SUM(K37:K64)</f>
        <v>1</v>
      </c>
      <c r="L65" s="22">
        <f>SUM(L37:L64)</f>
        <v>0.55378420971709719</v>
      </c>
      <c r="M65" s="24">
        <f>SUM(M37:M64)</f>
        <v>0.58644103628536293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SUM([1]Summ!C1031)</f>
        <v>9357.0955889111483</v>
      </c>
      <c r="C70" s="39"/>
      <c r="D70" s="38"/>
      <c r="E70" s="75">
        <f>seasonal!E70</f>
        <v>1</v>
      </c>
      <c r="F70" s="75">
        <f>seasonal!F70</f>
        <v>1.4</v>
      </c>
      <c r="G70" s="22"/>
      <c r="H70" s="24">
        <f>(E70*F70)</f>
        <v>1.4</v>
      </c>
      <c r="I70" s="39">
        <f>I124*I$83</f>
        <v>13099.933824475605</v>
      </c>
      <c r="J70" s="51">
        <f t="shared" ref="J70:J77" si="44">J124*I$83</f>
        <v>13099.933824475605</v>
      </c>
      <c r="K70" s="40">
        <f>B70/B$76</f>
        <v>0.35966695836835594</v>
      </c>
      <c r="L70" s="22">
        <f t="shared" ref="L70:L74" si="45">(L124*G$37*F$9/F$7)/B$130</f>
        <v>0.50353374171569831</v>
      </c>
      <c r="M70" s="24">
        <f>J70/B$76</f>
        <v>0.5035337417156982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seasonal!Z70</f>
        <v>0.25</v>
      </c>
      <c r="AA70" s="147">
        <f>$J70*Z70</f>
        <v>3274.9834561189014</v>
      </c>
      <c r="AB70" s="156">
        <f>seasonal!AB70</f>
        <v>0.25</v>
      </c>
      <c r="AC70" s="147">
        <f>$J70*AB70</f>
        <v>3274.9834561189014</v>
      </c>
      <c r="AD70" s="156">
        <f>seasonal!AD70</f>
        <v>0.25</v>
      </c>
      <c r="AE70" s="147">
        <f>$J70*AD70</f>
        <v>3274.9834561189014</v>
      </c>
      <c r="AF70" s="156">
        <f>seasonal!AF70</f>
        <v>0.25</v>
      </c>
      <c r="AG70" s="147">
        <f>$J70*AF70</f>
        <v>3274.9834561189014</v>
      </c>
      <c r="AH70" s="155">
        <f>SUM(Z70,AB70,AD70,AF70)</f>
        <v>1</v>
      </c>
      <c r="AI70" s="147">
        <f>SUM(AA70,AC70,AE70,AG70)</f>
        <v>13099.933824475605</v>
      </c>
      <c r="AJ70" s="148">
        <f>(AA70+AC70)</f>
        <v>6549.9669122378027</v>
      </c>
      <c r="AK70" s="147">
        <f>(AE70+AG70)</f>
        <v>6549.9669122378027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SUM([1]Summ!C1032)</f>
        <v>7789.3333333333339</v>
      </c>
      <c r="C71" s="39"/>
      <c r="D71" s="38"/>
      <c r="E71" s="75">
        <f>seasonal!E71</f>
        <v>1</v>
      </c>
      <c r="F71" s="75">
        <f>seasonal!F71</f>
        <v>1.18</v>
      </c>
      <c r="G71" s="22"/>
      <c r="H71" s="24">
        <f t="shared" ref="H71:H72" si="46">(E71*F71)</f>
        <v>1.18</v>
      </c>
      <c r="I71" s="39">
        <f>I125*I$83</f>
        <v>2156.9161755243927</v>
      </c>
      <c r="J71" s="51">
        <f t="shared" si="44"/>
        <v>2156.9161755243927</v>
      </c>
      <c r="K71" s="40">
        <f t="shared" ref="K71:K72" si="47">B71/B$76</f>
        <v>0.29940549405494055</v>
      </c>
      <c r="L71" s="22">
        <f t="shared" si="45"/>
        <v>5.0250468001398936E-2</v>
      </c>
      <c r="M71" s="24">
        <f t="shared" ref="M71:M72" si="48">J71/B$76</f>
        <v>8.2907294569664544E-2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SUM([1]Summ!C1033)</f>
        <v>13872</v>
      </c>
      <c r="C72" s="39"/>
      <c r="D72" s="38"/>
      <c r="E72" s="75">
        <f>seasonal!E72</f>
        <v>1</v>
      </c>
      <c r="F72" s="75">
        <f>seasonal!F72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0.53321033210332103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SUM([1]Summ!C1034)</f>
        <v>4773</v>
      </c>
      <c r="C73" s="39"/>
      <c r="D73" s="38"/>
      <c r="E73" s="75">
        <f>seasonal!E73</f>
        <v>1</v>
      </c>
      <c r="F73" s="75">
        <f>seasonal!F73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0.18346402214022139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seasonal!Z73</f>
        <v>0.09</v>
      </c>
      <c r="AA73" s="147">
        <f>$H$73*$B$73*Z73</f>
        <v>506.8925999999999</v>
      </c>
      <c r="AB73" s="156">
        <f>seasonal!AB73</f>
        <v>0.09</v>
      </c>
      <c r="AC73" s="147">
        <f>$H$73*$B$73*AB73</f>
        <v>506.8925999999999</v>
      </c>
      <c r="AD73" s="156">
        <f>seasonal!AD73</f>
        <v>0.23</v>
      </c>
      <c r="AE73" s="147">
        <f>$H$73*$B$73*AD73</f>
        <v>1295.3922</v>
      </c>
      <c r="AF73" s="156">
        <f>seasonal!AF73</f>
        <v>0.59</v>
      </c>
      <c r="AG73" s="147">
        <f>$H$73*$B$73*AF73</f>
        <v>3322.9625999999994</v>
      </c>
      <c r="AH73" s="155">
        <f>SUM(Z73,AB73,AD73,AF73)</f>
        <v>1</v>
      </c>
      <c r="AI73" s="147">
        <f>SUM(AA73,AC73,AE73,AG73)</f>
        <v>5632.1399999999994</v>
      </c>
      <c r="AJ73" s="148">
        <f>(AA73+AC73)</f>
        <v>1013.7851999999998</v>
      </c>
      <c r="AK73" s="147">
        <f>(AE73+AG73)</f>
        <v>4618.3547999999992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6740.4535803898852</v>
      </c>
      <c r="C74" s="39"/>
      <c r="D74" s="38"/>
      <c r="E74" s="32"/>
      <c r="F74" s="32"/>
      <c r="G74" s="32"/>
      <c r="H74" s="31"/>
      <c r="I74" s="39">
        <f>I128*I$83</f>
        <v>2156.9161755243927</v>
      </c>
      <c r="J74" s="51">
        <f t="shared" si="44"/>
        <v>2156.9161755243927</v>
      </c>
      <c r="K74" s="40">
        <f>B74/B$76</f>
        <v>0.25908877538399006</v>
      </c>
      <c r="L74" s="22">
        <f t="shared" si="45"/>
        <v>2.0332126206981351E-2</v>
      </c>
      <c r="M74" s="24">
        <f>J74/B$76</f>
        <v>8.2907294569664544E-2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26016</v>
      </c>
      <c r="C76" s="39"/>
      <c r="D76" s="38"/>
      <c r="E76" s="32"/>
      <c r="F76" s="32"/>
      <c r="G76" s="32"/>
      <c r="H76" s="31"/>
      <c r="I76" s="39">
        <f>I130*I$83</f>
        <v>15256.849999999999</v>
      </c>
      <c r="J76" s="51">
        <f t="shared" si="44"/>
        <v>15256.849999999999</v>
      </c>
      <c r="K76" s="40">
        <f>SUM(K70:K75)</f>
        <v>1.6348355820508291</v>
      </c>
      <c r="L76" s="22">
        <f>SUM(L70:L75)</f>
        <v>0.57411633592407862</v>
      </c>
      <c r="M76" s="24">
        <f>SUM(M70:M75)</f>
        <v>0.66934833085502721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9191.4133333333357</v>
      </c>
      <c r="J77" s="100">
        <f t="shared" si="44"/>
        <v>9191.4133333333357</v>
      </c>
      <c r="K77" s="40"/>
      <c r="L77" s="22">
        <f>-(L131*G$37*F$9/F$7)/B$130</f>
        <v>-0.35329848298482991</v>
      </c>
      <c r="M77" s="24">
        <f>-J77/B$76</f>
        <v>-0.35329848298482996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seasonal!AA82</f>
        <v>5.6000000000000005</v>
      </c>
      <c r="AB82" s="162">
        <f>IF($AH$82=0,0,AC82/$AH$82)</f>
        <v>1</v>
      </c>
      <c r="AC82" s="193">
        <f>seasonal!AC82</f>
        <v>5.6000000000000005</v>
      </c>
      <c r="AD82" s="162">
        <f>IF($AH$82=0,0,AE82/$AH$82)</f>
        <v>1</v>
      </c>
      <c r="AE82" s="193">
        <f>seasonal!AE82</f>
        <v>5.6000000000000005</v>
      </c>
      <c r="AF82" s="162">
        <f>IF($AH$82=0,0,AG82/$AH$82)</f>
        <v>1</v>
      </c>
      <c r="AG82" s="193">
        <f>seasonal!AG82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Agricultural cash income -- see Data2</v>
      </c>
      <c r="B91" s="75">
        <f t="shared" ref="B91:C118" si="51">(B37/$B$83)</f>
        <v>0.34711917345647875</v>
      </c>
      <c r="C91" s="75">
        <f t="shared" si="51"/>
        <v>0</v>
      </c>
      <c r="D91" s="24">
        <f t="shared" ref="D91:D106" si="52">(B91+C91)</f>
        <v>0.34711917345647875</v>
      </c>
      <c r="H91" s="24">
        <f t="shared" ref="H91:H106" si="53">(E37*F37/G37*F$7/F$9)</f>
        <v>0.33636363636363642</v>
      </c>
      <c r="I91" s="22">
        <f t="shared" ref="I91:I106" si="54">(D91*H91)</f>
        <v>0.11675826743536105</v>
      </c>
      <c r="J91" s="24">
        <f t="shared" ref="J91:J99" si="55">IF(I$32&lt;=1+I$131,I91,L91+J$33*(I91-L91))</f>
        <v>0.11675826743536105</v>
      </c>
      <c r="K91" s="22">
        <f t="shared" ref="K91:K106" si="56">(B91)</f>
        <v>0.34711917345647875</v>
      </c>
      <c r="L91" s="22">
        <f t="shared" ref="L91:L106" si="57">(K91*H91)</f>
        <v>0.11675826743536105</v>
      </c>
      <c r="M91" s="227">
        <f t="shared" si="49"/>
        <v>0.11675826743536105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Construction cash income -- see Data2</v>
      </c>
      <c r="B92" s="75">
        <f t="shared" si="51"/>
        <v>0.35354730629826542</v>
      </c>
      <c r="C92" s="75">
        <f t="shared" si="51"/>
        <v>0</v>
      </c>
      <c r="D92" s="24">
        <f t="shared" si="52"/>
        <v>0.35354730629826542</v>
      </c>
      <c r="H92" s="24">
        <f t="shared" si="53"/>
        <v>0.33636363636363642</v>
      </c>
      <c r="I92" s="22">
        <f t="shared" si="54"/>
        <v>0.11892045757305293</v>
      </c>
      <c r="J92" s="24">
        <f t="shared" si="55"/>
        <v>0.11892045757305293</v>
      </c>
      <c r="K92" s="22">
        <f t="shared" si="56"/>
        <v>0.35354730629826542</v>
      </c>
      <c r="L92" s="22">
        <f t="shared" si="57"/>
        <v>0.11892045757305293</v>
      </c>
      <c r="M92" s="227">
        <f t="shared" si="49"/>
        <v>0.11892045757305293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Domestic work cash income -- see Data2</v>
      </c>
      <c r="B93" s="75">
        <f t="shared" si="51"/>
        <v>0.27549140750514189</v>
      </c>
      <c r="C93" s="75">
        <f t="shared" si="51"/>
        <v>0</v>
      </c>
      <c r="D93" s="24">
        <f t="shared" si="52"/>
        <v>0.27549140750514189</v>
      </c>
      <c r="H93" s="24">
        <f t="shared" si="53"/>
        <v>0.33636363636363642</v>
      </c>
      <c r="I93" s="22">
        <f t="shared" si="54"/>
        <v>9.2665291615365922E-2</v>
      </c>
      <c r="J93" s="24">
        <f t="shared" si="55"/>
        <v>9.2665291615365922E-2</v>
      </c>
      <c r="K93" s="22">
        <f t="shared" si="56"/>
        <v>0.27549140750514189</v>
      </c>
      <c r="L93" s="22">
        <f t="shared" si="57"/>
        <v>9.2665291615365922E-2</v>
      </c>
      <c r="M93" s="227">
        <f t="shared" si="49"/>
        <v>9.2665291615365922E-2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Formal Employment</v>
      </c>
      <c r="B94" s="75">
        <f t="shared" si="51"/>
        <v>0.38568797050719861</v>
      </c>
      <c r="C94" s="75">
        <f t="shared" si="51"/>
        <v>0</v>
      </c>
      <c r="D94" s="24">
        <f t="shared" si="52"/>
        <v>0.38568797050719861</v>
      </c>
      <c r="H94" s="24">
        <f t="shared" si="53"/>
        <v>0.42909090909090908</v>
      </c>
      <c r="I94" s="22">
        <f t="shared" si="54"/>
        <v>0.16549520189036157</v>
      </c>
      <c r="J94" s="24">
        <f t="shared" si="55"/>
        <v>0.16549520189036157</v>
      </c>
      <c r="K94" s="22">
        <f t="shared" si="56"/>
        <v>0.38568797050719861</v>
      </c>
      <c r="L94" s="22">
        <f t="shared" si="57"/>
        <v>0.16549520189036157</v>
      </c>
      <c r="M94" s="228">
        <f t="shared" si="49"/>
        <v>0.16549520189036157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Self-employment -- see Data2</v>
      </c>
      <c r="B95" s="75">
        <f t="shared" si="51"/>
        <v>0.41323711125771284</v>
      </c>
      <c r="C95" s="75">
        <f t="shared" si="51"/>
        <v>8.2647422251542563E-2</v>
      </c>
      <c r="D95" s="24">
        <f t="shared" si="52"/>
        <v>0.49588453350925543</v>
      </c>
      <c r="H95" s="24">
        <f t="shared" si="53"/>
        <v>0.57212121212121214</v>
      </c>
      <c r="I95" s="22">
        <f t="shared" si="54"/>
        <v>0.28370606038347707</v>
      </c>
      <c r="J95" s="24">
        <f t="shared" si="55"/>
        <v>0.28370606038347707</v>
      </c>
      <c r="K95" s="22">
        <f t="shared" si="56"/>
        <v>0.41323711125771284</v>
      </c>
      <c r="L95" s="22">
        <f t="shared" si="57"/>
        <v>0.23642171698623088</v>
      </c>
      <c r="M95" s="228">
        <f t="shared" si="49"/>
        <v>0.28370606038347707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Small business -- see Data2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0.7151515151515152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Social development -- see Data2</v>
      </c>
      <c r="B97" s="75">
        <f t="shared" si="51"/>
        <v>0.49588453350925538</v>
      </c>
      <c r="C97" s="75">
        <f t="shared" si="51"/>
        <v>0</v>
      </c>
      <c r="D97" s="24">
        <f t="shared" si="52"/>
        <v>0.49588453350925538</v>
      </c>
      <c r="H97" s="24">
        <f t="shared" si="53"/>
        <v>0</v>
      </c>
      <c r="I97" s="22">
        <f t="shared" si="54"/>
        <v>0</v>
      </c>
      <c r="J97" s="24">
        <f t="shared" si="55"/>
        <v>0</v>
      </c>
      <c r="K97" s="22">
        <f t="shared" si="56"/>
        <v>0.49588453350925538</v>
      </c>
      <c r="L97" s="22">
        <f t="shared" si="57"/>
        <v>0</v>
      </c>
      <c r="M97" s="228">
        <f t="shared" si="49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Public works -- see Data2</v>
      </c>
      <c r="B98" s="75">
        <f t="shared" si="51"/>
        <v>0.11809398335053749</v>
      </c>
      <c r="C98" s="75">
        <f t="shared" si="51"/>
        <v>0</v>
      </c>
      <c r="D98" s="24">
        <f t="shared" si="52"/>
        <v>0.11809398335053749</v>
      </c>
      <c r="H98" s="24">
        <f t="shared" si="53"/>
        <v>0.60606060606060608</v>
      </c>
      <c r="I98" s="22">
        <f t="shared" si="54"/>
        <v>7.1572111121537871E-2</v>
      </c>
      <c r="J98" s="24">
        <f t="shared" si="55"/>
        <v>7.1572111121537871E-2</v>
      </c>
      <c r="K98" s="22">
        <f t="shared" si="56"/>
        <v>0.11809398335053749</v>
      </c>
      <c r="L98" s="22">
        <f t="shared" si="57"/>
        <v>7.1572111121537871E-2</v>
      </c>
      <c r="M98" s="228">
        <f t="shared" si="49"/>
        <v>7.1572111121537871E-2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/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0.60606060606060608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/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0.60606060606060608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0.60606060606060608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0.60606060606060608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2.3890614858845902</v>
      </c>
      <c r="C119" s="22">
        <f>SUM(C91:C118)</f>
        <v>8.2647422251542563E-2</v>
      </c>
      <c r="D119" s="24">
        <f>SUM(D91:D118)</f>
        <v>2.471708908136133</v>
      </c>
      <c r="E119" s="22"/>
      <c r="F119" s="2"/>
      <c r="G119" s="2"/>
      <c r="H119" s="31"/>
      <c r="I119" s="22">
        <f>SUM(I91:I118)</f>
        <v>0.84911739001915632</v>
      </c>
      <c r="J119" s="24">
        <f>SUM(J91:J118)</f>
        <v>0.84911739001915632</v>
      </c>
      <c r="K119" s="22">
        <f>SUM(K91:K118)</f>
        <v>2.3890614858845902</v>
      </c>
      <c r="L119" s="22">
        <f>SUM(L91:L118)</f>
        <v>0.80183304662191024</v>
      </c>
      <c r="M119" s="57">
        <f t="shared" si="49"/>
        <v>0.84911739001915632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0.85926647798309552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0.72907458737959618</v>
      </c>
      <c r="J124" s="237">
        <f>IF(SUMPRODUCT($B$124:$B124,$H$124:$H124)&lt;J$119,($B124*$H124),J$119)</f>
        <v>0.72907458737959618</v>
      </c>
      <c r="K124" s="29">
        <f>(B124)</f>
        <v>0.85926647798309552</v>
      </c>
      <c r="L124" s="29">
        <f>IF(SUMPRODUCT($B$124:$B124,$H$124:$H124)&lt;L$119,($B124*$H124),L$119)</f>
        <v>0.72907458737959618</v>
      </c>
      <c r="M124" s="240">
        <f t="shared" si="66"/>
        <v>0.72907458737959618</v>
      </c>
      <c r="N124" s="58"/>
      <c r="O124" s="174">
        <f>B124*H124</f>
        <v>0.72907458737959618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0.12004280263956013</v>
      </c>
      <c r="J125" s="237">
        <f>IF(SUMPRODUCT($B$124:$B125,$H$124:$H125)&lt;J$119,($B125*$H125),IF(SUMPRODUCT($B$124:$B124,$H$124:$H124)&lt;J$119,J$119-SUMPRODUCT($B$124:$B124,$H$124:$H124),0))</f>
        <v>0.12004280263956013</v>
      </c>
      <c r="K125" s="29">
        <f>(B125)</f>
        <v>0.71529813450890622</v>
      </c>
      <c r="L125" s="29">
        <f>IF(SUMPRODUCT($B$124:$B125,$H$124:$H125)&lt;L$119,($B125*$H125),IF(SUMPRODUCT($B$124:$B124,$H$124:$H124)&lt;L$119,L$119-SUMPRODUCT($B$124:$B124,$H$124:$H124),0))</f>
        <v>7.2758459242314055E-2</v>
      </c>
      <c r="M125" s="240">
        <f t="shared" si="66"/>
        <v>0.12004280263956013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0.43830682934068071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0.43830682934068071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0.31345579310424443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0.61897901469489414</v>
      </c>
      <c r="C128" s="2"/>
      <c r="D128" s="31"/>
      <c r="E128" s="2"/>
      <c r="F128" s="2"/>
      <c r="G128" s="2"/>
      <c r="H128" s="24"/>
      <c r="I128" s="29">
        <f>(I30)</f>
        <v>0.12004280263956013</v>
      </c>
      <c r="J128" s="228">
        <f>(J30)</f>
        <v>0.12004280263956013</v>
      </c>
      <c r="K128" s="29">
        <f>(B128)</f>
        <v>0.61897901469489414</v>
      </c>
      <c r="L128" s="29">
        <f>IF(L124=L119,0,(L119-L124)/(B119-B124)*K128)</f>
        <v>2.9439211907420534E-2</v>
      </c>
      <c r="M128" s="240">
        <f t="shared" si="66"/>
        <v>0.12004280263956013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2.3890614858845902</v>
      </c>
      <c r="C130" s="2"/>
      <c r="D130" s="31"/>
      <c r="E130" s="2"/>
      <c r="F130" s="2"/>
      <c r="G130" s="2"/>
      <c r="H130" s="24"/>
      <c r="I130" s="29">
        <f>(I119)</f>
        <v>0.84911739001915632</v>
      </c>
      <c r="J130" s="228">
        <f>(J119)</f>
        <v>0.84911739001915632</v>
      </c>
      <c r="K130" s="29">
        <f>(B130)</f>
        <v>2.3890614858845902</v>
      </c>
      <c r="L130" s="29">
        <f>(L119)</f>
        <v>0.80183304662191024</v>
      </c>
      <c r="M130" s="240">
        <f t="shared" si="66"/>
        <v>0.84911739001915632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0.51154654467909666</v>
      </c>
      <c r="J131" s="237">
        <f>IF(SUMPRODUCT($B124:$B125,$H124:$H125)&gt;(J119-J128),SUMPRODUCT($B124:$B125,$H124:$H125)+J128-J119,0)</f>
        <v>0.51154654467909666</v>
      </c>
      <c r="K131" s="29"/>
      <c r="L131" s="29">
        <f>IF(I131&lt;SUM(L126:L127),0,I131-(SUM(L126:L127)))</f>
        <v>0.51154654467909666</v>
      </c>
      <c r="M131" s="237">
        <f>IF(I131&lt;SUM(M126:M127),0,I131-(SUM(M126:M127)))</f>
        <v>0.51154654467909666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63" priority="132" operator="equal">
      <formula>16</formula>
    </cfRule>
    <cfRule type="cellIs" dxfId="362" priority="133" operator="equal">
      <formula>15</formula>
    </cfRule>
    <cfRule type="cellIs" dxfId="361" priority="134" operator="equal">
      <formula>14</formula>
    </cfRule>
    <cfRule type="cellIs" dxfId="360" priority="135" operator="equal">
      <formula>13</formula>
    </cfRule>
    <cfRule type="cellIs" dxfId="359" priority="136" operator="equal">
      <formula>12</formula>
    </cfRule>
    <cfRule type="cellIs" dxfId="358" priority="137" operator="equal">
      <formula>11</formula>
    </cfRule>
    <cfRule type="cellIs" dxfId="357" priority="138" operator="equal">
      <formula>10</formula>
    </cfRule>
    <cfRule type="cellIs" dxfId="356" priority="139" operator="equal">
      <formula>9</formula>
    </cfRule>
    <cfRule type="cellIs" dxfId="355" priority="140" operator="equal">
      <formula>8</formula>
    </cfRule>
    <cfRule type="cellIs" dxfId="354" priority="141" operator="equal">
      <formula>7</formula>
    </cfRule>
    <cfRule type="cellIs" dxfId="353" priority="142" operator="equal">
      <formula>6</formula>
    </cfRule>
    <cfRule type="cellIs" dxfId="352" priority="143" operator="equal">
      <formula>5</formula>
    </cfRule>
    <cfRule type="cellIs" dxfId="351" priority="144" operator="equal">
      <formula>4</formula>
    </cfRule>
    <cfRule type="cellIs" dxfId="350" priority="145" operator="equal">
      <formula>3</formula>
    </cfRule>
    <cfRule type="cellIs" dxfId="349" priority="146" operator="equal">
      <formula>2</formula>
    </cfRule>
    <cfRule type="cellIs" dxfId="348" priority="147" operator="equal">
      <formula>1</formula>
    </cfRule>
  </conditionalFormatting>
  <conditionalFormatting sqref="N29">
    <cfRule type="cellIs" dxfId="347" priority="116" operator="equal">
      <formula>16</formula>
    </cfRule>
    <cfRule type="cellIs" dxfId="346" priority="117" operator="equal">
      <formula>15</formula>
    </cfRule>
    <cfRule type="cellIs" dxfId="345" priority="118" operator="equal">
      <formula>14</formula>
    </cfRule>
    <cfRule type="cellIs" dxfId="344" priority="119" operator="equal">
      <formula>13</formula>
    </cfRule>
    <cfRule type="cellIs" dxfId="343" priority="120" operator="equal">
      <formula>12</formula>
    </cfRule>
    <cfRule type="cellIs" dxfId="342" priority="121" operator="equal">
      <formula>11</formula>
    </cfRule>
    <cfRule type="cellIs" dxfId="341" priority="122" operator="equal">
      <formula>10</formula>
    </cfRule>
    <cfRule type="cellIs" dxfId="340" priority="123" operator="equal">
      <formula>9</formula>
    </cfRule>
    <cfRule type="cellIs" dxfId="339" priority="124" operator="equal">
      <formula>8</formula>
    </cfRule>
    <cfRule type="cellIs" dxfId="338" priority="125" operator="equal">
      <formula>7</formula>
    </cfRule>
    <cfRule type="cellIs" dxfId="337" priority="126" operator="equal">
      <formula>6</formula>
    </cfRule>
    <cfRule type="cellIs" dxfId="336" priority="127" operator="equal">
      <formula>5</formula>
    </cfRule>
    <cfRule type="cellIs" dxfId="335" priority="128" operator="equal">
      <formula>4</formula>
    </cfRule>
    <cfRule type="cellIs" dxfId="334" priority="129" operator="equal">
      <formula>3</formula>
    </cfRule>
    <cfRule type="cellIs" dxfId="333" priority="130" operator="equal">
      <formula>2</formula>
    </cfRule>
    <cfRule type="cellIs" dxfId="332" priority="131" operator="equal">
      <formula>1</formula>
    </cfRule>
  </conditionalFormatting>
  <conditionalFormatting sqref="N119">
    <cfRule type="cellIs" dxfId="331" priority="100" operator="equal">
      <formula>16</formula>
    </cfRule>
    <cfRule type="cellIs" dxfId="330" priority="101" operator="equal">
      <formula>15</formula>
    </cfRule>
    <cfRule type="cellIs" dxfId="329" priority="102" operator="equal">
      <formula>14</formula>
    </cfRule>
    <cfRule type="cellIs" dxfId="328" priority="103" operator="equal">
      <formula>13</formula>
    </cfRule>
    <cfRule type="cellIs" dxfId="327" priority="104" operator="equal">
      <formula>12</formula>
    </cfRule>
    <cfRule type="cellIs" dxfId="326" priority="105" operator="equal">
      <formula>11</formula>
    </cfRule>
    <cfRule type="cellIs" dxfId="325" priority="106" operator="equal">
      <formula>10</formula>
    </cfRule>
    <cfRule type="cellIs" dxfId="324" priority="107" operator="equal">
      <formula>9</formula>
    </cfRule>
    <cfRule type="cellIs" dxfId="323" priority="108" operator="equal">
      <formula>8</formula>
    </cfRule>
    <cfRule type="cellIs" dxfId="322" priority="109" operator="equal">
      <formula>7</formula>
    </cfRule>
    <cfRule type="cellIs" dxfId="321" priority="110" operator="equal">
      <formula>6</formula>
    </cfRule>
    <cfRule type="cellIs" dxfId="320" priority="111" operator="equal">
      <formula>5</formula>
    </cfRule>
    <cfRule type="cellIs" dxfId="319" priority="112" operator="equal">
      <formula>4</formula>
    </cfRule>
    <cfRule type="cellIs" dxfId="318" priority="113" operator="equal">
      <formula>3</formula>
    </cfRule>
    <cfRule type="cellIs" dxfId="317" priority="114" operator="equal">
      <formula>2</formula>
    </cfRule>
    <cfRule type="cellIs" dxfId="316" priority="115" operator="equal">
      <formula>1</formula>
    </cfRule>
  </conditionalFormatting>
  <conditionalFormatting sqref="N27:N28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R31:T31">
    <cfRule type="cellIs" dxfId="299" priority="51" operator="greaterThan">
      <formula>0</formula>
    </cfRule>
  </conditionalFormatting>
  <conditionalFormatting sqref="R32:T32">
    <cfRule type="cellIs" dxfId="298" priority="50" operator="greaterThan">
      <formula>0</formula>
    </cfRule>
  </conditionalFormatting>
  <conditionalFormatting sqref="R30:T30">
    <cfRule type="cellIs" dxfId="297" priority="49" operator="greaterThan">
      <formula>0</formula>
    </cfRule>
  </conditionalFormatting>
  <conditionalFormatting sqref="N91:N104">
    <cfRule type="cellIs" dxfId="296" priority="33" operator="equal">
      <formula>16</formula>
    </cfRule>
    <cfRule type="cellIs" dxfId="295" priority="34" operator="equal">
      <formula>15</formula>
    </cfRule>
    <cfRule type="cellIs" dxfId="294" priority="35" operator="equal">
      <formula>14</formula>
    </cfRule>
    <cfRule type="cellIs" dxfId="293" priority="36" operator="equal">
      <formula>13</formula>
    </cfRule>
    <cfRule type="cellIs" dxfId="292" priority="37" operator="equal">
      <formula>12</formula>
    </cfRule>
    <cfRule type="cellIs" dxfId="291" priority="38" operator="equal">
      <formula>11</formula>
    </cfRule>
    <cfRule type="cellIs" dxfId="290" priority="39" operator="equal">
      <formula>10</formula>
    </cfRule>
    <cfRule type="cellIs" dxfId="289" priority="40" operator="equal">
      <formula>9</formula>
    </cfRule>
    <cfRule type="cellIs" dxfId="288" priority="41" operator="equal">
      <formula>8</formula>
    </cfRule>
    <cfRule type="cellIs" dxfId="287" priority="42" operator="equal">
      <formula>7</formula>
    </cfRule>
    <cfRule type="cellIs" dxfId="286" priority="43" operator="equal">
      <formula>6</formula>
    </cfRule>
    <cfRule type="cellIs" dxfId="285" priority="44" operator="equal">
      <formula>5</formula>
    </cfRule>
    <cfRule type="cellIs" dxfId="284" priority="45" operator="equal">
      <formula>4</formula>
    </cfRule>
    <cfRule type="cellIs" dxfId="283" priority="46" operator="equal">
      <formula>3</formula>
    </cfRule>
    <cfRule type="cellIs" dxfId="282" priority="47" operator="equal">
      <formula>2</formula>
    </cfRule>
    <cfRule type="cellIs" dxfId="281" priority="48" operator="equal">
      <formula>1</formula>
    </cfRule>
  </conditionalFormatting>
  <conditionalFormatting sqref="N105:N118">
    <cfRule type="cellIs" dxfId="280" priority="17" operator="equal">
      <formula>16</formula>
    </cfRule>
    <cfRule type="cellIs" dxfId="279" priority="18" operator="equal">
      <formula>15</formula>
    </cfRule>
    <cfRule type="cellIs" dxfId="278" priority="19" operator="equal">
      <formula>14</formula>
    </cfRule>
    <cfRule type="cellIs" dxfId="277" priority="20" operator="equal">
      <formula>13</formula>
    </cfRule>
    <cfRule type="cellIs" dxfId="276" priority="21" operator="equal">
      <formula>12</formula>
    </cfRule>
    <cfRule type="cellIs" dxfId="275" priority="22" operator="equal">
      <formula>11</formula>
    </cfRule>
    <cfRule type="cellIs" dxfId="274" priority="23" operator="equal">
      <formula>10</formula>
    </cfRule>
    <cfRule type="cellIs" dxfId="273" priority="24" operator="equal">
      <formula>9</formula>
    </cfRule>
    <cfRule type="cellIs" dxfId="272" priority="25" operator="equal">
      <formula>8</formula>
    </cfRule>
    <cfRule type="cellIs" dxfId="271" priority="26" operator="equal">
      <formula>7</formula>
    </cfRule>
    <cfRule type="cellIs" dxfId="270" priority="27" operator="equal">
      <formula>6</formula>
    </cfRule>
    <cfRule type="cellIs" dxfId="269" priority="28" operator="equal">
      <formula>5</formula>
    </cfRule>
    <cfRule type="cellIs" dxfId="268" priority="29" operator="equal">
      <formula>4</formula>
    </cfRule>
    <cfRule type="cellIs" dxfId="267" priority="30" operator="equal">
      <formula>3</formula>
    </cfRule>
    <cfRule type="cellIs" dxfId="266" priority="31" operator="equal">
      <formula>2</formula>
    </cfRule>
    <cfRule type="cellIs" dxfId="265" priority="32" operator="equal">
      <formula>1</formula>
    </cfRule>
  </conditionalFormatting>
  <conditionalFormatting sqref="N37:N44">
    <cfRule type="cellIs" dxfId="31" priority="1" operator="equal">
      <formula>16</formula>
    </cfRule>
    <cfRule type="cellIs" dxfId="30" priority="2" operator="equal">
      <formula>15</formula>
    </cfRule>
    <cfRule type="cellIs" dxfId="29" priority="3" operator="equal">
      <formula>14</formula>
    </cfRule>
    <cfRule type="cellIs" dxfId="28" priority="4" operator="equal">
      <formula>13</formula>
    </cfRule>
    <cfRule type="cellIs" dxfId="27" priority="5" operator="equal">
      <formula>12</formula>
    </cfRule>
    <cfRule type="cellIs" dxfId="26" priority="6" operator="equal">
      <formula>11</formula>
    </cfRule>
    <cfRule type="cellIs" dxfId="25" priority="7" operator="equal">
      <formula>10</formula>
    </cfRule>
    <cfRule type="cellIs" dxfId="24" priority="8" operator="equal">
      <formula>9</formula>
    </cfRule>
    <cfRule type="cellIs" dxfId="23" priority="9" operator="equal">
      <formula>8</formula>
    </cfRule>
    <cfRule type="cellIs" dxfId="22" priority="10" operator="equal">
      <formula>7</formula>
    </cfRule>
    <cfRule type="cellIs" dxfId="21" priority="11" operator="equal">
      <formula>6</formula>
    </cfRule>
    <cfRule type="cellIs" dxfId="20" priority="12" operator="equal">
      <formula>5</formula>
    </cfRule>
    <cfRule type="cellIs" dxfId="19" priority="13" operator="equal">
      <formula>4</formula>
    </cfRule>
    <cfRule type="cellIs" dxfId="18" priority="14" operator="equal">
      <formula>3</formula>
    </cfRule>
    <cfRule type="cellIs" dxfId="17" priority="15" operator="equal">
      <formula>2</formula>
    </cfRule>
    <cfRule type="cellIs" dxfId="16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G32" activePane="bottomRight" state="frozen"/>
      <selection pane="topRight" activeCell="B1" sqref="B1"/>
      <selection pane="bottomLeft" activeCell="A3" sqref="A3"/>
      <selection pane="bottomRight" activeCell="N37" sqref="N37:N4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ZAFW: 59050</v>
      </c>
      <c r="B1" s="244" t="str">
        <f>[1]WB!$A$2</f>
        <v>Commercial farm workers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3" t="s">
        <v>97</v>
      </c>
      <c r="AA1" s="264"/>
      <c r="AB1" s="263" t="s">
        <v>98</v>
      </c>
      <c r="AC1" s="264"/>
      <c r="AD1" s="263" t="s">
        <v>99</v>
      </c>
      <c r="AE1" s="264"/>
      <c r="AF1" s="263" t="s">
        <v>100</v>
      </c>
      <c r="AG1" s="264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1" t="s">
        <v>101</v>
      </c>
      <c r="AA2" s="265"/>
      <c r="AB2" s="261" t="s">
        <v>102</v>
      </c>
      <c r="AC2" s="265"/>
      <c r="AD2" s="261" t="s">
        <v>103</v>
      </c>
      <c r="AE2" s="265"/>
      <c r="AF2" s="261" t="s">
        <v>104</v>
      </c>
      <c r="AG2" s="265"/>
      <c r="AH2" s="117"/>
      <c r="AI2" s="110"/>
      <c r="AJ2" s="197" t="s">
        <v>105</v>
      </c>
      <c r="AK2" s="198" t="s">
        <v>106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/>
      </c>
      <c r="B6" s="215">
        <f>IF([1]Summ!E1044="",0,[1]Summ!E1044)</f>
        <v>0</v>
      </c>
      <c r="C6" s="215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56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/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56"/>
      <c r="O7" s="2"/>
      <c r="P7" s="22"/>
      <c r="Q7" s="59" t="s">
        <v>71</v>
      </c>
      <c r="R7" s="222">
        <f>IF($B$81=0,0,(SUMIF($N$6:$N$28,$U7,K$6:K$28)+SUMIF($N$91:$N$118,$U7,K$91:K$118))*$B$83*$H$84*seasonal!$B$81/$B$81)</f>
        <v>0</v>
      </c>
      <c r="S7" s="222">
        <f>IF($B$81=0,0,(SUMIF($N$6:$N$28,$U7,L$6:L$28)+SUMIF($N$91:$N$118,$U7,L$91:L$118))*$I$83*seasonal!$B$81/$B$81)</f>
        <v>0</v>
      </c>
      <c r="T7" s="222">
        <f>IF($B$81=0,0,(SUMIF($N$6:$N$28,$U7,M$6:M$28)+SUMIF($N$91:$N$118,$U7,M$91:M$118))*$I$83*seasonal!$B$81/$B$81)</f>
        <v>0</v>
      </c>
      <c r="U7" s="223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/>
      </c>
      <c r="B8" s="215">
        <f>IF([1]Summ!E1046="",0,[1]Summ!E1046)</f>
        <v>0</v>
      </c>
      <c r="C8" s="215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56"/>
      <c r="O8" s="2"/>
      <c r="P8" s="22"/>
      <c r="Q8" s="59" t="s">
        <v>72</v>
      </c>
      <c r="R8" s="222">
        <f>IF($B$81=0,0,(SUMIF($N$6:$N$28,$U8,K$6:K$28)+SUMIF($N$91:$N$118,$U8,K$91:K$118))*$B$83*$H$84*seasonal!$B$81/$B$81)</f>
        <v>0</v>
      </c>
      <c r="S8" s="222">
        <f>IF($B$81=0,0,(SUMIF($N$6:$N$28,$U8,L$6:L$28)+SUMIF($N$91:$N$118,$U8,L$91:L$118))*$I$83*seasonal!$B$81/$B$81)</f>
        <v>0</v>
      </c>
      <c r="T8" s="222">
        <f>IF($B$81=0,0,(SUMIF($N$6:$N$28,$U8,M$6:M$28)+SUMIF($N$91:$N$118,$U8,M$91:M$118))*$I$83*seasonal!$B$81/$B$81)</f>
        <v>0</v>
      </c>
      <c r="U8" s="223">
        <v>2</v>
      </c>
      <c r="V8" s="184"/>
      <c r="W8" s="115"/>
      <c r="X8" s="124"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/>
      </c>
      <c r="B9" s="215">
        <f>IF([1]Summ!E1047="",0,[1]Summ!E1047)</f>
        <v>0</v>
      </c>
      <c r="C9" s="215">
        <f>IF([1]Summ!F1047="",0,[1]Summ!F1047)</f>
        <v>0</v>
      </c>
      <c r="D9" s="24">
        <f t="shared" si="0"/>
        <v>0</v>
      </c>
      <c r="E9" s="26">
        <v>1</v>
      </c>
      <c r="F9" s="28"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56"/>
      <c r="O9" s="2"/>
      <c r="P9" s="22"/>
      <c r="Q9" s="59" t="s">
        <v>73</v>
      </c>
      <c r="R9" s="222">
        <f>IF($B$81=0,0,(SUMIF($N$6:$N$28,$U9,K$6:K$28)+SUMIF($N$91:$N$118,$U9,K$91:K$118))*$B$83*$H$84*seasonal!$B$81/$B$81)</f>
        <v>0</v>
      </c>
      <c r="S9" s="222">
        <f>IF($B$81=0,0,(SUMIF($N$6:$N$28,$U9,L$6:L$28)+SUMIF($N$91:$N$118,$U9,L$91:L$118))*$I$83*seasonal!$B$81/$B$81)</f>
        <v>0</v>
      </c>
      <c r="T9" s="222">
        <f>IF($B$81=0,0,(SUMIF($N$6:$N$28,$U9,M$6:M$28)+SUMIF($N$91:$N$118,$U9,M$91:M$118))*$I$83*seasonal!$B$81/$B$81)</f>
        <v>0</v>
      </c>
      <c r="U9" s="223">
        <v>3</v>
      </c>
      <c r="V9" s="56"/>
      <c r="W9" s="115"/>
      <c r="X9" s="124"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/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56"/>
      <c r="O10" s="2"/>
      <c r="P10" s="22"/>
      <c r="Q10" s="59" t="s">
        <v>74</v>
      </c>
      <c r="R10" s="222">
        <f>IF($B$81=0,0,(SUMIF($N$6:$N$28,$U10,K$6:K$28)+SUMIF($N$91:$N$118,$U10,K$91:K$118))*$B$83*$H$84*seasonal!$B$81/$B$81)</f>
        <v>0</v>
      </c>
      <c r="S10" s="222">
        <f>IF($B$81=0,0,(SUMIF($N$6:$N$28,$U10,L$6:L$28)+SUMIF($N$91:$N$118,$U10,L$91:L$118))*$I$83*seasonal!$B$81/$B$81)</f>
        <v>0</v>
      </c>
      <c r="T10" s="222">
        <f>IF($B$81=0,0,(SUMIF($N$6:$N$28,$U10,M$6:M$28)+SUMIF($N$91:$N$118,$U10,M$91:M$118))*$I$83*seasonal!$B$81/$B$81)</f>
        <v>0</v>
      </c>
      <c r="U10" s="223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56"/>
      <c r="O11" s="2"/>
      <c r="P11" s="22"/>
      <c r="Q11" s="59" t="s">
        <v>75</v>
      </c>
      <c r="R11" s="222">
        <f>IF($B$81=0,0,(SUMIF($N$6:$N$28,$U11,K$6:K$28)+SUMIF($N$91:$N$118,$U11,K$91:K$118))*$B$83*$H$84*seasonal!$B$81/$B$81)</f>
        <v>0</v>
      </c>
      <c r="S11" s="222">
        <f>IF($B$81=0,0,(SUMIF($N$6:$N$28,$U11,L$6:L$28)+SUMIF($N$91:$N$118,$U11,L$91:L$118))*$I$83*seasonal!$B$81/$B$81)</f>
        <v>0</v>
      </c>
      <c r="T11" s="222">
        <f>IF($B$81=0,0,(SUMIF($N$6:$N$28,$U11,M$6:M$28)+SUMIF($N$91:$N$118,$U11,M$91:M$118))*$I$83*seasonal!$B$81/$B$81)</f>
        <v>0</v>
      </c>
      <c r="U11" s="223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56"/>
      <c r="O12" s="2"/>
      <c r="P12" s="22"/>
      <c r="Q12" s="126" t="s">
        <v>116</v>
      </c>
      <c r="R12" s="222">
        <f>IF($B$81=0,0,(SUMIF($N$6:$N$28,$U12,K$6:K$28)+SUMIF($N$91:$N$118,$U12,K$91:K$118))*$B$83*$H$84*seasonal!$B$81/$B$81)</f>
        <v>0</v>
      </c>
      <c r="S12" s="222">
        <f>IF($B$81=0,0,(SUMIF($N$6:$N$28,$U12,L$6:L$28)+SUMIF($N$91:$N$118,$U12,L$91:L$118))*$I$83*seasonal!$B$81/$B$81)</f>
        <v>0</v>
      </c>
      <c r="T12" s="222">
        <f>IF($B$81=0,0,(SUMIF($N$6:$N$28,$U12,M$6:M$28)+SUMIF($N$91:$N$118,$U12,M$91:M$118))*$I$83*seasonal!$B$81/$B$81)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56"/>
      <c r="O13" s="2"/>
      <c r="P13" s="22"/>
      <c r="Q13" s="59" t="s">
        <v>76</v>
      </c>
      <c r="R13" s="222">
        <f>IF($B$81=0,0,(SUMIF($N$6:$N$28,$U13,K$6:K$28)+SUMIF($N$91:$N$118,$U13,K$91:K$118))*$B$83*$H$84*seasonal!$B$81/$B$81)</f>
        <v>22019.46691505221</v>
      </c>
      <c r="S13" s="222">
        <f>IF($B$81=0,0,(SUMIF($N$6:$N$28,$U13,L$6:L$28)+SUMIF($N$91:$N$118,$U13,L$91:L$118))*$I$83*seasonal!$B$81/$B$81)</f>
        <v>8047.5</v>
      </c>
      <c r="T13" s="222">
        <f>IF($B$81=0,0,(SUMIF($N$6:$N$28,$U13,M$6:M$28)+SUMIF($N$91:$N$118,$U13,M$91:M$118))*$I$83*seasonal!$B$81/$B$81)</f>
        <v>8047.5</v>
      </c>
      <c r="U13" s="223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56"/>
      <c r="O14" s="2"/>
      <c r="P14" s="22"/>
      <c r="Q14" s="126" t="s">
        <v>77</v>
      </c>
      <c r="R14" s="222">
        <f>IF($B$81=0,0,(SUMIF($N$6:$N$28,$U14,K$6:K$28)+SUMIF($N$91:$N$118,$U14,K$91:K$118))*$B$83*$H$84*seasonal!$B$81/$B$81)</f>
        <v>9111.5035510560865</v>
      </c>
      <c r="S14" s="222">
        <f>IF($B$81=0,0,(SUMIF($N$6:$N$28,$U14,L$6:L$28)+SUMIF($N$91:$N$118,$U14,L$91:L$118))*$I$83*seasonal!$B$81/$B$81)</f>
        <v>4248</v>
      </c>
      <c r="T14" s="222">
        <f>IF($B$81=0,0,(SUMIF($N$6:$N$28,$U14,M$6:M$28)+SUMIF($N$91:$N$118,$U14,M$91:M$118))*$I$83*seasonal!$B$81/$B$81)</f>
        <v>4248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56"/>
      <c r="O15" s="2"/>
      <c r="P15" s="22"/>
      <c r="Q15" s="59" t="s">
        <v>119</v>
      </c>
      <c r="R15" s="222">
        <f>IF($B$81=0,0,(SUMIF($N$6:$N$28,$U15,K$6:K$28)+SUMIF($N$91:$N$118,$U15,K$91:K$118))*$B$83*$H$84*seasonal!$B$81/$B$81)</f>
        <v>1952.8989277763546</v>
      </c>
      <c r="S15" s="222">
        <f>IF($B$81=0,0,(SUMIF($N$6:$N$28,$U15,L$6:L$28)+SUMIF($N$91:$N$118,$U15,L$91:L$118))*$I$83*seasonal!$B$81/$B$81)</f>
        <v>1286</v>
      </c>
      <c r="T15" s="222">
        <f>IF($B$81=0,0,(SUMIF($N$6:$N$28,$U15,M$6:M$28)+SUMIF($N$91:$N$118,$U15,M$91:M$118))*$I$83*seasonal!$B$81/$B$81)</f>
        <v>1286</v>
      </c>
      <c r="U15" s="223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56"/>
      <c r="O16" s="2"/>
      <c r="P16" s="22"/>
      <c r="Q16" s="126" t="s">
        <v>78</v>
      </c>
      <c r="R16" s="222">
        <f>IF($B$81=0,0,(SUMIF($N$6:$N$28,$U16,K$6:K$28)+SUMIF($N$91:$N$118,$U16,K$91:K$118))*$B$83*$H$84*seasonal!$B$81/$B$81)</f>
        <v>0</v>
      </c>
      <c r="S16" s="222">
        <f>IF($B$81=0,0,(SUMIF($N$6:$N$28,$U16,L$6:L$28)+SUMIF($N$91:$N$118,$U16,L$91:L$118))*$I$83*seasonal!$B$81/$B$81)</f>
        <v>0</v>
      </c>
      <c r="T16" s="222">
        <f>IF($B$81=0,0,(SUMIF($N$6:$N$28,$U16,M$6:M$28)+SUMIF($N$91:$N$118,$U16,M$91:M$118))*$I$83*seasonal!$B$81/$B$81)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56"/>
      <c r="O17" s="2"/>
      <c r="P17" s="22"/>
      <c r="Q17" s="126" t="s">
        <v>117</v>
      </c>
      <c r="R17" s="222">
        <f>IF($B$81=0,0,(SUMIF($N$6:$N$28,$U17,K$6:K$28)+SUMIF($N$91:$N$118,$U17,K$91:K$118))*$B$83*$H$84*seasonal!$B$81/$B$81)</f>
        <v>7289.2028408448696</v>
      </c>
      <c r="S17" s="222">
        <f>IF($B$81=0,0,(SUMIF($N$6:$N$28,$U17,L$6:L$28)+SUMIF($N$91:$N$118,$U17,L$91:L$118))*$I$83*seasonal!$B$81/$B$81)</f>
        <v>5664.0000000000009</v>
      </c>
      <c r="T17" s="222">
        <f>IF($B$81=0,0,(SUMIF($N$6:$N$28,$U17,M$6:M$28)+SUMIF($N$91:$N$118,$U17,M$91:M$118))*$I$83*seasonal!$B$81/$B$81)</f>
        <v>5664.0000000000009</v>
      </c>
      <c r="U17" s="223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56"/>
      <c r="O18" s="2"/>
      <c r="P18" s="22"/>
      <c r="Q18" s="59" t="s">
        <v>79</v>
      </c>
      <c r="R18" s="222">
        <f>IF($B$81=0,0,(SUMIF($N$6:$N$28,$U18,K$6:K$28)+SUMIF($N$91:$N$118,$U18,K$91:K$118))*$B$83*$H$84*seasonal!$B$81/$B$81)</f>
        <v>1476.5017721245642</v>
      </c>
      <c r="S18" s="222">
        <f>IF($B$81=0,0,(SUMIF($N$6:$N$28,$U18,L$6:L$28)+SUMIF($N$91:$N$118,$U18,L$91:L$118))*$I$83*seasonal!$B$81/$B$81)</f>
        <v>1604.2761177806851</v>
      </c>
      <c r="T18" s="222">
        <f>IF($B$81=0,0,(SUMIF($N$6:$N$28,$U18,M$6:M$28)+SUMIF($N$91:$N$118,$U18,M$91:M$118))*$I$83*seasonal!$B$81/$B$81)</f>
        <v>1604.2761177806851</v>
      </c>
      <c r="U18" s="223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56"/>
      <c r="O19" s="2"/>
      <c r="P19" s="22"/>
      <c r="Q19" s="59" t="s">
        <v>80</v>
      </c>
      <c r="R19" s="222">
        <f>IF($B$81=0,0,(SUMIF($N$6:$N$28,$U19,K$6:K$28)+SUMIF($N$91:$N$118,$U19,K$91:K$118))*$B$83*$H$84*seasonal!$B$81/$B$81)</f>
        <v>0</v>
      </c>
      <c r="S19" s="222">
        <f>IF($B$81=0,0,(SUMIF($N$6:$N$28,$U19,L$6:L$28)+SUMIF($N$91:$N$118,$U19,L$91:L$118))*$I$83*seasonal!$B$81/$B$81)</f>
        <v>0</v>
      </c>
      <c r="T19" s="222">
        <f>IF($B$81=0,0,(SUMIF($N$6:$N$28,$U19,M$6:M$28)+SUMIF($N$91:$N$118,$U19,M$91:M$118))*$I$83*seasonal!$B$81/$B$81)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56"/>
      <c r="O20" s="2"/>
      <c r="P20" s="22"/>
      <c r="Q20" s="59" t="s">
        <v>81</v>
      </c>
      <c r="R20" s="222">
        <f>IF($B$81=0,0,(SUMIF($N$6:$N$28,$U20,K$6:K$28)+SUMIF($N$91:$N$118,$U20,K$91:K$118))*$B$83*$H$84*seasonal!$B$81/$B$81)</f>
        <v>8200.353195950478</v>
      </c>
      <c r="S20" s="222">
        <f>IF($B$81=0,0,(SUMIF($N$6:$N$28,$U20,L$6:L$28)+SUMIF($N$91:$N$118,$U20,L$91:L$118))*$I$83*seasonal!$B$81/$B$81)</f>
        <v>0</v>
      </c>
      <c r="T20" s="222">
        <f>IF($B$81=0,0,(SUMIF($N$6:$N$28,$U20,M$6:M$28)+SUMIF($N$91:$N$118,$U20,M$91:M$118))*$I$83*seasonal!$B$81/$B$81)</f>
        <v>0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56"/>
      <c r="O21" s="2"/>
      <c r="P21" s="22"/>
      <c r="Q21" s="59" t="s">
        <v>82</v>
      </c>
      <c r="R21" s="222">
        <f>IF($B$81=0,0,(SUMIF($N$6:$N$28,$U21,K$6:K$28)+SUMIF($N$91:$N$118,$U21,K$91:K$118))*$B$83*$H$84*seasonal!$B$81/$B$81)</f>
        <v>0</v>
      </c>
      <c r="S21" s="222">
        <f>IF($B$81=0,0,(SUMIF($N$6:$N$28,$U21,L$6:L$28)+SUMIF($N$91:$N$118,$U21,L$91:L$118))*$I$83*seasonal!$B$81/$B$81)</f>
        <v>0</v>
      </c>
      <c r="T21" s="222">
        <f>IF($B$81=0,0,(SUMIF($N$6:$N$28,$U21,M$6:M$28)+SUMIF($N$91:$N$118,$U21,M$91:M$118))*$I$83*seasonal!$B$81/$B$81)</f>
        <v>0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56"/>
      <c r="O22" s="2"/>
      <c r="P22" s="22"/>
      <c r="Q22" s="59" t="s">
        <v>83</v>
      </c>
      <c r="R22" s="222">
        <f>IF($B$81=0,0,(SUMIF($N$6:$N$28,$U22,K$6:K$28)+SUMIF($N$91:$N$118,$U22,K$91:K$118))*$B$83*$H$84*seasonal!$B$81/$B$81)</f>
        <v>0</v>
      </c>
      <c r="S22" s="222">
        <f>IF($B$81=0,0,(SUMIF($N$6:$N$28,$U22,L$6:L$28)+SUMIF($N$91:$N$118,$U22,L$91:L$118))*$I$83*seasonal!$B$81/$B$81)</f>
        <v>0</v>
      </c>
      <c r="T22" s="222">
        <f>IF($B$81=0,0,(SUMIF($N$6:$N$28,$U22,M$6:M$28)+SUMIF($N$91:$N$118,$U22,M$91:M$118))*$I$83*seasonal!$B$81/$B$81)</f>
        <v>0</v>
      </c>
      <c r="U22" s="223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56"/>
      <c r="O23" s="2"/>
      <c r="P23" s="22"/>
      <c r="Q23" s="171" t="s">
        <v>92</v>
      </c>
      <c r="R23" s="179">
        <f>SUM(R7:R22)</f>
        <v>50049.92720280456</v>
      </c>
      <c r="S23" s="179">
        <f>SUM(S7:S22)</f>
        <v>20849.776117780686</v>
      </c>
      <c r="T23" s="179">
        <f>SUM(T7:T22)</f>
        <v>20849.776117780686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56"/>
      <c r="O24" s="2"/>
      <c r="P24" s="22"/>
      <c r="Q24" s="59" t="s">
        <v>129</v>
      </c>
      <c r="R24" s="41">
        <f>IF($B$81=0,0,(SUM(($B$70*$H$70))+((1-$D$29)*$I$83))*seasonal!$B$81/$B$81)</f>
        <v>27031.576933582299</v>
      </c>
      <c r="S24" s="41">
        <f>IF($B$81=0,0,(SUM(($B$70*$H$70))+((1-$D$29)*$I$83))*seasonal!$B$81/$B$81)</f>
        <v>27031.576933582299</v>
      </c>
      <c r="T24" s="41">
        <f>IF($B$81=0,0,(SUM(($B$70*$H$70))+((1-$D$29)*$I$83))*seasonal!$B$81/$B$81)</f>
        <v>27031.576933582299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56"/>
      <c r="O25" s="2"/>
      <c r="P25" s="22"/>
      <c r="Q25" s="142" t="s">
        <v>130</v>
      </c>
      <c r="R25" s="41">
        <f>IF($B$81=0,0,(SUM(($B$70*$H$70),($B$71*$H$71))+((1-$D$29)*$I$83))*seasonal!$B$81/$B$81)</f>
        <v>36222.990266915636</v>
      </c>
      <c r="S25" s="41">
        <f>IF($B$81=0,0,(SUM(($B$70*$H$70),($B$71*$H$71))+((1-$D$29)*$I$83))*seasonal!$B$81/$B$81)</f>
        <v>36222.990266915636</v>
      </c>
      <c r="T25" s="41">
        <f>IF($B$81=0,0,(SUM(($B$70*$H$70),($B$71*$H$71))+((1-$D$29)*$I$83))*seasonal!$B$81/$B$81)</f>
        <v>36222.990266915636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8.9285714285714288E-2</v>
      </c>
      <c r="C26" s="215">
        <f>IF([1]Summ!F1064="",0,[1]Summ!F1064)</f>
        <v>0</v>
      </c>
      <c r="D26" s="24">
        <f>SUM(B26,C26)</f>
        <v>8.9285714285714288E-2</v>
      </c>
      <c r="E26" s="26"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57">
        <v>12</v>
      </c>
      <c r="O26" s="2"/>
      <c r="P26" s="22"/>
      <c r="Q26" s="59" t="s">
        <v>131</v>
      </c>
      <c r="R26" s="41">
        <f>IF($B$81=0,0,(SUM(($B$70*$H$70),($B$71*$H$71),($B$72*$H$72))+((1-$D$29)*$I$83))*seasonal!$B$81/$B$81)</f>
        <v>52591.950266915635</v>
      </c>
      <c r="S26" s="41">
        <f>IF($B$81=0,0,(SUM(($B$70*$H$70),($B$71*$H$71),($B$72*$H$72))+((1-$D$29)*$I$83))*seasonal!$B$81/$B$81)</f>
        <v>52591.950266915635</v>
      </c>
      <c r="T26" s="41">
        <f>IF($B$81=0,0,(SUM(($B$70*$H$70),($B$71*$H$71),($B$72*$H$72))+((1-$D$29)*$I$83))*seasonal!$B$81/$B$81)</f>
        <v>52591.950266915635</v>
      </c>
      <c r="U26" s="56"/>
      <c r="V26" s="56"/>
      <c r="W26" s="110"/>
      <c r="X26" s="118"/>
      <c r="Y26" s="183">
        <f t="shared" si="9"/>
        <v>0.35714285714285715</v>
      </c>
      <c r="Z26" s="116">
        <v>0.25</v>
      </c>
      <c r="AA26" s="121">
        <f t="shared" si="16"/>
        <v>8.9285714285714288E-2</v>
      </c>
      <c r="AB26" s="116">
        <v>0.25</v>
      </c>
      <c r="AC26" s="121">
        <f t="shared" si="7"/>
        <v>8.9285714285714288E-2</v>
      </c>
      <c r="AD26" s="116"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2.4303513698630135E-2</v>
      </c>
      <c r="C27" s="215">
        <f>IF([1]Summ!F1065="",0,[1]Summ!F1065)</f>
        <v>-2.4303513698630135E-2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2.4303513698630135E-2</v>
      </c>
      <c r="L27" s="22">
        <f t="shared" si="5"/>
        <v>2.4303513698630135E-2</v>
      </c>
      <c r="M27" s="226">
        <f t="shared" si="6"/>
        <v>0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0.34696736338729767</v>
      </c>
      <c r="C29" s="215">
        <f>IF([1]Summ!F1067="",0,[1]Summ!F1067)</f>
        <v>-0.12233058944530054</v>
      </c>
      <c r="D29" s="24">
        <f>SUM(B29,C29)</f>
        <v>0.22463677394199713</v>
      </c>
      <c r="E29" s="26"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0.34696736338729767</v>
      </c>
      <c r="L29" s="22">
        <f t="shared" si="5"/>
        <v>0.34696736338729767</v>
      </c>
      <c r="M29" s="224">
        <f t="shared" si="6"/>
        <v>0.22463677394199713</v>
      </c>
      <c r="N29" s="229"/>
      <c r="P29" s="22"/>
      <c r="V29" s="56"/>
      <c r="W29" s="110"/>
      <c r="X29" s="118"/>
      <c r="Y29" s="183">
        <f t="shared" si="9"/>
        <v>0.89854709576798852</v>
      </c>
      <c r="Z29" s="116">
        <v>0.25</v>
      </c>
      <c r="AA29" s="121">
        <f t="shared" si="16"/>
        <v>0.22463677394199713</v>
      </c>
      <c r="AB29" s="116">
        <v>0.25</v>
      </c>
      <c r="AC29" s="121">
        <f t="shared" si="7"/>
        <v>0.22463677394199713</v>
      </c>
      <c r="AD29" s="116"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0.64832311232876716</v>
      </c>
      <c r="C30" s="103"/>
      <c r="D30" s="24">
        <f>(D119-B124)</f>
        <v>2.078022908836727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0.34203043951741574</v>
      </c>
      <c r="J30" s="231">
        <f>IF(I$32&lt;=1,I30,1-SUM(J6:J29))</f>
        <v>0.34203043951741574</v>
      </c>
      <c r="K30" s="22">
        <f t="shared" si="4"/>
        <v>0.64832311232876716</v>
      </c>
      <c r="L30" s="22">
        <f>IF(L124=L119,0,IF(K30="",0,(L119-L124)/(B119-B124)*K30))</f>
        <v>0.10671019944782043</v>
      </c>
      <c r="M30" s="175">
        <f t="shared" si="6"/>
        <v>0.34203043951741574</v>
      </c>
      <c r="N30" s="166" t="s">
        <v>86</v>
      </c>
      <c r="O30" s="2"/>
      <c r="P30" s="22"/>
      <c r="Q30" s="234" t="s">
        <v>133</v>
      </c>
      <c r="R30" s="234">
        <f t="shared" ref="R30:T32" si="50">IF(R24&gt;R$23,R24-R$23,0)</f>
        <v>0</v>
      </c>
      <c r="S30" s="234">
        <f t="shared" si="50"/>
        <v>6181.8008158016128</v>
      </c>
      <c r="T30" s="234">
        <f t="shared" si="50"/>
        <v>6181.8008158016128</v>
      </c>
      <c r="V30" s="56"/>
      <c r="W30" s="110"/>
      <c r="X30" s="118"/>
      <c r="Y30" s="183">
        <f>M30*4</f>
        <v>1.368121758069663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0.34404707225487285</v>
      </c>
      <c r="K31" s="22" t="str">
        <f t="shared" si="4"/>
        <v/>
      </c>
      <c r="L31" s="22">
        <f>(1-SUM(L6:L30))</f>
        <v>0.43273320918053748</v>
      </c>
      <c r="M31" s="178">
        <f t="shared" si="6"/>
        <v>0.34404707225487285</v>
      </c>
      <c r="N31" s="167">
        <f>M31*I83</f>
        <v>6181.8008158016128</v>
      </c>
      <c r="P31" s="22"/>
      <c r="Q31" s="238" t="s">
        <v>134</v>
      </c>
      <c r="R31" s="234">
        <f t="shared" si="50"/>
        <v>0</v>
      </c>
      <c r="S31" s="234">
        <f t="shared" si="50"/>
        <v>15373.21414913495</v>
      </c>
      <c r="T31" s="234">
        <f>IF(T25&gt;T$23,T25-T$23,0)</f>
        <v>15373.21414913495</v>
      </c>
      <c r="V31" s="56"/>
      <c r="W31" s="129" t="s">
        <v>84</v>
      </c>
      <c r="X31" s="130"/>
      <c r="Y31" s="121">
        <f>M31*4</f>
        <v>1.3761882890194914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1.1088797037004092</v>
      </c>
      <c r="C32" s="29">
        <f>SUM(C6:C31)</f>
        <v>-0.14663410314393066</v>
      </c>
      <c r="D32" s="24">
        <f>SUM(D6:D30)</f>
        <v>2.3919453970644384</v>
      </c>
      <c r="E32" s="2"/>
      <c r="F32" s="2"/>
      <c r="H32" s="17"/>
      <c r="I32" s="22">
        <f>SUM(I6:I30)</f>
        <v>0.65595292774512715</v>
      </c>
      <c r="J32" s="17"/>
      <c r="L32" s="22">
        <f>SUM(L6:L30)</f>
        <v>0.56726679081946252</v>
      </c>
      <c r="M32" s="23"/>
      <c r="N32" s="56"/>
      <c r="O32" s="2"/>
      <c r="P32" s="22"/>
      <c r="Q32" s="234" t="s">
        <v>135</v>
      </c>
      <c r="R32" s="234">
        <f t="shared" si="50"/>
        <v>2542.0230641110757</v>
      </c>
      <c r="S32" s="234">
        <f t="shared" si="50"/>
        <v>31742.174149134949</v>
      </c>
      <c r="T32" s="234">
        <f t="shared" si="50"/>
        <v>31742.174149134949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6.8276520059218582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9191.4133333333339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Agricultural cash income -- see Data2</v>
      </c>
      <c r="B37" s="216">
        <f>IF([1]Summ!E1072="",0,[1]Summ!E1072)</f>
        <v>11500</v>
      </c>
      <c r="C37" s="216">
        <f>IF([1]Summ!F1072="",0,[1]Summ!F1072)</f>
        <v>0</v>
      </c>
      <c r="D37" s="38">
        <f>SUM(B37,C37)</f>
        <v>11500</v>
      </c>
      <c r="E37" s="233">
        <v>0.5</v>
      </c>
      <c r="F37" s="26">
        <v>1.1100000000000001</v>
      </c>
      <c r="G37" s="26">
        <v>1.65</v>
      </c>
      <c r="H37" s="24">
        <f t="shared" ref="H37:H49" si="51">(E37*F37)</f>
        <v>0.55500000000000005</v>
      </c>
      <c r="I37" s="39">
        <f t="shared" ref="I37:I49" si="52">D37*H37</f>
        <v>6382.5000000000009</v>
      </c>
      <c r="J37" s="38">
        <f t="shared" ref="J37:J49" si="53">J91*I$83</f>
        <v>6382.5</v>
      </c>
      <c r="K37" s="40">
        <f t="shared" ref="K37:K49" si="54">(B37/B$65)</f>
        <v>0.35953229537922843</v>
      </c>
      <c r="L37" s="22">
        <f t="shared" ref="L37:L49" si="55">(K37*H37)</f>
        <v>0.19954042393547181</v>
      </c>
      <c r="M37" s="24">
        <f t="shared" ref="M37:M49" si="56">J37/B$65</f>
        <v>0.19954042393547178</v>
      </c>
      <c r="N37" s="275">
        <v>7</v>
      </c>
      <c r="O37" s="2"/>
      <c r="Q37" s="59" t="s">
        <v>71</v>
      </c>
      <c r="R37" s="222">
        <f>IF($B$81=0,0,(SUMIF($N$6:$N$28,$U7,K$6:K$28)*$B$83+SUMIF($N$37:$N$64,$U7,B$37:B$64))*seasonal!$B$81/$B$81)</f>
        <v>0</v>
      </c>
      <c r="S37" s="222">
        <f>IF($B$81=0,0,(SUMIF($N$6:$N$28,$U7,L$6:L$28)+SUMIF($N$91:$N$118,$U7,L$91:L$118))*$I$83*seasonal!$B$81/$B$81)</f>
        <v>0</v>
      </c>
      <c r="T37" s="222">
        <f>IF($B$81=0,0,(SUMIF($N$6:$N$28,$U7,M$6:M$28)+SUMIF($N$91:$N$118,$U7,M$91:M$118))*$I$83*seasonal!$B$81/$B$81)</f>
        <v>0</v>
      </c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57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Construction cash income -- see Data2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0.5</v>
      </c>
      <c r="F38" s="26">
        <v>1.1100000000000001</v>
      </c>
      <c r="G38" s="22">
        <f t="shared" ref="G38:G64" si="59">(G$37)</f>
        <v>1.65</v>
      </c>
      <c r="H38" s="24">
        <f t="shared" si="51"/>
        <v>0.55500000000000005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75">
        <v>7</v>
      </c>
      <c r="O38" s="2"/>
      <c r="P38" s="2"/>
      <c r="Q38" s="59" t="s">
        <v>72</v>
      </c>
      <c r="R38" s="222">
        <f>IF($B$81=0,0,(SUMIF($N$6:$N$28,$U8,K$6:K$28)*$B$83+SUMIF($N$37:$N$64,$U8,B$37:B$64))*seasonal!$B$81/$B$81)</f>
        <v>0</v>
      </c>
      <c r="S38" s="222">
        <f>IF($B$81=0,0,(SUMIF($N$6:$N$28,$U8,L$6:L$28)+SUMIF($N$91:$N$118,$U8,L$91:L$118))*$I$83*seasonal!$B$81/$B$81)</f>
        <v>0</v>
      </c>
      <c r="T38" s="222">
        <f>IF($B$81=0,0,(SUMIF($N$6:$N$28,$U8,M$6:M$28)+SUMIF($N$91:$N$118,$U8,M$91:M$118))*$I$83*seasonal!$B$81/$B$81)</f>
        <v>0</v>
      </c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2">
        <f>IF($J38=0,0,AE38/($J38))</f>
        <v>0</v>
      </c>
      <c r="AE38" s="147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 t="e">
        <f t="shared" si="61"/>
        <v>#DIV/0!</v>
      </c>
      <c r="AJ38" s="148" t="e">
        <f t="shared" ref="AJ38:AJ64" si="62">(AA38+AC38)</f>
        <v>#DIV/0!</v>
      </c>
      <c r="AK38" s="147" t="e">
        <f t="shared" ref="AK38:AK64" si="63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Domestic work cash income -- see Data2</v>
      </c>
      <c r="B39" s="216">
        <f>IF([1]Summ!E1074="",0,[1]Summ!E1074)</f>
        <v>3000</v>
      </c>
      <c r="C39" s="216">
        <f>IF([1]Summ!F1074="",0,[1]Summ!F1074)</f>
        <v>0</v>
      </c>
      <c r="D39" s="38">
        <f t="shared" si="58"/>
        <v>3000</v>
      </c>
      <c r="E39" s="26">
        <v>0.5</v>
      </c>
      <c r="F39" s="26">
        <v>1.1100000000000001</v>
      </c>
      <c r="G39" s="22">
        <f t="shared" si="59"/>
        <v>1.65</v>
      </c>
      <c r="H39" s="24">
        <f t="shared" si="51"/>
        <v>0.55500000000000005</v>
      </c>
      <c r="I39" s="39">
        <f t="shared" si="52"/>
        <v>1665.0000000000002</v>
      </c>
      <c r="J39" s="38">
        <f t="shared" si="53"/>
        <v>1665.0000000000002</v>
      </c>
      <c r="K39" s="40">
        <f t="shared" si="54"/>
        <v>9.3791033577190014E-2</v>
      </c>
      <c r="L39" s="22">
        <f t="shared" si="55"/>
        <v>5.2054023635340466E-2</v>
      </c>
      <c r="M39" s="24">
        <f t="shared" si="56"/>
        <v>5.2054023635340466E-2</v>
      </c>
      <c r="N39" s="275">
        <v>7</v>
      </c>
      <c r="O39" s="2"/>
      <c r="P39" s="2"/>
      <c r="Q39" s="59" t="s">
        <v>73</v>
      </c>
      <c r="R39" s="222">
        <f>IF($B$81=0,0,(SUMIF($N$6:$N$28,$U9,K$6:K$28)*$B$83+SUMIF($N$37:$N$64,$U9,B$37:B$64))*seasonal!$B$81/$B$81)</f>
        <v>0</v>
      </c>
      <c r="S39" s="222">
        <f>IF($B$81=0,0,(SUMIF($N$6:$N$28,$U9,L$6:L$28)+SUMIF($N$91:$N$118,$U9,L$91:L$118))*$I$83*seasonal!$B$81/$B$81)</f>
        <v>0</v>
      </c>
      <c r="T39" s="222">
        <f>IF($B$81=0,0,(SUMIF($N$6:$N$28,$U9,M$6:M$28)+SUMIF($N$91:$N$118,$U9,M$91:M$118))*$I$83*seasonal!$B$81/$B$81)</f>
        <v>0</v>
      </c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1665.0000000000002</v>
      </c>
      <c r="AH39" s="123">
        <f t="shared" si="61"/>
        <v>1</v>
      </c>
      <c r="AI39" s="112">
        <f t="shared" si="61"/>
        <v>1665.0000000000002</v>
      </c>
      <c r="AJ39" s="148">
        <f t="shared" si="62"/>
        <v>0</v>
      </c>
      <c r="AK39" s="147">
        <f t="shared" si="63"/>
        <v>1665.0000000000002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Formal Employment</v>
      </c>
      <c r="B40" s="216">
        <f>IF([1]Summ!E1075="",0,[1]Summ!E1075)</f>
        <v>6000</v>
      </c>
      <c r="C40" s="216">
        <f>IF([1]Summ!F1075="",0,[1]Summ!F1075)</f>
        <v>0</v>
      </c>
      <c r="D40" s="38">
        <f t="shared" si="58"/>
        <v>6000</v>
      </c>
      <c r="E40" s="26">
        <v>0.6</v>
      </c>
      <c r="F40" s="26">
        <v>1.18</v>
      </c>
      <c r="G40" s="22">
        <f t="shared" si="59"/>
        <v>1.65</v>
      </c>
      <c r="H40" s="24">
        <f t="shared" si="51"/>
        <v>0.70799999999999996</v>
      </c>
      <c r="I40" s="39">
        <f t="shared" si="52"/>
        <v>4248</v>
      </c>
      <c r="J40" s="38">
        <f t="shared" si="53"/>
        <v>4248</v>
      </c>
      <c r="K40" s="40">
        <f t="shared" si="54"/>
        <v>0.18758206715438003</v>
      </c>
      <c r="L40" s="22">
        <f t="shared" si="55"/>
        <v>0.13280810354530106</v>
      </c>
      <c r="M40" s="24">
        <f t="shared" si="56"/>
        <v>0.13280810354530106</v>
      </c>
      <c r="N40" s="275">
        <v>8</v>
      </c>
      <c r="O40" s="2"/>
      <c r="P40" s="2"/>
      <c r="Q40" s="59" t="s">
        <v>74</v>
      </c>
      <c r="R40" s="222">
        <f>IF($B$81=0,0,(SUMIF($N$6:$N$28,$U10,K$6:K$28)*$B$83+SUMIF($N$37:$N$64,$U10,B$37:B$64))*seasonal!$B$81/$B$81)</f>
        <v>0</v>
      </c>
      <c r="S40" s="222">
        <f>IF($B$81=0,0,(SUMIF($N$6:$N$28,$U10,L$6:L$28)+SUMIF($N$91:$N$118,$U10,L$91:L$118))*$I$83*seasonal!$B$81/$B$81)</f>
        <v>0</v>
      </c>
      <c r="T40" s="222">
        <f>IF($B$81=0,0,(SUMIF($N$6:$N$28,$U10,M$6:M$28)+SUMIF($N$91:$N$118,$U10,M$91:M$118))*$I$83*seasonal!$B$81/$B$81)</f>
        <v>0</v>
      </c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4248</v>
      </c>
      <c r="AH40" s="123">
        <f t="shared" si="61"/>
        <v>1</v>
      </c>
      <c r="AI40" s="112">
        <f t="shared" si="61"/>
        <v>4248</v>
      </c>
      <c r="AJ40" s="148">
        <f t="shared" si="62"/>
        <v>0</v>
      </c>
      <c r="AK40" s="147">
        <f t="shared" si="63"/>
        <v>4248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Self-employment -- see Data2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26">
        <v>0.8</v>
      </c>
      <c r="F41" s="26">
        <v>1.18</v>
      </c>
      <c r="G41" s="22">
        <f t="shared" si="59"/>
        <v>1.65</v>
      </c>
      <c r="H41" s="24">
        <f t="shared" si="51"/>
        <v>0.94399999999999995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75">
        <v>10</v>
      </c>
      <c r="O41" s="2"/>
      <c r="P41" s="2"/>
      <c r="Q41" s="59" t="s">
        <v>75</v>
      </c>
      <c r="R41" s="222">
        <f>IF($B$81=0,0,(SUMIF($N$6:$N$28,$U11,K$6:K$28)*$B$83+SUMIF($N$37:$N$64,$U11,B$37:B$64))*seasonal!$B$81/$B$81)</f>
        <v>0</v>
      </c>
      <c r="S41" s="222">
        <f>IF($B$81=0,0,(SUMIF($N$6:$N$28,$U11,L$6:L$28)+SUMIF($N$91:$N$118,$U11,L$91:L$118))*$I$83*seasonal!$B$81/$B$81)</f>
        <v>0</v>
      </c>
      <c r="T41" s="222">
        <f>IF($B$81=0,0,(SUMIF($N$6:$N$28,$U11,M$6:M$28)+SUMIF($N$91:$N$118,$U11,M$91:M$118))*$I$83*seasonal!$B$81/$B$81)</f>
        <v>0</v>
      </c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Small business -- see Data2</v>
      </c>
      <c r="B42" s="216">
        <f>IF([1]Summ!E1077="",0,[1]Summ!E1077)</f>
        <v>4800</v>
      </c>
      <c r="C42" s="216">
        <f>IF([1]Summ!F1077="",0,[1]Summ!F1077)</f>
        <v>0</v>
      </c>
      <c r="D42" s="38">
        <f t="shared" si="58"/>
        <v>4800</v>
      </c>
      <c r="E42" s="26">
        <v>1</v>
      </c>
      <c r="F42" s="26">
        <v>1.18</v>
      </c>
      <c r="G42" s="22">
        <f t="shared" si="59"/>
        <v>1.65</v>
      </c>
      <c r="H42" s="24">
        <f t="shared" si="51"/>
        <v>1.18</v>
      </c>
      <c r="I42" s="39">
        <f t="shared" si="52"/>
        <v>5664</v>
      </c>
      <c r="J42" s="38">
        <f t="shared" si="53"/>
        <v>5664.0000000000009</v>
      </c>
      <c r="K42" s="40">
        <f t="shared" si="54"/>
        <v>0.15006565372350403</v>
      </c>
      <c r="L42" s="22">
        <f t="shared" si="55"/>
        <v>0.17707747139373475</v>
      </c>
      <c r="M42" s="24">
        <f t="shared" si="56"/>
        <v>0.17707747139373478</v>
      </c>
      <c r="N42" s="275">
        <v>11</v>
      </c>
      <c r="O42" s="2"/>
      <c r="P42" s="56"/>
      <c r="Q42" s="126" t="s">
        <v>116</v>
      </c>
      <c r="R42" s="222">
        <f>IF($B$81=0,0,(SUMIF($N$6:$N$28,$U12,K$6:K$28)*$B$83+SUMIF($N$37:$N$64,$U12,B$37:B$64))*seasonal!$B$81/$B$81)</f>
        <v>0</v>
      </c>
      <c r="S42" s="222">
        <f>IF($B$81=0,0,(SUMIF($N$6:$N$28,$U12,L$6:L$28)+SUMIF($N$91:$N$118,$U12,L$91:L$118))*$I$83*seasonal!$B$81/$B$81)</f>
        <v>0</v>
      </c>
      <c r="T42" s="222">
        <f>IF($B$81=0,0,(SUMIF($N$6:$N$28,$U12,M$6:M$28)+SUMIF($N$91:$N$118,$U12,M$91:M$118))*$I$83*seasonal!$B$81/$B$81)</f>
        <v>0</v>
      </c>
      <c r="U42" s="56"/>
      <c r="V42" s="56"/>
      <c r="W42" s="115"/>
      <c r="X42" s="118"/>
      <c r="Y42" s="110"/>
      <c r="Z42" s="116">
        <v>0.25</v>
      </c>
      <c r="AA42" s="147">
        <f t="shared" si="64"/>
        <v>1416.0000000000002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2832.0000000000005</v>
      </c>
      <c r="AF42" s="122">
        <f t="shared" si="57"/>
        <v>0.25</v>
      </c>
      <c r="AG42" s="147">
        <f t="shared" si="60"/>
        <v>1416.0000000000002</v>
      </c>
      <c r="AH42" s="123">
        <f t="shared" si="61"/>
        <v>1</v>
      </c>
      <c r="AI42" s="112">
        <f t="shared" si="61"/>
        <v>5664.0000000000009</v>
      </c>
      <c r="AJ42" s="148">
        <f t="shared" si="62"/>
        <v>1416.0000000000002</v>
      </c>
      <c r="AK42" s="147">
        <f t="shared" si="63"/>
        <v>4248.0000000000009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Social development -- see Data2</v>
      </c>
      <c r="B43" s="216">
        <f>IF([1]Summ!E1078="",0,[1]Summ!E1078)</f>
        <v>5400</v>
      </c>
      <c r="C43" s="216">
        <f>IF([1]Summ!F1078="",0,[1]Summ!F1078)</f>
        <v>0</v>
      </c>
      <c r="D43" s="38">
        <f t="shared" si="58"/>
        <v>5400</v>
      </c>
      <c r="E43" s="233">
        <v>0</v>
      </c>
      <c r="F43" s="26">
        <v>1.18</v>
      </c>
      <c r="G43" s="22">
        <f t="shared" si="59"/>
        <v>1.65</v>
      </c>
      <c r="H43" s="24">
        <f t="shared" si="51"/>
        <v>0</v>
      </c>
      <c r="I43" s="39">
        <f t="shared" si="52"/>
        <v>0</v>
      </c>
      <c r="J43" s="38">
        <f t="shared" si="53"/>
        <v>0</v>
      </c>
      <c r="K43" s="40">
        <f t="shared" si="54"/>
        <v>0.16882386043894204</v>
      </c>
      <c r="L43" s="22">
        <f t="shared" si="55"/>
        <v>0</v>
      </c>
      <c r="M43" s="24">
        <f t="shared" si="56"/>
        <v>0</v>
      </c>
      <c r="N43" s="275">
        <v>14</v>
      </c>
      <c r="O43" s="2"/>
      <c r="P43" s="59"/>
      <c r="Q43" s="59" t="s">
        <v>76</v>
      </c>
      <c r="R43" s="222">
        <f>IF($B$81=0,0,(SUMIF($N$6:$N$28,$U13,K$6:K$28)*$B$83+SUMIF($N$37:$N$64,$U13,B$37:B$64))*seasonal!$B$81/$B$81)</f>
        <v>14500</v>
      </c>
      <c r="S43" s="222">
        <f>IF($B$81=0,0,(SUMIF($N$6:$N$28,$U13,L$6:L$28)+SUMIF($N$91:$N$118,$U13,L$91:L$118))*$I$83*seasonal!$B$81/$B$81)</f>
        <v>8047.5</v>
      </c>
      <c r="T43" s="222">
        <f>IF($B$81=0,0,(SUMIF($N$6:$N$28,$U13,M$6:M$28)+SUMIF($N$91:$N$118,$U13,M$91:M$118))*$I$83*seasonal!$B$81/$B$81)</f>
        <v>8047.5</v>
      </c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Public works -- see Data2</v>
      </c>
      <c r="B44" s="216">
        <f>IF([1]Summ!E1079="",0,[1]Summ!E1079)</f>
        <v>1286</v>
      </c>
      <c r="C44" s="216">
        <f>IF([1]Summ!F1079="",0,[1]Summ!F1079)</f>
        <v>0</v>
      </c>
      <c r="D44" s="38">
        <f t="shared" si="58"/>
        <v>1286</v>
      </c>
      <c r="E44" s="26">
        <v>1</v>
      </c>
      <c r="F44" s="26">
        <v>1</v>
      </c>
      <c r="G44" s="22">
        <f t="shared" si="59"/>
        <v>1.65</v>
      </c>
      <c r="H44" s="24">
        <f t="shared" si="51"/>
        <v>1</v>
      </c>
      <c r="I44" s="39">
        <f t="shared" si="52"/>
        <v>1286</v>
      </c>
      <c r="J44" s="38">
        <f t="shared" si="53"/>
        <v>1286</v>
      </c>
      <c r="K44" s="40">
        <f t="shared" si="54"/>
        <v>4.0205089726755454E-2</v>
      </c>
      <c r="L44" s="22">
        <f t="shared" si="55"/>
        <v>4.0205089726755454E-2</v>
      </c>
      <c r="M44" s="24">
        <f t="shared" si="56"/>
        <v>4.0205089726755454E-2</v>
      </c>
      <c r="N44" s="275">
        <v>9</v>
      </c>
      <c r="O44" s="2"/>
      <c r="P44" s="2"/>
      <c r="Q44" s="126" t="s">
        <v>77</v>
      </c>
      <c r="R44" s="222">
        <f>IF($B$81=0,0,(SUMIF($N$6:$N$28,$U14,K$6:K$28)*$B$83+SUMIF($N$37:$N$64,$U14,B$37:B$64))*seasonal!$B$81/$B$81)</f>
        <v>6000</v>
      </c>
      <c r="S44" s="222">
        <f>IF($B$81=0,0,(SUMIF($N$6:$N$28,$U14,L$6:L$28)+SUMIF($N$91:$N$118,$U14,L$91:L$118))*$I$83*seasonal!$B$81/$B$81)</f>
        <v>4248</v>
      </c>
      <c r="T44" s="222">
        <f>IF($B$81=0,0,(SUMIF($N$6:$N$28,$U14,M$6:M$28)+SUMIF($N$91:$N$118,$U14,M$91:M$118))*$I$83*seasonal!$B$81/$B$81)</f>
        <v>4248</v>
      </c>
      <c r="U44" s="56"/>
      <c r="V44" s="56"/>
      <c r="W44" s="117"/>
      <c r="X44" s="118"/>
      <c r="Y44" s="110"/>
      <c r="Z44" s="116">
        <v>0.25</v>
      </c>
      <c r="AA44" s="147">
        <f t="shared" si="64"/>
        <v>321.5</v>
      </c>
      <c r="AB44" s="116">
        <v>0.25</v>
      </c>
      <c r="AC44" s="147">
        <f t="shared" si="65"/>
        <v>321.5</v>
      </c>
      <c r="AD44" s="116">
        <v>0.25</v>
      </c>
      <c r="AE44" s="147">
        <f t="shared" si="66"/>
        <v>321.5</v>
      </c>
      <c r="AF44" s="122">
        <f t="shared" si="57"/>
        <v>0.25</v>
      </c>
      <c r="AG44" s="147">
        <f t="shared" si="60"/>
        <v>321.5</v>
      </c>
      <c r="AH44" s="123">
        <f t="shared" si="61"/>
        <v>1</v>
      </c>
      <c r="AI44" s="112">
        <f t="shared" si="61"/>
        <v>1286</v>
      </c>
      <c r="AJ44" s="148">
        <f t="shared" si="62"/>
        <v>643</v>
      </c>
      <c r="AK44" s="147">
        <f t="shared" si="63"/>
        <v>643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/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1</v>
      </c>
      <c r="F45" s="26">
        <v>1</v>
      </c>
      <c r="G45" s="22">
        <f t="shared" si="59"/>
        <v>1.65</v>
      </c>
      <c r="H45" s="24">
        <f t="shared" si="51"/>
        <v>1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59" t="s">
        <v>119</v>
      </c>
      <c r="R45" s="222">
        <f>IF($B$81=0,0,(SUMIF($N$6:$N$28,$U15,K$6:K$28)*$B$83+SUMIF($N$37:$N$64,$U15,B$37:B$64))*seasonal!$B$81/$B$81)</f>
        <v>1286</v>
      </c>
      <c r="S45" s="222">
        <f>IF($B$81=0,0,(SUMIF($N$6:$N$28,$U15,L$6:L$28)+SUMIF($N$91:$N$118,$U15,L$91:L$118))*$I$83*seasonal!$B$81/$B$81)</f>
        <v>1286</v>
      </c>
      <c r="T45" s="222">
        <f>IF($B$81=0,0,(SUMIF($N$6:$N$28,$U15,M$6:M$28)+SUMIF($N$91:$N$118,$U15,M$91:M$118))*$I$83*seasonal!$B$81/$B$81)</f>
        <v>1286</v>
      </c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/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1</v>
      </c>
      <c r="F46" s="26">
        <v>1</v>
      </c>
      <c r="G46" s="22">
        <f t="shared" si="59"/>
        <v>1.65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126" t="s">
        <v>78</v>
      </c>
      <c r="R46" s="222">
        <f>IF($B$81=0,0,(SUMIF($N$6:$N$28,$U16,K$6:K$28)*$B$83+SUMIF($N$37:$N$64,$U16,B$37:B$64))*seasonal!$B$81/$B$81)</f>
        <v>0</v>
      </c>
      <c r="S46" s="222">
        <f>IF($B$81=0,0,(SUMIF($N$6:$N$28,$U16,L$6:L$28)+SUMIF($N$91:$N$118,$U16,L$91:L$118))*$I$83*seasonal!$B$81/$B$81)</f>
        <v>0</v>
      </c>
      <c r="T46" s="222">
        <f>IF($B$81=0,0,(SUMIF($N$6:$N$28,$U16,M$6:M$28)+SUMIF($N$91:$N$118,$U16,M$91:M$118))*$I$83*seasonal!$B$81/$B$81)</f>
        <v>0</v>
      </c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1.65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Q47" s="126" t="s">
        <v>117</v>
      </c>
      <c r="R47" s="222">
        <f>IF($B$81=0,0,(SUMIF($N$6:$N$28,$U17,K$6:K$28)*$B$83+SUMIF($N$37:$N$64,$U17,B$37:B$64))*seasonal!$B$81/$B$81)</f>
        <v>4800</v>
      </c>
      <c r="S47" s="222">
        <f>IF($B$81=0,0,(SUMIF($N$6:$N$28,$U17,L$6:L$28)+SUMIF($N$91:$N$118,$U17,L$91:L$118))*$I$83*seasonal!$B$81/$B$81)</f>
        <v>5664.0000000000009</v>
      </c>
      <c r="T47" s="222">
        <f>IF($B$81=0,0,(SUMIF($N$6:$N$28,$U17,M$6:M$28)+SUMIF($N$91:$N$118,$U17,M$91:M$118))*$I$83*seasonal!$B$81/$B$81)</f>
        <v>5664.0000000000009</v>
      </c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1.65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59" t="s">
        <v>79</v>
      </c>
      <c r="R48" s="222">
        <f>IF($B$81=0,0,(SUMIF($N$6:$N$28,$U18,K$6:K$28)*$B$83+SUMIF($N$37:$N$64,$U18,B$37:B$64))*seasonal!$B$81/$B$81)</f>
        <v>972.28855623071831</v>
      </c>
      <c r="S48" s="222">
        <f>IF($B$81=0,0,(SUMIF($N$6:$N$28,$U18,L$6:L$28)+SUMIF($N$91:$N$118,$U18,L$91:L$118))*$I$83*seasonal!$B$81/$B$81)</f>
        <v>1604.2761177806851</v>
      </c>
      <c r="T48" s="222">
        <f>IF($B$81=0,0,(SUMIF($N$6:$N$28,$U18,M$6:M$28)+SUMIF($N$91:$N$118,$U18,M$91:M$118))*$I$83*seasonal!$B$81/$B$81)</f>
        <v>1604.2761177806851</v>
      </c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59" t="s">
        <v>80</v>
      </c>
      <c r="R49" s="222">
        <f>IF($B$81=0,0,(SUMIF($N$6:$N$28,$U19,K$6:K$28)*$B$83+SUMIF($N$37:$N$64,$U19,B$37:B$64))*seasonal!$B$81/$B$81)</f>
        <v>0</v>
      </c>
      <c r="S49" s="222">
        <f>IF($B$81=0,0,(SUMIF($N$6:$N$28,$U19,L$6:L$28)+SUMIF($N$91:$N$118,$U19,L$91:L$118))*$I$83*seasonal!$B$81/$B$81)</f>
        <v>0</v>
      </c>
      <c r="T49" s="222">
        <f>IF($B$81=0,0,(SUMIF($N$6:$N$28,$U19,M$6:M$28)+SUMIF($N$91:$N$118,$U19,M$91:M$118))*$I$83*seasonal!$B$81/$B$81)</f>
        <v>0</v>
      </c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59" t="s">
        <v>81</v>
      </c>
      <c r="R50" s="222">
        <f>IF($B$81=0,0,(SUMIF($N$6:$N$28,$U20,K$6:K$28)*$B$83+SUMIF($N$37:$N$64,$U20,B$37:B$64))*seasonal!$B$81/$B$81)</f>
        <v>5400</v>
      </c>
      <c r="S50" s="222">
        <f>IF($B$81=0,0,(SUMIF($N$6:$N$28,$U20,L$6:L$28)+SUMIF($N$91:$N$118,$U20,L$91:L$118))*$I$83*seasonal!$B$81/$B$81)</f>
        <v>0</v>
      </c>
      <c r="T50" s="222">
        <f>IF($B$81=0,0,(SUMIF($N$6:$N$28,$U20,M$6:M$28)+SUMIF($N$91:$N$118,$U20,M$91:M$118))*$I$83*seasonal!$B$81/$B$81)</f>
        <v>0</v>
      </c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59" t="s">
        <v>82</v>
      </c>
      <c r="R51" s="222">
        <f>IF($B$81=0,0,(SUMIF($N$6:$N$28,$U21,K$6:K$28)*$B$83+SUMIF($N$37:$N$64,$U21,B$37:B$64))*seasonal!$B$81/$B$81)</f>
        <v>0</v>
      </c>
      <c r="S51" s="222">
        <f>IF($B$81=0,0,(SUMIF($N$6:$N$28,$U21,L$6:L$28)+SUMIF($N$91:$N$118,$U21,L$91:L$118))*$I$83*seasonal!$B$81/$B$81)</f>
        <v>0</v>
      </c>
      <c r="T51" s="222">
        <f>IF($B$81=0,0,(SUMIF($N$6:$N$28,$U21,M$6:M$28)+SUMIF($N$91:$N$118,$U21,M$91:M$118))*$I$83*seasonal!$B$81/$B$81)</f>
        <v>0</v>
      </c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59" t="s">
        <v>83</v>
      </c>
      <c r="R52" s="222">
        <f>IF($B$81=0,0,(SUMIF($N$6:$N$28,$U22,K$6:K$28)*$B$83+SUMIF($N$37:$N$64,$U22,B$37:B$64))*seasonal!$B$81/$B$81)</f>
        <v>0</v>
      </c>
      <c r="S52" s="222">
        <f>IF($B$81=0,0,(SUMIF($N$6:$N$28,$U22,L$6:L$28)+SUMIF($N$91:$N$118,$U22,L$91:L$118))*$I$83*seasonal!$B$81/$B$81)</f>
        <v>0</v>
      </c>
      <c r="T52" s="222">
        <f>IF($B$81=0,0,(SUMIF($N$6:$N$28,$U22,M$6:M$28)+SUMIF($N$91:$N$118,$U22,M$91:M$118))*$I$83*seasonal!$B$81/$B$81)</f>
        <v>0</v>
      </c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 thickBo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171" t="s">
        <v>92</v>
      </c>
      <c r="R53" s="179">
        <f>SUM(R37:R52)</f>
        <v>32958.28855623072</v>
      </c>
      <c r="S53" s="179">
        <f>SUM(S37:S52)</f>
        <v>20849.776117780686</v>
      </c>
      <c r="T53" s="179">
        <f>SUM(T37:T52)</f>
        <v>20849.776117780686</v>
      </c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 thickTop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9" t="s">
        <v>129</v>
      </c>
      <c r="R54" s="41">
        <f>IF($B$81=0,0,(SUM(($B$70))+((1-$D$29)*$B$83))*seasonal!$B$81/$B$81)</f>
        <v>17800.515655036419</v>
      </c>
      <c r="S54" s="41">
        <f>IF($B$81=0,0,(SUM(($B$70*$H$70))+((1-$D$29)*$I$83))*seasonal!$B$81/$B$81)</f>
        <v>27031.576933582299</v>
      </c>
      <c r="T54" s="41">
        <f>IF($B$81=0,0,(SUM(($B$70*$H$70))+((1-$D$29)*$I$83))*seasonal!$B$81/$B$81)</f>
        <v>27031.576933582299</v>
      </c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142" t="s">
        <v>130</v>
      </c>
      <c r="R55" s="41">
        <f>IF($B$81=0,0,(SUM(($B$70),($B$71*$H$71))+((1-$D$29)*$B$83))*seasonal!$B$81/$B$81)</f>
        <v>26991.928988369749</v>
      </c>
      <c r="S55" s="41">
        <f>IF($B$81=0,0,(SUM(($B$70*$H$70),($B$71*$H$71))+((1-$D$29)*$I$83))*seasonal!$B$81/$B$81)</f>
        <v>36222.990266915636</v>
      </c>
      <c r="T55" s="41">
        <f>IF($B$81=0,0,(SUM(($B$70*$H$70),($B$71*$H$71))+((1-$D$29)*$I$83))*seasonal!$B$81/$B$81)</f>
        <v>36222.990266915636</v>
      </c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9" t="s">
        <v>131</v>
      </c>
      <c r="R56" s="41">
        <f>IF($B$81=0,0,(SUM(($B$70),($B$71*$H$71),($B$72*$H$72))+((1-$D$29)*$B$83))*seasonal!$B$81/$B$81)</f>
        <v>43360.888988369748</v>
      </c>
      <c r="S56" s="41">
        <f>IF($B$81=0,0,(SUM(($B$70*$H$70),($B$71*$H$71),($B$72*$H$72))+((1-$D$29)*$I$83))*seasonal!$B$81/$B$81)</f>
        <v>52591.950266915635</v>
      </c>
      <c r="T56" s="41">
        <f>IF($B$81=0,0,(SUM(($B$70*$H$70),($B$71*$H$71),($B$72*$H$72))+((1-$D$29)*$I$83))*seasonal!$B$81/$B$81)</f>
        <v>52591.950266915635</v>
      </c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31986</v>
      </c>
      <c r="C65" s="41">
        <f>SUM(C37:C64)</f>
        <v>0</v>
      </c>
      <c r="D65" s="42">
        <f>SUM(D37:D64)</f>
        <v>31986</v>
      </c>
      <c r="E65" s="32"/>
      <c r="F65" s="32"/>
      <c r="G65" s="32"/>
      <c r="H65" s="31"/>
      <c r="I65" s="39">
        <f>SUM(I37:I64)</f>
        <v>19245.5</v>
      </c>
      <c r="J65" s="39">
        <f>SUM(J37:J64)</f>
        <v>19245.5</v>
      </c>
      <c r="K65" s="40">
        <f>SUM(K37:K64)</f>
        <v>0.99999999999999989</v>
      </c>
      <c r="L65" s="22">
        <f>SUM(L37:L64)</f>
        <v>0.60168511223660348</v>
      </c>
      <c r="M65" s="24">
        <f>SUM(M37:M64)</f>
        <v>0.60168511223660348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SUM([1]Summ!E1031)</f>
        <v>9357.0955889111483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13099.933824475605</v>
      </c>
      <c r="J70" s="51">
        <f t="shared" ref="J70:J77" si="75">J124*I$83</f>
        <v>13099.933824475605</v>
      </c>
      <c r="K70" s="40">
        <f>B70/B$76</f>
        <v>0.29253722218818073</v>
      </c>
      <c r="L70" s="22">
        <f t="shared" ref="L70:L75" si="76">(L124*G$37*F$9/F$7)/B$130</f>
        <v>0.40955211106345296</v>
      </c>
      <c r="M70" s="24">
        <f>J70/B$76</f>
        <v>0.40955211106345291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3274.9834561189014</v>
      </c>
      <c r="AB70" s="116">
        <v>0.25</v>
      </c>
      <c r="AC70" s="147">
        <f>$J70*AB70</f>
        <v>3274.9834561189014</v>
      </c>
      <c r="AD70" s="116">
        <v>0.25</v>
      </c>
      <c r="AE70" s="147">
        <f>$J70*AD70</f>
        <v>3274.9834561189014</v>
      </c>
      <c r="AF70" s="122">
        <f>1-SUM(Z70,AB70,AD70)</f>
        <v>0.25</v>
      </c>
      <c r="AG70" s="147">
        <f>$J70*AF70</f>
        <v>3274.9834561189014</v>
      </c>
      <c r="AH70" s="155">
        <f>SUM(Z70,AB70,AD70,AF70)</f>
        <v>1</v>
      </c>
      <c r="AI70" s="147">
        <f>SUM(AA70,AC70,AE70,AG70)</f>
        <v>13099.933824475605</v>
      </c>
      <c r="AJ70" s="148">
        <f>(AA70+AC70)</f>
        <v>6549.9669122378027</v>
      </c>
      <c r="AK70" s="147">
        <f>(AE70+AG70)</f>
        <v>6549.9669122378027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SUM([1]Summ!E1032)</f>
        <v>7789.3333333333339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6145.5661755243964</v>
      </c>
      <c r="J71" s="51">
        <f t="shared" si="75"/>
        <v>6145.5661755243964</v>
      </c>
      <c r="K71" s="40">
        <f t="shared" ref="K71:K72" si="78">B71/B$76</f>
        <v>0.24352320807019739</v>
      </c>
      <c r="L71" s="22">
        <f t="shared" si="76"/>
        <v>0.19213300117315063</v>
      </c>
      <c r="M71" s="24">
        <f t="shared" ref="M71:M72" si="79">J71/B$76</f>
        <v>0.19213300117315063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SUM([1]Summ!E1033)</f>
        <v>13872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0.43368973926092663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SUM([1]Summ!E1034)</f>
        <v>2631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8.225473644719565E-2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279.41219999999998</v>
      </c>
      <c r="AB73" s="116">
        <v>0.09</v>
      </c>
      <c r="AC73" s="147">
        <f>$H$73*$B$73*AB73</f>
        <v>279.41219999999998</v>
      </c>
      <c r="AD73" s="116">
        <v>0.23</v>
      </c>
      <c r="AE73" s="147">
        <f>$H$73*$B$73*AD73</f>
        <v>714.05340000000001</v>
      </c>
      <c r="AF73" s="122">
        <f>1-SUM(Z73,AB73,AD73)</f>
        <v>0.59</v>
      </c>
      <c r="AG73" s="147">
        <f>$H$73*$B$73*AF73</f>
        <v>1831.7021999999999</v>
      </c>
      <c r="AH73" s="155">
        <f>SUM(Z73,AB73,AD73,AF73)</f>
        <v>1</v>
      </c>
      <c r="AI73" s="147">
        <f>SUM(AA73,AC73,AE73,AG73)</f>
        <v>3104.58</v>
      </c>
      <c r="AJ73" s="148">
        <f>(AA73+AC73)</f>
        <v>558.82439999999997</v>
      </c>
      <c r="AK73" s="147">
        <f>(AE73+AG73)</f>
        <v>2545.7556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52">
        <f>B30*B83</f>
        <v>7059.9999999999991</v>
      </c>
      <c r="C74" s="46"/>
      <c r="D74" s="38"/>
      <c r="E74" s="32"/>
      <c r="F74" s="32"/>
      <c r="G74" s="32"/>
      <c r="H74" s="31"/>
      <c r="I74" s="39">
        <f>I128*I$83</f>
        <v>6145.5661755243964</v>
      </c>
      <c r="J74" s="51">
        <f t="shared" si="75"/>
        <v>6145.5661755243964</v>
      </c>
      <c r="K74" s="40">
        <f>B74/B$76</f>
        <v>0.22072156568498716</v>
      </c>
      <c r="L74" s="22">
        <f t="shared" si="76"/>
        <v>5.9943643918427499E-2</v>
      </c>
      <c r="M74" s="24">
        <f>J74/B$76</f>
        <v>0.19213300117315063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31986</v>
      </c>
      <c r="C76" s="46"/>
      <c r="D76" s="38"/>
      <c r="E76" s="32"/>
      <c r="F76" s="32"/>
      <c r="G76" s="32"/>
      <c r="H76" s="31"/>
      <c r="I76" s="39">
        <f>I130*I$83</f>
        <v>19245.500000000004</v>
      </c>
      <c r="J76" s="51">
        <f t="shared" si="75"/>
        <v>19245.500000000004</v>
      </c>
      <c r="K76" s="40">
        <f>SUM(K70:K75)</f>
        <v>1.2727264716514877</v>
      </c>
      <c r="L76" s="22">
        <f>SUM(L70:L75)</f>
        <v>0.66162875615503114</v>
      </c>
      <c r="M76" s="24">
        <f>SUM(M70:M75)</f>
        <v>0.79381811340975417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75"/>
        <v>9191.4133333333339</v>
      </c>
      <c r="K77" s="40"/>
      <c r="L77" s="22">
        <f>-(L131*G$37*F$9/F$7)/B$130</f>
        <v>-0.28735738552283291</v>
      </c>
      <c r="M77" s="24">
        <f>-J77/B$76</f>
        <v>-0.28735738552283291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0.70022585051620789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4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10.651780325890163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10889.631829784044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Agricultural cash income -- see Data2</v>
      </c>
      <c r="B91" s="60">
        <f t="shared" ref="B91:C118" si="81">IF(B37="","",(B37/$B$83))</f>
        <v>1.0560503954363771</v>
      </c>
      <c r="C91" s="60">
        <f t="shared" si="81"/>
        <v>0</v>
      </c>
      <c r="D91" s="24">
        <f>SUM(B91,C91)</f>
        <v>1.0560503954363771</v>
      </c>
      <c r="H91" s="24">
        <f>(E37*F37/G37*F$7/F$9)</f>
        <v>0.33636363636363642</v>
      </c>
      <c r="I91" s="22">
        <f t="shared" ref="I91" si="82">(D91*H91)</f>
        <v>0.35521695119223601</v>
      </c>
      <c r="J91" s="24">
        <f>IF(I$32&lt;=1+I$131,I91,L91+J$33*(I91-L91))</f>
        <v>0.35521695119223601</v>
      </c>
      <c r="K91" s="22">
        <f t="shared" ref="K91" si="83">IF(B91="",0,B91)</f>
        <v>1.0560503954363771</v>
      </c>
      <c r="L91" s="22">
        <f t="shared" ref="L91" si="84">(K91*H91)</f>
        <v>0.35521695119223601</v>
      </c>
      <c r="M91" s="227">
        <f t="shared" si="80"/>
        <v>0.35521695119223601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Construction cash income -- see Data2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0.33636363636363642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7">
        <f t="shared" ref="M92:M118" si="92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Domestic work cash income -- see Data2</v>
      </c>
      <c r="B93" s="60">
        <f t="shared" si="81"/>
        <v>0.27549140750514189</v>
      </c>
      <c r="C93" s="60">
        <f t="shared" si="81"/>
        <v>0</v>
      </c>
      <c r="D93" s="24">
        <f t="shared" si="86"/>
        <v>0.27549140750514189</v>
      </c>
      <c r="H93" s="24">
        <f t="shared" si="87"/>
        <v>0.33636363636363642</v>
      </c>
      <c r="I93" s="22">
        <f t="shared" si="88"/>
        <v>9.2665291615365922E-2</v>
      </c>
      <c r="J93" s="24">
        <f t="shared" si="89"/>
        <v>9.2665291615365922E-2</v>
      </c>
      <c r="K93" s="22">
        <f t="shared" si="90"/>
        <v>0.27549140750514189</v>
      </c>
      <c r="L93" s="22">
        <f t="shared" si="91"/>
        <v>9.2665291615365922E-2</v>
      </c>
      <c r="M93" s="227">
        <f t="shared" si="92"/>
        <v>9.2665291615365922E-2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Formal Employment</v>
      </c>
      <c r="B94" s="60">
        <f t="shared" si="81"/>
        <v>0.55098281501028379</v>
      </c>
      <c r="C94" s="60">
        <f t="shared" si="81"/>
        <v>0</v>
      </c>
      <c r="D94" s="24">
        <f t="shared" si="86"/>
        <v>0.55098281501028379</v>
      </c>
      <c r="H94" s="24">
        <f t="shared" si="87"/>
        <v>0.42909090909090908</v>
      </c>
      <c r="I94" s="22">
        <f t="shared" si="88"/>
        <v>0.23642171698623085</v>
      </c>
      <c r="J94" s="24">
        <f t="shared" si="89"/>
        <v>0.23642171698623085</v>
      </c>
      <c r="K94" s="22">
        <f t="shared" si="90"/>
        <v>0.55098281501028379</v>
      </c>
      <c r="L94" s="22">
        <f t="shared" si="91"/>
        <v>0.23642171698623085</v>
      </c>
      <c r="M94" s="227">
        <f t="shared" si="92"/>
        <v>0.23642171698623085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Self-employment -- see Data2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0.57212121212121214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Small business -- see Data2</v>
      </c>
      <c r="B96" s="60">
        <f t="shared" si="81"/>
        <v>0.44078625200822702</v>
      </c>
      <c r="C96" s="60">
        <f t="shared" si="81"/>
        <v>0</v>
      </c>
      <c r="D96" s="24">
        <f t="shared" si="86"/>
        <v>0.44078625200822702</v>
      </c>
      <c r="H96" s="24">
        <f t="shared" si="87"/>
        <v>0.7151515151515152</v>
      </c>
      <c r="I96" s="22">
        <f t="shared" si="88"/>
        <v>0.31522895598164119</v>
      </c>
      <c r="J96" s="24">
        <f t="shared" si="89"/>
        <v>0.31522895598164119</v>
      </c>
      <c r="K96" s="22">
        <f t="shared" si="90"/>
        <v>0.44078625200822702</v>
      </c>
      <c r="L96" s="22">
        <f t="shared" si="91"/>
        <v>0.31522895598164119</v>
      </c>
      <c r="M96" s="227">
        <f t="shared" si="92"/>
        <v>0.31522895598164119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Social development -- see Data2</v>
      </c>
      <c r="B97" s="60">
        <f t="shared" si="81"/>
        <v>0.49588453350925538</v>
      </c>
      <c r="C97" s="60">
        <f t="shared" si="81"/>
        <v>0</v>
      </c>
      <c r="D97" s="24">
        <f t="shared" si="86"/>
        <v>0.49588453350925538</v>
      </c>
      <c r="H97" s="24">
        <f t="shared" si="87"/>
        <v>0</v>
      </c>
      <c r="I97" s="22">
        <f t="shared" si="88"/>
        <v>0</v>
      </c>
      <c r="J97" s="24">
        <f t="shared" si="89"/>
        <v>0</v>
      </c>
      <c r="K97" s="22">
        <f t="shared" si="90"/>
        <v>0.49588453350925538</v>
      </c>
      <c r="L97" s="22">
        <f t="shared" si="91"/>
        <v>0</v>
      </c>
      <c r="M97" s="227">
        <f t="shared" si="92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Public works -- see Data2</v>
      </c>
      <c r="B98" s="60">
        <f t="shared" si="81"/>
        <v>0.11809398335053749</v>
      </c>
      <c r="C98" s="60">
        <f t="shared" si="81"/>
        <v>0</v>
      </c>
      <c r="D98" s="24">
        <f t="shared" si="86"/>
        <v>0.11809398335053749</v>
      </c>
      <c r="H98" s="24">
        <f t="shared" si="87"/>
        <v>0.60606060606060608</v>
      </c>
      <c r="I98" s="22">
        <f t="shared" si="88"/>
        <v>7.1572111121537871E-2</v>
      </c>
      <c r="J98" s="24">
        <f t="shared" si="89"/>
        <v>7.1572111121537871E-2</v>
      </c>
      <c r="K98" s="22">
        <f t="shared" si="90"/>
        <v>0.11809398335053749</v>
      </c>
      <c r="L98" s="22">
        <f t="shared" si="91"/>
        <v>7.1572111121537871E-2</v>
      </c>
      <c r="M98" s="227">
        <f t="shared" si="92"/>
        <v>7.1572111121537871E-2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/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0.60606060606060608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7">
        <f t="shared" si="92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/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0.60606060606060608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0.60606060606060608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0.60606060606060608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2.9372893868198227</v>
      </c>
      <c r="C119" s="29">
        <f>SUM(C91:C118)</f>
        <v>0</v>
      </c>
      <c r="D119" s="24">
        <f>SUM(D91:D118)</f>
        <v>2.9372893868198227</v>
      </c>
      <c r="E119" s="22"/>
      <c r="F119" s="2"/>
      <c r="G119" s="2"/>
      <c r="H119" s="31"/>
      <c r="I119" s="22">
        <f>SUM(I91:I118)</f>
        <v>1.0711050268970119</v>
      </c>
      <c r="J119" s="24">
        <f>SUM(J91:J118)</f>
        <v>1.0711050268970119</v>
      </c>
      <c r="K119" s="22">
        <f>SUM(K91:K118)</f>
        <v>2.9372893868198227</v>
      </c>
      <c r="L119" s="22">
        <f>SUM(L91:L118)</f>
        <v>1.0711050268970119</v>
      </c>
      <c r="M119" s="57">
        <f t="shared" si="80"/>
        <v>1.0711050268970119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0.85926647798309552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0.72907458737959618</v>
      </c>
      <c r="J124" s="237">
        <f>IF(SUMPRODUCT($B$124:$B124,$H$124:$H124)&lt;J$119,($B124*$H124),J$119)</f>
        <v>0.72907458737959618</v>
      </c>
      <c r="K124" s="29">
        <f>(B124)</f>
        <v>0.85926647798309552</v>
      </c>
      <c r="L124" s="29">
        <f>IF(SUMPRODUCT($B$124:$B124,$H$124:$H124)&lt;L$119,($B124*$H124),L$119)</f>
        <v>0.72907458737959618</v>
      </c>
      <c r="M124" s="240">
        <f t="shared" si="93"/>
        <v>0.72907458737959618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0.34203043951741574</v>
      </c>
      <c r="J125" s="237">
        <f>IF(SUMPRODUCT($B$124:$B125,$H$124:$H125)&lt;J$119,($B125*$H125),IF(SUMPRODUCT($B$124:$B124,$H$124:$H124)&lt;J$119,J$119-SUMPRODUCT($B$124:$B124,$H$124:$H124),0))</f>
        <v>0.34203043951741574</v>
      </c>
      <c r="K125" s="29">
        <f>(B125)</f>
        <v>0.71529813450890622</v>
      </c>
      <c r="L125" s="29">
        <f>IF(SUMPRODUCT($B$124:$B125,$H$124:$H125)&lt;L$119,($B125*$H125),IF(SUMPRODUCT($B$124:$B124,$H$124:$H124)&lt;L$119,L$119-SUMPRODUCT($B$124:$B124,$H$124:$H124),0))</f>
        <v>0.34203043951741574</v>
      </c>
      <c r="M125" s="240">
        <f t="shared" si="93"/>
        <v>0.34203043951741574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0.24160596438200943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0.24160596438200943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0.64832311232876716</v>
      </c>
      <c r="C128" s="56"/>
      <c r="D128" s="31"/>
      <c r="E128" s="2"/>
      <c r="F128" s="2"/>
      <c r="G128" s="2"/>
      <c r="H128" s="24"/>
      <c r="I128" s="29">
        <f>(I30)</f>
        <v>0.34203043951741574</v>
      </c>
      <c r="J128" s="228">
        <f>(J30)</f>
        <v>0.34203043951741574</v>
      </c>
      <c r="K128" s="29">
        <f>(B128)</f>
        <v>0.64832311232876716</v>
      </c>
      <c r="L128" s="29">
        <f>IF(L124=L119,0,(L119-L124)/(B119-B124)*K128)</f>
        <v>0.10671019944782043</v>
      </c>
      <c r="M128" s="240">
        <f t="shared" si="93"/>
        <v>0.34203043951741574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2.9372893868198227</v>
      </c>
      <c r="C130" s="56"/>
      <c r="D130" s="31"/>
      <c r="E130" s="2"/>
      <c r="F130" s="2"/>
      <c r="G130" s="2"/>
      <c r="H130" s="24"/>
      <c r="I130" s="29">
        <f>(I119)</f>
        <v>1.0711050268970119</v>
      </c>
      <c r="J130" s="228">
        <f>(J119)</f>
        <v>1.0711050268970119</v>
      </c>
      <c r="K130" s="29">
        <f>(B130)</f>
        <v>2.9372893868198227</v>
      </c>
      <c r="L130" s="29">
        <f>(L119)</f>
        <v>1.0711050268970119</v>
      </c>
      <c r="M130" s="240">
        <f t="shared" si="93"/>
        <v>1.0711050268970119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0.51154654467909655</v>
      </c>
      <c r="J131" s="237">
        <f>IF(SUMPRODUCT($B124:$B125,$H124:$H125)&gt;(J119-J128),SUMPRODUCT($B124:$B125,$H124:$H125)+J128-J119,0)</f>
        <v>0.51154654467909655</v>
      </c>
      <c r="K131" s="29"/>
      <c r="L131" s="29">
        <f>IF(I131&lt;SUM(L126:L127),0,I131-(SUM(L126:L127)))</f>
        <v>0.51154654467909655</v>
      </c>
      <c r="M131" s="237">
        <f>IF(I131&lt;SUM(M126:M127),0,I131-(SUM(M126:M127)))</f>
        <v>0.51154654467909655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264" priority="116" operator="equal">
      <formula>16</formula>
    </cfRule>
    <cfRule type="cellIs" dxfId="263" priority="117" operator="equal">
      <formula>15</formula>
    </cfRule>
    <cfRule type="cellIs" dxfId="262" priority="118" operator="equal">
      <formula>14</formula>
    </cfRule>
    <cfRule type="cellIs" dxfId="261" priority="119" operator="equal">
      <formula>13</formula>
    </cfRule>
    <cfRule type="cellIs" dxfId="260" priority="120" operator="equal">
      <formula>12</formula>
    </cfRule>
    <cfRule type="cellIs" dxfId="259" priority="121" operator="equal">
      <formula>11</formula>
    </cfRule>
    <cfRule type="cellIs" dxfId="258" priority="122" operator="equal">
      <formula>10</formula>
    </cfRule>
    <cfRule type="cellIs" dxfId="257" priority="123" operator="equal">
      <formula>9</formula>
    </cfRule>
    <cfRule type="cellIs" dxfId="256" priority="124" operator="equal">
      <formula>8</formula>
    </cfRule>
    <cfRule type="cellIs" dxfId="255" priority="125" operator="equal">
      <formula>7</formula>
    </cfRule>
    <cfRule type="cellIs" dxfId="254" priority="126" operator="equal">
      <formula>6</formula>
    </cfRule>
    <cfRule type="cellIs" dxfId="253" priority="127" operator="equal">
      <formula>5</formula>
    </cfRule>
    <cfRule type="cellIs" dxfId="252" priority="128" operator="equal">
      <formula>4</formula>
    </cfRule>
    <cfRule type="cellIs" dxfId="251" priority="129" operator="equal">
      <formula>3</formula>
    </cfRule>
    <cfRule type="cellIs" dxfId="250" priority="130" operator="equal">
      <formula>2</formula>
    </cfRule>
    <cfRule type="cellIs" dxfId="249" priority="131" operator="equal">
      <formula>1</formula>
    </cfRule>
  </conditionalFormatting>
  <conditionalFormatting sqref="R31:T31">
    <cfRule type="cellIs" dxfId="248" priority="51" operator="greaterThan">
      <formula>0</formula>
    </cfRule>
  </conditionalFormatting>
  <conditionalFormatting sqref="R32:T32">
    <cfRule type="cellIs" dxfId="247" priority="50" operator="greaterThan">
      <formula>0</formula>
    </cfRule>
  </conditionalFormatting>
  <conditionalFormatting sqref="R30:T30">
    <cfRule type="cellIs" dxfId="246" priority="49" operator="greaterThan">
      <formula>0</formula>
    </cfRule>
  </conditionalFormatting>
  <conditionalFormatting sqref="N91:N104">
    <cfRule type="cellIs" dxfId="245" priority="33" operator="equal">
      <formula>16</formula>
    </cfRule>
    <cfRule type="cellIs" dxfId="244" priority="34" operator="equal">
      <formula>15</formula>
    </cfRule>
    <cfRule type="cellIs" dxfId="243" priority="35" operator="equal">
      <formula>14</formula>
    </cfRule>
    <cfRule type="cellIs" dxfId="242" priority="36" operator="equal">
      <formula>13</formula>
    </cfRule>
    <cfRule type="cellIs" dxfId="241" priority="37" operator="equal">
      <formula>12</formula>
    </cfRule>
    <cfRule type="cellIs" dxfId="240" priority="38" operator="equal">
      <formula>11</formula>
    </cfRule>
    <cfRule type="cellIs" dxfId="239" priority="39" operator="equal">
      <formula>10</formula>
    </cfRule>
    <cfRule type="cellIs" dxfId="238" priority="40" operator="equal">
      <formula>9</formula>
    </cfRule>
    <cfRule type="cellIs" dxfId="237" priority="41" operator="equal">
      <formula>8</formula>
    </cfRule>
    <cfRule type="cellIs" dxfId="236" priority="42" operator="equal">
      <formula>7</formula>
    </cfRule>
    <cfRule type="cellIs" dxfId="235" priority="43" operator="equal">
      <formula>6</formula>
    </cfRule>
    <cfRule type="cellIs" dxfId="234" priority="44" operator="equal">
      <formula>5</formula>
    </cfRule>
    <cfRule type="cellIs" dxfId="233" priority="45" operator="equal">
      <formula>4</formula>
    </cfRule>
    <cfRule type="cellIs" dxfId="232" priority="46" operator="equal">
      <formula>3</formula>
    </cfRule>
    <cfRule type="cellIs" dxfId="231" priority="47" operator="equal">
      <formula>2</formula>
    </cfRule>
    <cfRule type="cellIs" dxfId="230" priority="48" operator="equal">
      <formula>1</formula>
    </cfRule>
  </conditionalFormatting>
  <conditionalFormatting sqref="N105:N118">
    <cfRule type="cellIs" dxfId="229" priority="17" operator="equal">
      <formula>16</formula>
    </cfRule>
    <cfRule type="cellIs" dxfId="228" priority="18" operator="equal">
      <formula>15</formula>
    </cfRule>
    <cfRule type="cellIs" dxfId="227" priority="19" operator="equal">
      <formula>14</formula>
    </cfRule>
    <cfRule type="cellIs" dxfId="226" priority="20" operator="equal">
      <formula>13</formula>
    </cfRule>
    <cfRule type="cellIs" dxfId="225" priority="21" operator="equal">
      <formula>12</formula>
    </cfRule>
    <cfRule type="cellIs" dxfId="224" priority="22" operator="equal">
      <formula>11</formula>
    </cfRule>
    <cfRule type="cellIs" dxfId="223" priority="23" operator="equal">
      <formula>10</formula>
    </cfRule>
    <cfRule type="cellIs" dxfId="222" priority="24" operator="equal">
      <formula>9</formula>
    </cfRule>
    <cfRule type="cellIs" dxfId="221" priority="25" operator="equal">
      <formula>8</formula>
    </cfRule>
    <cfRule type="cellIs" dxfId="220" priority="26" operator="equal">
      <formula>7</formula>
    </cfRule>
    <cfRule type="cellIs" dxfId="219" priority="27" operator="equal">
      <formula>6</formula>
    </cfRule>
    <cfRule type="cellIs" dxfId="218" priority="28" operator="equal">
      <formula>5</formula>
    </cfRule>
    <cfRule type="cellIs" dxfId="217" priority="29" operator="equal">
      <formula>4</formula>
    </cfRule>
    <cfRule type="cellIs" dxfId="216" priority="30" operator="equal">
      <formula>3</formula>
    </cfRule>
    <cfRule type="cellIs" dxfId="215" priority="31" operator="equal">
      <formula>2</formula>
    </cfRule>
    <cfRule type="cellIs" dxfId="214" priority="32" operator="equal">
      <formula>1</formula>
    </cfRule>
  </conditionalFormatting>
  <conditionalFormatting sqref="N37:N44">
    <cfRule type="cellIs" dxfId="47" priority="1" operator="equal">
      <formula>16</formula>
    </cfRule>
    <cfRule type="cellIs" dxfId="46" priority="2" operator="equal">
      <formula>15</formula>
    </cfRule>
    <cfRule type="cellIs" dxfId="45" priority="3" operator="equal">
      <formula>14</formula>
    </cfRule>
    <cfRule type="cellIs" dxfId="44" priority="4" operator="equal">
      <formula>13</formula>
    </cfRule>
    <cfRule type="cellIs" dxfId="43" priority="5" operator="equal">
      <formula>12</formula>
    </cfRule>
    <cfRule type="cellIs" dxfId="42" priority="6" operator="equal">
      <formula>11</formula>
    </cfRule>
    <cfRule type="cellIs" dxfId="41" priority="7" operator="equal">
      <formula>10</formula>
    </cfRule>
    <cfRule type="cellIs" dxfId="40" priority="8" operator="equal">
      <formula>9</formula>
    </cfRule>
    <cfRule type="cellIs" dxfId="39" priority="9" operator="equal">
      <formula>8</formula>
    </cfRule>
    <cfRule type="cellIs" dxfId="38" priority="10" operator="equal">
      <formula>7</formula>
    </cfRule>
    <cfRule type="cellIs" dxfId="37" priority="11" operator="equal">
      <formula>6</formula>
    </cfRule>
    <cfRule type="cellIs" dxfId="36" priority="12" operator="equal">
      <formula>5</formula>
    </cfRule>
    <cfRule type="cellIs" dxfId="35" priority="13" operator="equal">
      <formula>4</formula>
    </cfRule>
    <cfRule type="cellIs" dxfId="34" priority="14" operator="equal">
      <formula>3</formula>
    </cfRule>
    <cfRule type="cellIs" dxfId="33" priority="15" operator="equal">
      <formula>2</formula>
    </cfRule>
    <cfRule type="cellIs" dxfId="32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E36" activePane="bottomRight" state="frozen"/>
      <selection pane="topRight" activeCell="B1" sqref="B1"/>
      <selection pane="bottomLeft" activeCell="A3" sqref="A3"/>
      <selection pane="bottomRight" activeCell="N37" sqref="N37:N44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seasonal!A1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seasonal!Z1</f>
        <v>Apr-Jun</v>
      </c>
      <c r="AA1" s="181"/>
      <c r="AB1" s="180" t="str">
        <f>seasonal!AB1</f>
        <v>Jul-Sep</v>
      </c>
      <c r="AC1" s="181"/>
      <c r="AD1" s="180" t="str">
        <f>seasonal!AD1</f>
        <v>Oct-Dec</v>
      </c>
      <c r="AE1" s="181"/>
      <c r="AF1" s="180" t="str">
        <f>seasonal!AF1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seasonal!Z2</f>
        <v>Q1</v>
      </c>
      <c r="AA2" s="262"/>
      <c r="AB2" s="261" t="str">
        <f>seasonal!AB2</f>
        <v>Q2</v>
      </c>
      <c r="AC2" s="262"/>
      <c r="AD2" s="261" t="str">
        <f>seasonal!AD2</f>
        <v>Q3</v>
      </c>
      <c r="AE2" s="262"/>
      <c r="AF2" s="261" t="str">
        <f>seasonal!AF2</f>
        <v>Q4</v>
      </c>
      <c r="AG2" s="262"/>
      <c r="AH2" s="117"/>
      <c r="AI2" s="110"/>
      <c r="AJ2" s="197" t="str">
        <f>seasonal!AJ2</f>
        <v>H1</v>
      </c>
      <c r="AK2" s="198" t="str">
        <f>seasonal!AK2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IF(seasonal!A6=0,"",seasonal!A6)</f>
        <v/>
      </c>
      <c r="B6" s="101">
        <f>IF([1]Summ!$H1044="",0,[1]Summ!$H1044)</f>
        <v>0</v>
      </c>
      <c r="C6" s="102">
        <f>IF([1]Summ!$I1044="",0,[1]Summ!$I1044)</f>
        <v>0</v>
      </c>
      <c r="D6" s="24">
        <f t="shared" ref="D6:D29" si="0">(B6+C6)</f>
        <v>0</v>
      </c>
      <c r="E6" s="75">
        <f>seasonal!E6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56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seasonal!Z6</f>
        <v>0.17</v>
      </c>
      <c r="AA6" s="121">
        <f>$M6*Z6*4</f>
        <v>0</v>
      </c>
      <c r="AB6" s="156">
        <f>seasonal!AB6</f>
        <v>0.17</v>
      </c>
      <c r="AC6" s="121">
        <f t="shared" ref="AC6:AC29" si="7">$M6*AB6*4</f>
        <v>0</v>
      </c>
      <c r="AD6" s="156">
        <f>seasonal!AD6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IF(seasonal!A7=0,"",seasonal!A7)</f>
        <v/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seasonal!E7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56"/>
      <c r="O7" s="2"/>
      <c r="P7" s="22"/>
      <c r="Q7" s="59" t="s">
        <v>71</v>
      </c>
      <c r="R7" s="222">
        <f>IF($B$81=0,0,(SUMIF($N$6:$N$28,$U7,K$6:K$28)+SUMIF($N$91:$N$118,$U7,K$91:K$118))*$B$83*$H$84*seasonal!$B$81/$B$81)</f>
        <v>0</v>
      </c>
      <c r="S7" s="222">
        <f>IF($B$81=0,0,(SUMIF($N$6:$N$28,$U7,L$6:L$28)+SUMIF($N$91:$N$118,$U7,L$91:L$118))*$I$83*seasonal!$B$81/$B$81)</f>
        <v>0</v>
      </c>
      <c r="T7" s="222">
        <f>IF($B$81=0,0,(SUMIF($N$6:$N$28,$U7,M$6:M$28)+SUMIF($N$91:$N$118,$U7,M$91:M$118))*$I$83*seasonal!$B$81/$B$81)</f>
        <v>0</v>
      </c>
      <c r="U7" s="223">
        <v>1</v>
      </c>
      <c r="V7" s="56"/>
      <c r="W7" s="115"/>
      <c r="X7" s="118">
        <f>seasonal!X7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IF(seasonal!A8=0,"",seasonal!A8)</f>
        <v/>
      </c>
      <c r="B8" s="101">
        <f>IF([1]Summ!$H1046="",0,[1]Summ!$H1046)</f>
        <v>0</v>
      </c>
      <c r="C8" s="102">
        <f>IF([1]Summ!$I1046="",0,[1]Summ!$I1046)</f>
        <v>0</v>
      </c>
      <c r="D8" s="24">
        <f t="shared" si="0"/>
        <v>0</v>
      </c>
      <c r="E8" s="75">
        <f>seasonal!E8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56"/>
      <c r="O8" s="2"/>
      <c r="P8" s="22"/>
      <c r="Q8" s="59" t="s">
        <v>72</v>
      </c>
      <c r="R8" s="222">
        <f>IF($B$81=0,0,(SUMIF($N$6:$N$28,$U8,K$6:K$28)+SUMIF($N$91:$N$118,$U8,K$91:K$118))*$B$83*$H$84*seasonal!$B$81/$B$81)</f>
        <v>0</v>
      </c>
      <c r="S8" s="222">
        <f>IF($B$81=0,0,(SUMIF($N$6:$N$28,$U8,L$6:L$28)+SUMIF($N$91:$N$118,$U8,L$91:L$118))*$I$83*seasonal!$B$81/$B$81)</f>
        <v>0</v>
      </c>
      <c r="T8" s="222">
        <f>IF($B$81=0,0,(SUMIF($N$6:$N$28,$U8,M$6:M$28)+SUMIF($N$91:$N$118,$U8,M$91:M$118))*$I$83*seasonal!$B$81/$B$81)</f>
        <v>0</v>
      </c>
      <c r="U8" s="223">
        <v>2</v>
      </c>
      <c r="V8" s="56"/>
      <c r="W8" s="115"/>
      <c r="X8" s="118">
        <f>seasonal!X8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IF(seasonal!A9=0,"",seasonal!A9)</f>
        <v/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seasonal!E9</f>
        <v>1</v>
      </c>
      <c r="F9" s="76">
        <f>seasonal!F9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56"/>
      <c r="O9" s="2"/>
      <c r="P9" s="22"/>
      <c r="Q9" s="59" t="s">
        <v>73</v>
      </c>
      <c r="R9" s="222">
        <f>IF($B$81=0,0,(SUMIF($N$6:$N$28,$U9,K$6:K$28)+SUMIF($N$91:$N$118,$U9,K$91:K$118))*$B$83*$H$84*seasonal!$B$81/$B$81)</f>
        <v>0</v>
      </c>
      <c r="S9" s="222">
        <f>IF($B$81=0,0,(SUMIF($N$6:$N$28,$U9,L$6:L$28)+SUMIF($N$91:$N$118,$U9,L$91:L$118))*$I$83*seasonal!$B$81/$B$81)</f>
        <v>0</v>
      </c>
      <c r="T9" s="222">
        <f>IF($B$81=0,0,(SUMIF($N$6:$N$28,$U9,M$6:M$28)+SUMIF($N$91:$N$118,$U9,M$91:M$118))*$I$83*seasonal!$B$81/$B$81)</f>
        <v>0</v>
      </c>
      <c r="U9" s="223">
        <v>3</v>
      </c>
      <c r="V9" s="56"/>
      <c r="W9" s="115"/>
      <c r="X9" s="118">
        <f>seasonal!X9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IF(seasonal!A10=0,"",seasonal!A10)</f>
        <v/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seasonal!E10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56"/>
      <c r="O10" s="2"/>
      <c r="P10" s="22"/>
      <c r="Q10" s="59" t="s">
        <v>74</v>
      </c>
      <c r="R10" s="222">
        <f>IF($B$81=0,0,(SUMIF($N$6:$N$28,$U10,K$6:K$28)+SUMIF($N$91:$N$118,$U10,K$91:K$118))*$B$83*$H$84*seasonal!$B$81/$B$81)</f>
        <v>0</v>
      </c>
      <c r="S10" s="222">
        <f>IF($B$81=0,0,(SUMIF($N$6:$N$28,$U10,L$6:L$28)+SUMIF($N$91:$N$118,$U10,L$91:L$118))*$I$83*seasonal!$B$81/$B$81)</f>
        <v>0</v>
      </c>
      <c r="T10" s="222">
        <f>IF($B$81=0,0,(SUMIF($N$6:$N$28,$U10,M$6:M$28)+SUMIF($N$91:$N$118,$U10,M$91:M$118))*$I$83*seasonal!$B$81/$B$81)</f>
        <v>0</v>
      </c>
      <c r="U10" s="223">
        <v>4</v>
      </c>
      <c r="V10" s="56"/>
      <c r="W10" s="115"/>
      <c r="X10" s="118">
        <f>seasonal!X10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IF(seasonal!A11=0,"",seasonal!A11)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seasonal!E11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56"/>
      <c r="O11" s="2"/>
      <c r="P11" s="22"/>
      <c r="Q11" s="59" t="s">
        <v>75</v>
      </c>
      <c r="R11" s="222">
        <f>IF($B$81=0,0,(SUMIF($N$6:$N$28,$U11,K$6:K$28)+SUMIF($N$91:$N$118,$U11,K$91:K$118))*$B$83*$H$84*seasonal!$B$81/$B$81)</f>
        <v>0</v>
      </c>
      <c r="S11" s="222">
        <f>IF($B$81=0,0,(SUMIF($N$6:$N$28,$U11,L$6:L$28)+SUMIF($N$91:$N$118,$U11,L$91:L$118))*$I$83*seasonal!$B$81/$B$81)</f>
        <v>0</v>
      </c>
      <c r="T11" s="222">
        <f>IF($B$81=0,0,(SUMIF($N$6:$N$28,$U11,M$6:M$28)+SUMIF($N$91:$N$118,$U11,M$91:M$118))*$I$83*seasonal!$B$81/$B$81)</f>
        <v>0</v>
      </c>
      <c r="U11" s="223">
        <v>5</v>
      </c>
      <c r="V11" s="56"/>
      <c r="W11" s="115"/>
      <c r="X11" s="118">
        <f>seasonal!X11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IF(seasonal!A12=0,"",seasonal!A12)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seasonal!E12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56"/>
      <c r="O12" s="2"/>
      <c r="P12" s="22"/>
      <c r="Q12" s="126" t="s">
        <v>116</v>
      </c>
      <c r="R12" s="222">
        <f>IF($B$81=0,0,(SUMIF($N$6:$N$28,$U12,K$6:K$28)+SUMIF($N$91:$N$118,$U12,K$91:K$118))*$B$83*$H$84*seasonal!$B$81/$B$81)</f>
        <v>0</v>
      </c>
      <c r="S12" s="222">
        <f>IF($B$81=0,0,(SUMIF($N$6:$N$28,$U12,L$6:L$28)+SUMIF($N$91:$N$118,$U12,L$91:L$118))*$I$83*seasonal!$B$81/$B$81)</f>
        <v>0</v>
      </c>
      <c r="T12" s="222">
        <f>IF($B$81=0,0,(SUMIF($N$6:$N$28,$U12,M$6:M$28)+SUMIF($N$91:$N$118,$U12,M$91:M$118))*$I$83*seasonal!$B$81/$B$81)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seasonal!Z12</f>
        <v>0</v>
      </c>
      <c r="AA12" s="121">
        <f>$M12*Z12*4</f>
        <v>0</v>
      </c>
      <c r="AB12" s="156">
        <f>seasonal!AB12</f>
        <v>0</v>
      </c>
      <c r="AC12" s="121">
        <f>$M12*AB12*4</f>
        <v>0</v>
      </c>
      <c r="AD12" s="156">
        <f>seasonal!AD12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IF(seasonal!A13=0,"",seasonal!A13)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seasonal!E13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56"/>
      <c r="O13" s="2"/>
      <c r="P13" s="22"/>
      <c r="Q13" s="59" t="s">
        <v>76</v>
      </c>
      <c r="R13" s="222">
        <f>IF($B$81=0,0,(SUMIF($N$6:$N$28,$U13,K$6:K$28)+SUMIF($N$91:$N$118,$U13,K$91:K$118))*$B$83*$H$84*seasonal!$B$81/$B$81)</f>
        <v>0</v>
      </c>
      <c r="S13" s="222">
        <f>IF($B$81=0,0,(SUMIF($N$6:$N$28,$U13,L$6:L$28)+SUMIF($N$91:$N$118,$U13,L$91:L$118))*$I$83*seasonal!$B$81/$B$81)</f>
        <v>0</v>
      </c>
      <c r="T13" s="222">
        <f>IF($B$81=0,0,(SUMIF($N$6:$N$28,$U13,M$6:M$28)+SUMIF($N$91:$N$118,$U13,M$91:M$118))*$I$83*seasonal!$B$81/$B$81)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seasonal!Z13</f>
        <v>1</v>
      </c>
      <c r="AA13" s="121">
        <f>$M13*Z13*4</f>
        <v>0</v>
      </c>
      <c r="AB13" s="156">
        <f>seasonal!AB13</f>
        <v>0</v>
      </c>
      <c r="AC13" s="121">
        <f>$M13*AB13*4</f>
        <v>0</v>
      </c>
      <c r="AD13" s="156">
        <f>seasonal!AD13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IF(seasonal!A14=0,"",seasonal!A14)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seasonal!E14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56"/>
      <c r="O14" s="2"/>
      <c r="P14" s="22"/>
      <c r="Q14" s="126" t="s">
        <v>77</v>
      </c>
      <c r="R14" s="222">
        <f>IF($B$81=0,0,(SUMIF($N$6:$N$28,$U14,K$6:K$28)+SUMIF($N$91:$N$118,$U14,K$91:K$118))*$B$83*$H$84*seasonal!$B$81/$B$81)</f>
        <v>45557.517755280438</v>
      </c>
      <c r="S14" s="222">
        <f>IF($B$81=0,0,(SUMIF($N$6:$N$28,$U14,L$6:L$28)+SUMIF($N$91:$N$118,$U14,L$91:L$118))*$I$83*seasonal!$B$81/$B$81)</f>
        <v>21239.999999999996</v>
      </c>
      <c r="T14" s="222">
        <f>IF($B$81=0,0,(SUMIF($N$6:$N$28,$U14,M$6:M$28)+SUMIF($N$91:$N$118,$U14,M$91:M$118))*$I$83*seasonal!$B$81/$B$81)</f>
        <v>21239.999999999996</v>
      </c>
      <c r="U14" s="223">
        <v>8</v>
      </c>
      <c r="V14" s="56"/>
      <c r="W14" s="110"/>
      <c r="X14" s="118"/>
      <c r="Y14" s="183">
        <f>M14*4</f>
        <v>0</v>
      </c>
      <c r="Z14" s="156">
        <f>seasonal!Z14</f>
        <v>0</v>
      </c>
      <c r="AA14" s="121">
        <f t="shared" ref="AA14:AA29" si="16">$M14*Z14*4</f>
        <v>0</v>
      </c>
      <c r="AB14" s="156">
        <f>seasonal!AB14</f>
        <v>1</v>
      </c>
      <c r="AC14" s="121">
        <f t="shared" si="7"/>
        <v>0</v>
      </c>
      <c r="AD14" s="156">
        <f>seasonal!AD14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IF(seasonal!A15=0,"",seasonal!A15)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seasonal!E15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56"/>
      <c r="O15" s="2"/>
      <c r="P15" s="22"/>
      <c r="Q15" s="59" t="s">
        <v>118</v>
      </c>
      <c r="R15" s="222">
        <f>IF($B$81=0,0,(SUMIF($N$6:$N$28,$U15,K$6:K$28)+SUMIF($N$91:$N$118,$U15,K$91:K$118))*$B$83*$H$84*seasonal!$B$81/$B$81)</f>
        <v>0</v>
      </c>
      <c r="S15" s="222">
        <f>IF($B$81=0,0,(SUMIF($N$6:$N$28,$U15,L$6:L$28)+SUMIF($N$91:$N$118,$U15,L$91:L$118))*$I$83*seasonal!$B$81/$B$81)</f>
        <v>0</v>
      </c>
      <c r="T15" s="222">
        <f>IF($B$81=0,0,(SUMIF($N$6:$N$28,$U15,M$6:M$28)+SUMIF($N$91:$N$118,$U15,M$91:M$118))*$I$83*seasonal!$B$81/$B$81)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seasonal!Z15</f>
        <v>0.25</v>
      </c>
      <c r="AA15" s="121">
        <f t="shared" si="16"/>
        <v>0</v>
      </c>
      <c r="AB15" s="156">
        <f>seasonal!AB15</f>
        <v>0.25</v>
      </c>
      <c r="AC15" s="121">
        <f t="shared" si="7"/>
        <v>0</v>
      </c>
      <c r="AD15" s="156">
        <f>seasonal!AD15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IF(seasonal!A16=0,"",seasonal!A16)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seasonal!E16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56"/>
      <c r="O16" s="2"/>
      <c r="P16" s="22"/>
      <c r="Q16" s="126" t="s">
        <v>78</v>
      </c>
      <c r="R16" s="222">
        <f>IF($B$81=0,0,(SUMIF($N$6:$N$28,$U16,K$6:K$28)+SUMIF($N$91:$N$118,$U16,K$91:K$118))*$B$83*$H$84*seasonal!$B$81/$B$81)</f>
        <v>0</v>
      </c>
      <c r="S16" s="222">
        <f>IF($B$81=0,0,(SUMIF($N$6:$N$28,$U16,L$6:L$28)+SUMIF($N$91:$N$118,$U16,L$91:L$118))*$I$83*seasonal!$B$81/$B$81)</f>
        <v>0</v>
      </c>
      <c r="T16" s="222">
        <f>IF($B$81=0,0,(SUMIF($N$6:$N$28,$U16,M$6:M$28)+SUMIF($N$91:$N$118,$U16,M$91:M$118))*$I$83*seasonal!$B$81/$B$81)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seasonal!Z16</f>
        <v>0</v>
      </c>
      <c r="AA16" s="121">
        <f t="shared" si="16"/>
        <v>0</v>
      </c>
      <c r="AB16" s="156">
        <f>seasonal!AB16</f>
        <v>0</v>
      </c>
      <c r="AC16" s="121">
        <f t="shared" si="7"/>
        <v>0</v>
      </c>
      <c r="AD16" s="156">
        <f>seasonal!AD16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IF(seasonal!A17=0,"",seasonal!A17)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seasonal!E17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56"/>
      <c r="O17" s="2"/>
      <c r="P17" s="22"/>
      <c r="Q17" s="126" t="s">
        <v>117</v>
      </c>
      <c r="R17" s="222">
        <f>IF($B$81=0,0,(SUMIF($N$6:$N$28,$U17,K$6:K$28)+SUMIF($N$91:$N$118,$U17,K$91:K$118))*$B$83*$H$84*seasonal!$B$81/$B$81)</f>
        <v>41912.916334858004</v>
      </c>
      <c r="S17" s="222">
        <f>IF($B$81=0,0,(SUMIF($N$6:$N$28,$U17,L$6:L$28)+SUMIF($N$91:$N$118,$U17,L$91:L$118))*$I$83*seasonal!$B$81/$B$81)</f>
        <v>32568</v>
      </c>
      <c r="T17" s="222">
        <f>IF($B$81=0,0,(SUMIF($N$6:$N$28,$U17,M$6:M$28)+SUMIF($N$91:$N$118,$U17,M$91:M$118))*$I$83*seasonal!$B$81/$B$81)</f>
        <v>32568</v>
      </c>
      <c r="U17" s="223">
        <v>11</v>
      </c>
      <c r="V17" s="56"/>
      <c r="W17" s="110"/>
      <c r="X17" s="118"/>
      <c r="Y17" s="183">
        <f t="shared" si="9"/>
        <v>0</v>
      </c>
      <c r="Z17" s="156">
        <f>seasonal!Z17</f>
        <v>0.29409999999999997</v>
      </c>
      <c r="AA17" s="121">
        <f t="shared" si="16"/>
        <v>0</v>
      </c>
      <c r="AB17" s="156">
        <f>seasonal!AB17</f>
        <v>0.17649999999999999</v>
      </c>
      <c r="AC17" s="121">
        <f t="shared" si="7"/>
        <v>0</v>
      </c>
      <c r="AD17" s="156">
        <f>seasonal!AD17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IF(seasonal!A18=0,"",seasonal!A18)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seasonal!E18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56"/>
      <c r="O18" s="2"/>
      <c r="P18" s="22"/>
      <c r="Q18" s="59" t="s">
        <v>79</v>
      </c>
      <c r="R18" s="222">
        <f>IF($B$81=0,0,(SUMIF($N$6:$N$28,$U18,K$6:K$28)+SUMIF($N$91:$N$118,$U18,K$91:K$118))*$B$83*$H$84*seasonal!$B$81/$B$81)</f>
        <v>0</v>
      </c>
      <c r="S18" s="222">
        <f>IF($B$81=0,0,(SUMIF($N$6:$N$28,$U18,L$6:L$28)+SUMIF($N$91:$N$118,$U18,L$91:L$118))*$I$83*seasonal!$B$81/$B$81)</f>
        <v>0</v>
      </c>
      <c r="T18" s="222">
        <f>IF($B$81=0,0,(SUMIF($N$6:$N$28,$U18,M$6:M$28)+SUMIF($N$91:$N$118,$U18,M$91:M$118))*$I$83*seasonal!$B$81/$B$81)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IF(seasonal!A19=0,"",seasonal!A19)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seasonal!E19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56"/>
      <c r="O19" s="2"/>
      <c r="P19" s="22"/>
      <c r="Q19" s="59" t="s">
        <v>80</v>
      </c>
      <c r="R19" s="222">
        <f>IF($B$81=0,0,(SUMIF($N$6:$N$28,$U19,K$6:K$28)+SUMIF($N$91:$N$118,$U19,K$91:K$118))*$B$83*$H$84*seasonal!$B$81/$B$81)</f>
        <v>0</v>
      </c>
      <c r="S19" s="222">
        <f>IF($B$81=0,0,(SUMIF($N$6:$N$28,$U19,L$6:L$28)+SUMIF($N$91:$N$118,$U19,L$91:L$118))*$I$83*seasonal!$B$81/$B$81)</f>
        <v>0</v>
      </c>
      <c r="T19" s="222">
        <f>IF($B$81=0,0,(SUMIF($N$6:$N$28,$U19,M$6:M$28)+SUMIF($N$91:$N$118,$U19,M$91:M$118))*$I$83*seasonal!$B$81/$B$81)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IF(seasonal!A20=0,"",seasonal!A20)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seasonal!E20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56"/>
      <c r="O20" s="2"/>
      <c r="P20" s="22"/>
      <c r="Q20" s="59" t="s">
        <v>81</v>
      </c>
      <c r="R20" s="222">
        <f>IF($B$81=0,0,(SUMIF($N$6:$N$28,$U20,K$6:K$28)+SUMIF($N$91:$N$118,$U20,K$91:K$118))*$B$83*$H$84*seasonal!$B$81/$B$81)</f>
        <v>0</v>
      </c>
      <c r="S20" s="222">
        <f>IF($B$81=0,0,(SUMIF($N$6:$N$28,$U20,L$6:L$28)+SUMIF($N$91:$N$118,$U20,L$91:L$118))*$I$83*seasonal!$B$81/$B$81)</f>
        <v>0</v>
      </c>
      <c r="T20" s="222">
        <f>IF($B$81=0,0,(SUMIF($N$6:$N$28,$U20,M$6:M$28)+SUMIF($N$91:$N$118,$U20,M$91:M$118))*$I$83*seasonal!$B$81/$B$81)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IF(seasonal!A21=0,"",seasonal!A21)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seasonal!E21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56"/>
      <c r="O21" s="2"/>
      <c r="P21" s="22"/>
      <c r="Q21" s="59" t="s">
        <v>82</v>
      </c>
      <c r="R21" s="222">
        <f>IF($B$81=0,0,(SUMIF($N$6:$N$28,$U21,K$6:K$28)+SUMIF($N$91:$N$118,$U21,K$91:K$118))*$B$83*$H$84*seasonal!$B$81/$B$81)</f>
        <v>0</v>
      </c>
      <c r="S21" s="222">
        <f>IF($B$81=0,0,(SUMIF($N$6:$N$28,$U21,L$6:L$28)+SUMIF($N$91:$N$118,$U21,L$91:L$118))*$I$83*seasonal!$B$81/$B$81)</f>
        <v>0</v>
      </c>
      <c r="T21" s="222">
        <f>IF($B$81=0,0,(SUMIF($N$6:$N$28,$U21,M$6:M$28)+SUMIF($N$91:$N$118,$U21,M$91:M$118))*$I$83*seasonal!$B$81/$B$81)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IF(seasonal!A22=0,"",seasonal!A22)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seasonal!E22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56"/>
      <c r="O22" s="2"/>
      <c r="P22" s="22"/>
      <c r="Q22" s="59" t="s">
        <v>83</v>
      </c>
      <c r="R22" s="222">
        <f>IF($B$81=0,0,(SUMIF($N$6:$N$28,$U22,K$6:K$28)+SUMIF($N$91:$N$118,$U22,K$91:K$118))*$B$83*$H$84*seasonal!$B$81/$B$81)</f>
        <v>0</v>
      </c>
      <c r="S22" s="222">
        <f>IF($B$81=0,0,(SUMIF($N$6:$N$28,$U22,L$6:L$28)+SUMIF($N$91:$N$118,$U22,L$91:L$118))*$I$83*seasonal!$B$81/$B$81)</f>
        <v>0</v>
      </c>
      <c r="T22" s="222">
        <f>IF($B$81=0,0,(SUMIF($N$6:$N$28,$U22,M$6:M$28)+SUMIF($N$91:$N$118,$U22,M$91:M$118))*$I$83*seasonal!$B$81/$B$81)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IF(seasonal!A23=0,"",seasonal!A23)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seasonal!E23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56"/>
      <c r="O23" s="2"/>
      <c r="P23" s="22"/>
      <c r="Q23" s="171" t="s">
        <v>92</v>
      </c>
      <c r="R23" s="179">
        <f>SUM(R7:R22)</f>
        <v>87470.434090138442</v>
      </c>
      <c r="S23" s="179">
        <f>SUM(S7:S22)</f>
        <v>53808</v>
      </c>
      <c r="T23" s="179">
        <f>SUM(T7:T22)</f>
        <v>53808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IF(seasonal!A24=0,"",seasonal!A24)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seasonal!E24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56"/>
      <c r="O24" s="2"/>
      <c r="P24" s="22"/>
      <c r="Q24" s="59" t="s">
        <v>129</v>
      </c>
      <c r="R24" s="41">
        <f>IF($B$81=0,0,(SUM(($B$70*$H$70))+((1-$D$29)*$I$83))*seasonal!$B$81/$B$81)</f>
        <v>27031.576933582302</v>
      </c>
      <c r="S24" s="41">
        <f>IF($B$81=0,0,(SUM(($B$70*$H$70))+((1-$D$29)*$I$83))*seasonal!$B$81/$B$81)</f>
        <v>27031.576933582302</v>
      </c>
      <c r="T24" s="41">
        <f>IF($B$81=0,0,(SUM(($B$70*$H$70))+((1-$D$29)*$I$83))*seasonal!$B$81/$B$81)</f>
        <v>27031.576933582302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IF(seasonal!A25=0,"",seasonal!A25)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seasonal!E25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56"/>
      <c r="O25" s="2"/>
      <c r="P25" s="22"/>
      <c r="Q25" s="142" t="s">
        <v>130</v>
      </c>
      <c r="R25" s="41">
        <f>IF($B$81=0,0,(SUM(($B$70*$H$70),($B$71*$H$71))+((1-$D$29)*$I$83))*seasonal!$B$81/$B$81)</f>
        <v>36222.990266915636</v>
      </c>
      <c r="S25" s="41">
        <f>IF($B$81=0,0,(SUM(($B$70*$H$70),($B$71*$H$71))+((1-$D$29)*$I$83))*seasonal!$B$81/$B$81)</f>
        <v>36222.990266915636</v>
      </c>
      <c r="T25" s="41">
        <f>IF($B$81=0,0,(SUM(($B$70*$H$70),($B$71*$H$71))+((1-$D$29)*$I$83))*seasonal!$B$81/$B$81)</f>
        <v>36222.990266915636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IF(seasonal!A26=0,"",seasonal!A26)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seasonal!E26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57">
        <v>12</v>
      </c>
      <c r="O26" s="2"/>
      <c r="P26" s="22"/>
      <c r="Q26" s="59" t="s">
        <v>131</v>
      </c>
      <c r="R26" s="41">
        <f>IF($B$81=0,0,(SUM(($B$70*$H$70),($B$71*$H$71),($B$72*$H$72))+((1-$D$29)*$I$83))*seasonal!$B$81/$B$81)</f>
        <v>52591.950266915635</v>
      </c>
      <c r="S26" s="41">
        <f>IF($B$81=0,0,(SUM(($B$70*$H$70),($B$71*$H$71),($B$72*$H$72))+((1-$D$29)*$I$83))*seasonal!$B$81/$B$81)</f>
        <v>52591.950266915635</v>
      </c>
      <c r="T26" s="41">
        <f>IF($B$81=0,0,(SUM(($B$70*$H$70),($B$71*$H$71),($B$72*$H$72))+((1-$D$29)*$I$83))*seasonal!$B$81/$B$81)</f>
        <v>52591.950266915635</v>
      </c>
      <c r="U26" s="56"/>
      <c r="V26" s="56"/>
      <c r="W26" s="110"/>
      <c r="X26" s="118"/>
      <c r="Y26" s="183">
        <f t="shared" si="9"/>
        <v>0</v>
      </c>
      <c r="Z26" s="156">
        <f>seasonal!Z26</f>
        <v>0.25</v>
      </c>
      <c r="AA26" s="121">
        <f t="shared" si="16"/>
        <v>0</v>
      </c>
      <c r="AB26" s="156">
        <f>seasonal!AB26</f>
        <v>0.25</v>
      </c>
      <c r="AC26" s="121">
        <f t="shared" si="7"/>
        <v>0</v>
      </c>
      <c r="AD26" s="156">
        <f>seasonal!AD26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IF(seasonal!A27=0,"",seasonal!A27)</f>
        <v>Purchase - other</v>
      </c>
      <c r="B27" s="101">
        <f>IF([1]Summ!$H1065="",0,[1]Summ!$H1065)</f>
        <v>2.651292403486924E-2</v>
      </c>
      <c r="C27" s="102">
        <f>IF([1]Summ!$I1065="",0,[1]Summ!$I1065)</f>
        <v>-2.651292403486924E-2</v>
      </c>
      <c r="D27" s="24">
        <f>(B27+C27)</f>
        <v>0</v>
      </c>
      <c r="E27" s="75">
        <f>seasonal!E27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2.1734050468759772E-2</v>
      </c>
      <c r="K27" s="22">
        <f t="shared" si="4"/>
        <v>2.651292403486924E-2</v>
      </c>
      <c r="L27" s="22">
        <f t="shared" si="5"/>
        <v>2.651292403486924E-2</v>
      </c>
      <c r="M27" s="226">
        <f t="shared" si="6"/>
        <v>2.1734050468759772E-2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8.6936201875039087E-2</v>
      </c>
      <c r="Z27" s="156">
        <f>seasonal!Z27</f>
        <v>0.25</v>
      </c>
      <c r="AA27" s="121">
        <f t="shared" si="16"/>
        <v>2.1734050468759772E-2</v>
      </c>
      <c r="AB27" s="156">
        <f>seasonal!AB27</f>
        <v>0.25</v>
      </c>
      <c r="AC27" s="121">
        <f t="shared" si="7"/>
        <v>2.1734050468759772E-2</v>
      </c>
      <c r="AD27" s="156">
        <f>seasonal!AD27</f>
        <v>0.25</v>
      </c>
      <c r="AE27" s="121">
        <f t="shared" si="8"/>
        <v>2.1734050468759772E-2</v>
      </c>
      <c r="AF27" s="122">
        <f t="shared" si="10"/>
        <v>0.25</v>
      </c>
      <c r="AG27" s="121">
        <f t="shared" si="11"/>
        <v>2.1734050468759772E-2</v>
      </c>
      <c r="AH27" s="123">
        <f t="shared" si="12"/>
        <v>1</v>
      </c>
      <c r="AI27" s="183">
        <f t="shared" si="13"/>
        <v>2.1734050468759772E-2</v>
      </c>
      <c r="AJ27" s="120">
        <f t="shared" si="14"/>
        <v>2.1734050468759772E-2</v>
      </c>
      <c r="AK27" s="119">
        <f t="shared" si="15"/>
        <v>2.1734050468759772E-2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IF(seasonal!A28=0,"",seasonal!A28)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seasonal!E28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seasonal!Z28</f>
        <v>0</v>
      </c>
      <c r="AA28" s="121">
        <f t="shared" si="16"/>
        <v>0</v>
      </c>
      <c r="AB28" s="156">
        <f>seasonal!AB28</f>
        <v>0</v>
      </c>
      <c r="AC28" s="121">
        <f t="shared" si="7"/>
        <v>0</v>
      </c>
      <c r="AD28" s="156">
        <f>seasonal!AD28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IF(seasonal!A29=0,"",seasonal!A29)</f>
        <v>Purchase - fpl non staple</v>
      </c>
      <c r="B29" s="101">
        <f>IF([1]Summ!$H1067="",0,[1]Summ!$H1067)</f>
        <v>0.38416888019925283</v>
      </c>
      <c r="C29" s="102">
        <f>IF([1]Summ!$I1067="",0,[1]Summ!$I1067)</f>
        <v>-0.1595321062572557</v>
      </c>
      <c r="D29" s="24">
        <f t="shared" si="0"/>
        <v>0.22463677394199713</v>
      </c>
      <c r="E29" s="75">
        <f>seasonal!E29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0.35541370538202427</v>
      </c>
      <c r="K29" s="22">
        <f t="shared" si="4"/>
        <v>0.38416888019925283</v>
      </c>
      <c r="L29" s="22">
        <f t="shared" si="5"/>
        <v>0.38416888019925283</v>
      </c>
      <c r="M29" s="224">
        <f t="shared" si="6"/>
        <v>0.35541370538202427</v>
      </c>
      <c r="N29" s="229"/>
      <c r="P29" s="22"/>
      <c r="V29" s="56"/>
      <c r="W29" s="110"/>
      <c r="X29" s="118"/>
      <c r="Y29" s="183">
        <f t="shared" si="9"/>
        <v>1.4216548215280971</v>
      </c>
      <c r="Z29" s="156">
        <f>seasonal!Z29</f>
        <v>0.25</v>
      </c>
      <c r="AA29" s="121">
        <f t="shared" si="16"/>
        <v>0.35541370538202427</v>
      </c>
      <c r="AB29" s="156">
        <f>seasonal!AB29</f>
        <v>0.25</v>
      </c>
      <c r="AC29" s="121">
        <f t="shared" si="7"/>
        <v>0.35541370538202427</v>
      </c>
      <c r="AD29" s="156">
        <f>seasonal!AD29</f>
        <v>0.25</v>
      </c>
      <c r="AE29" s="121">
        <f t="shared" si="8"/>
        <v>0.35541370538202427</v>
      </c>
      <c r="AF29" s="122">
        <f t="shared" si="10"/>
        <v>0.25</v>
      </c>
      <c r="AG29" s="121">
        <f t="shared" si="11"/>
        <v>0.35541370538202427</v>
      </c>
      <c r="AH29" s="123">
        <f t="shared" si="12"/>
        <v>1</v>
      </c>
      <c r="AI29" s="183">
        <f t="shared" si="13"/>
        <v>0.35541370538202427</v>
      </c>
      <c r="AJ29" s="120">
        <f t="shared" si="14"/>
        <v>0.35541370538202427</v>
      </c>
      <c r="AK29" s="119">
        <f t="shared" si="15"/>
        <v>0.35541370538202427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0.65562785305105853</v>
      </c>
      <c r="C30" s="103"/>
      <c r="D30" s="24">
        <f>(D119-B124)</f>
        <v>4.4301685461156284</v>
      </c>
      <c r="E30" s="75">
        <f>seasonal!E30</f>
        <v>1</v>
      </c>
      <c r="H30" s="96">
        <f>(E30*F$7/F$9)</f>
        <v>1</v>
      </c>
      <c r="I30" s="29">
        <f>IF(E30&gt;=1,I119-I124,MIN(I119-I124,B30*H30))</f>
        <v>2.2656004944459944</v>
      </c>
      <c r="J30" s="231">
        <f>IF(I$32&lt;=1,I30,1-SUM(J6:J29))</f>
        <v>0.62285224414921592</v>
      </c>
      <c r="K30" s="22">
        <f t="shared" si="4"/>
        <v>0.65562785305105853</v>
      </c>
      <c r="L30" s="22">
        <f>IF(L124=L119,0,IF(K30="",0,(L119-L124)/(B119-B124)*K30))</f>
        <v>0.3352899043417738</v>
      </c>
      <c r="M30" s="175">
        <f t="shared" si="6"/>
        <v>0.62285224414921592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2.4914089765968637</v>
      </c>
      <c r="Z30" s="122" t="e">
        <f>IF($Y30=0,0,AA30/($Y$30))</f>
        <v>#DIV/0!</v>
      </c>
      <c r="AA30" s="187" t="e">
        <f>IF(AA79*4/$I$84+SUM(AA6:AA29)&lt;1,AA79*4/$I$84,1-SUM(AA6:AA29))</f>
        <v>#DIV/0!</v>
      </c>
      <c r="AB30" s="122" t="e">
        <f>IF($Y30=0,0,AC30/($Y$30))</f>
        <v>#DIV/0!</v>
      </c>
      <c r="AC30" s="187" t="e">
        <f>IF(AC79*4/$I$84+SUM(AC6:AC29)&lt;1,AC79*4/$I$84,1-SUM(AC6:AC29))</f>
        <v>#DIV/0!</v>
      </c>
      <c r="AD30" s="122" t="e">
        <f>IF($Y30=0,0,AE30/($Y$30))</f>
        <v>#DIV/0!</v>
      </c>
      <c r="AE30" s="187" t="e">
        <f>IF(AE79*4/$I$84+SUM(AE6:AE29)&lt;1,AE79*4/$I$84,1-SUM(AE6:AE29))</f>
        <v>#DIV/0!</v>
      </c>
      <c r="AF30" s="122" t="e">
        <f>IF($Y30=0,0,AG30/($Y$30))</f>
        <v>#DIV/0!</v>
      </c>
      <c r="AG30" s="187" t="e">
        <f>IF(AG79*4/$I$84+SUM(AG6:AG29)&lt;1,AG79*4/$I$84,1-SUM(AG6:AG29))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0.2540282914241041</v>
      </c>
      <c r="M31" s="178">
        <f t="shared" si="6"/>
        <v>0</v>
      </c>
      <c r="N31" s="167">
        <f>M31*I83</f>
        <v>0</v>
      </c>
      <c r="P31" s="22"/>
      <c r="Q31" s="238" t="s">
        <v>134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1.0663096572851805</v>
      </c>
      <c r="C32" s="77">
        <f>SUM(C6:C31)</f>
        <v>-0.18604503029212494</v>
      </c>
      <c r="D32" s="24">
        <f>SUM(D6:D30)</f>
        <v>4.6548053200576254</v>
      </c>
      <c r="E32" s="2"/>
      <c r="F32" s="2"/>
      <c r="H32" s="17"/>
      <c r="I32" s="22">
        <f>SUM(I6:I30)</f>
        <v>2.4902372683879914</v>
      </c>
      <c r="J32" s="17"/>
      <c r="L32" s="22">
        <f>SUM(L6:L30)</f>
        <v>0.7459717085758959</v>
      </c>
      <c r="M32" s="23"/>
      <c r="N32" s="56"/>
      <c r="O32" s="2"/>
      <c r="P32" s="22"/>
      <c r="Q32" s="234" t="s">
        <v>135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0.18024694521903328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IF(seasonal!A37=0,"",seasonal!A37)</f>
        <v>Agricultural cash income -- see Data2</v>
      </c>
      <c r="B37" s="104">
        <f>IF([1]Summ!$H1072="",0,[1]Summ!$H1072)</f>
        <v>0</v>
      </c>
      <c r="C37" s="104">
        <f>IF([1]Summ!$I1072="",0,[1]Summ!$I1072)</f>
        <v>0</v>
      </c>
      <c r="D37" s="38">
        <f t="shared" ref="D37:D64" si="25">B37+C37</f>
        <v>0</v>
      </c>
      <c r="E37" s="75">
        <f>seasonal!E37</f>
        <v>0.5</v>
      </c>
      <c r="F37" s="75">
        <f>seasonal!F37</f>
        <v>1.1100000000000001</v>
      </c>
      <c r="G37" s="75">
        <f>seasonal!G37</f>
        <v>1.65</v>
      </c>
      <c r="H37" s="24">
        <f t="shared" ref="H37" si="26">(E37*F37)</f>
        <v>0.55500000000000005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75">
        <v>7</v>
      </c>
      <c r="O37" s="2"/>
      <c r="P37" s="2"/>
      <c r="Q37" s="59" t="s">
        <v>71</v>
      </c>
      <c r="R37" s="222">
        <f>IF($B$81=0,0,(SUMIF($N$6:$N$28,$U7,K$6:K$28)*$B$83+SUMIF($N$37:$N$64,$U7,B$37:B$64))*seasonal!$B$81/$B$81)</f>
        <v>0</v>
      </c>
      <c r="S37" s="222">
        <f>IF($B$81=0,0,(SUMIF($N$6:$N$28,$U7,L$6:L$28)+SUMIF($N$91:$N$118,$U7,L$91:L$118))*$I$83*seasonal!$B$81/$B$81)</f>
        <v>0</v>
      </c>
      <c r="T37" s="222">
        <f>IF($B$81=0,0,(SUMIF($N$6:$N$28,$U7,M$6:M$28)+SUMIF($N$91:$N$118,$U7,M$91:M$118))*$I$83*seasonal!$B$81/$B$81)</f>
        <v>0</v>
      </c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IF(seasonal!A38=0,"",seasonal!A38)</f>
        <v>Construction cash income -- see Data2</v>
      </c>
      <c r="B38" s="104">
        <f>IF([1]Summ!$H1073="",0,[1]Summ!$H1073)</f>
        <v>0</v>
      </c>
      <c r="C38" s="104">
        <f>IF([1]Summ!$I1073="",0,[1]Summ!$I1073)</f>
        <v>0</v>
      </c>
      <c r="D38" s="38">
        <f t="shared" si="25"/>
        <v>0</v>
      </c>
      <c r="E38" s="75">
        <f>seasonal!E38</f>
        <v>0.5</v>
      </c>
      <c r="F38" s="75">
        <f>seasonal!F38</f>
        <v>1.1100000000000001</v>
      </c>
      <c r="G38" s="75">
        <f>seasonal!G38</f>
        <v>1.65</v>
      </c>
      <c r="H38" s="24">
        <f t="shared" ref="H38:H64" si="30">(E38*F38)</f>
        <v>0.55500000000000005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75">
        <v>7</v>
      </c>
      <c r="O38" s="2"/>
      <c r="P38" s="2"/>
      <c r="Q38" s="59" t="s">
        <v>72</v>
      </c>
      <c r="R38" s="222">
        <f>IF($B$81=0,0,(SUMIF($N$6:$N$28,$U8,K$6:K$28)*$B$83+SUMIF($N$37:$N$64,$U8,B$37:B$64))*seasonal!$B$81/$B$81)</f>
        <v>0</v>
      </c>
      <c r="S38" s="222">
        <f>IF($B$81=0,0,(SUMIF($N$6:$N$28,$U8,L$6:L$28)+SUMIF($N$91:$N$118,$U8,L$91:L$118))*$I$83*seasonal!$B$81/$B$81)</f>
        <v>0</v>
      </c>
      <c r="T38" s="222">
        <f>IF($B$81=0,0,(SUMIF($N$6:$N$28,$U8,M$6:M$28)+SUMIF($N$91:$N$118,$U8,M$91:M$118))*$I$83*seasonal!$B$81/$B$81)</f>
        <v>0</v>
      </c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IF(seasonal!A39=0,"",seasonal!A39)</f>
        <v>Domestic work cash income -- see Data2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seasonal!E39</f>
        <v>0.5</v>
      </c>
      <c r="F39" s="75">
        <f>seasonal!F39</f>
        <v>1.1100000000000001</v>
      </c>
      <c r="G39" s="75">
        <f>seasonal!G39</f>
        <v>1.65</v>
      </c>
      <c r="H39" s="24">
        <f t="shared" si="30"/>
        <v>0.55500000000000005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75">
        <v>7</v>
      </c>
      <c r="O39" s="2"/>
      <c r="P39" s="2"/>
      <c r="Q39" s="59" t="s">
        <v>73</v>
      </c>
      <c r="R39" s="222">
        <f>IF($B$81=0,0,(SUMIF($N$6:$N$28,$U9,K$6:K$28)*$B$83+SUMIF($N$37:$N$64,$U9,B$37:B$64))*seasonal!$B$81/$B$81)</f>
        <v>0</v>
      </c>
      <c r="S39" s="222">
        <f>IF($B$81=0,0,(SUMIF($N$6:$N$28,$U9,L$6:L$28)+SUMIF($N$91:$N$118,$U9,L$91:L$118))*$I$83*seasonal!$B$81/$B$81)</f>
        <v>0</v>
      </c>
      <c r="T39" s="222">
        <f>IF($B$81=0,0,(SUMIF($N$6:$N$28,$U9,M$6:M$28)+SUMIF($N$91:$N$118,$U9,M$91:M$118))*$I$83*seasonal!$B$81/$B$81)</f>
        <v>0</v>
      </c>
      <c r="U39" s="56"/>
      <c r="V39" s="56"/>
      <c r="W39" s="115"/>
      <c r="X39" s="194">
        <f>X8</f>
        <v>1</v>
      </c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IF(seasonal!A40=0,"",seasonal!A40)</f>
        <v>Formal Employment</v>
      </c>
      <c r="B40" s="104">
        <f>IF([1]Summ!$H1075="",0,[1]Summ!$H1075)</f>
        <v>30000</v>
      </c>
      <c r="C40" s="104">
        <f>IF([1]Summ!$I1075="",0,[1]Summ!$I1075)</f>
        <v>0</v>
      </c>
      <c r="D40" s="38">
        <f t="shared" si="25"/>
        <v>30000</v>
      </c>
      <c r="E40" s="75">
        <f>seasonal!E40</f>
        <v>0.6</v>
      </c>
      <c r="F40" s="75">
        <f>seasonal!F40</f>
        <v>1.18</v>
      </c>
      <c r="G40" s="75">
        <f>seasonal!G40</f>
        <v>1.65</v>
      </c>
      <c r="H40" s="24">
        <f t="shared" si="30"/>
        <v>0.70799999999999996</v>
      </c>
      <c r="I40" s="39">
        <f t="shared" si="31"/>
        <v>21240</v>
      </c>
      <c r="J40" s="38">
        <f t="shared" si="32"/>
        <v>21239.999999999996</v>
      </c>
      <c r="K40" s="40">
        <f t="shared" si="33"/>
        <v>0.52083333333333337</v>
      </c>
      <c r="L40" s="22">
        <f t="shared" si="34"/>
        <v>0.36875000000000002</v>
      </c>
      <c r="M40" s="24">
        <f t="shared" si="35"/>
        <v>0.36874999999999991</v>
      </c>
      <c r="N40" s="275">
        <v>8</v>
      </c>
      <c r="O40" s="2"/>
      <c r="P40" s="2"/>
      <c r="Q40" s="59" t="s">
        <v>74</v>
      </c>
      <c r="R40" s="222">
        <f>IF($B$81=0,0,(SUMIF($N$6:$N$28,$U10,K$6:K$28)*$B$83+SUMIF($N$37:$N$64,$U10,B$37:B$64))*seasonal!$B$81/$B$81)</f>
        <v>0</v>
      </c>
      <c r="S40" s="222">
        <f>IF($B$81=0,0,(SUMIF($N$6:$N$28,$U10,L$6:L$28)+SUMIF($N$91:$N$118,$U10,L$91:L$118))*$I$83*seasonal!$B$81/$B$81)</f>
        <v>0</v>
      </c>
      <c r="T40" s="222">
        <f>IF($B$81=0,0,(SUMIF($N$6:$N$28,$U10,M$6:M$28)+SUMIF($N$91:$N$118,$U10,M$91:M$118))*$I$83*seasonal!$B$81/$B$81)</f>
        <v>0</v>
      </c>
      <c r="U40" s="56"/>
      <c r="V40" s="56"/>
      <c r="W40" s="115"/>
      <c r="X40" s="194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21239.999999999996</v>
      </c>
      <c r="AH40" s="123">
        <f t="shared" si="37"/>
        <v>1</v>
      </c>
      <c r="AI40" s="112">
        <f t="shared" si="37"/>
        <v>21239.999999999996</v>
      </c>
      <c r="AJ40" s="148">
        <f t="shared" si="38"/>
        <v>0</v>
      </c>
      <c r="AK40" s="147">
        <f t="shared" si="39"/>
        <v>21239.999999999996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IF(seasonal!A41=0,"",seasonal!A41)</f>
        <v>Self-employment -- see Data2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seasonal!E41</f>
        <v>0.8</v>
      </c>
      <c r="F41" s="75">
        <f>seasonal!F41</f>
        <v>1.18</v>
      </c>
      <c r="G41" s="75">
        <f>seasonal!G41</f>
        <v>1.65</v>
      </c>
      <c r="H41" s="24">
        <f t="shared" si="30"/>
        <v>0.94399999999999995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75">
        <v>10</v>
      </c>
      <c r="O41" s="2"/>
      <c r="P41" s="2"/>
      <c r="Q41" s="59" t="s">
        <v>75</v>
      </c>
      <c r="R41" s="222">
        <f>IF($B$81=0,0,(SUMIF($N$6:$N$28,$U11,K$6:K$28)*$B$83+SUMIF($N$37:$N$64,$U11,B$37:B$64))*seasonal!$B$81/$B$81)</f>
        <v>0</v>
      </c>
      <c r="S41" s="222">
        <f>IF($B$81=0,0,(SUMIF($N$6:$N$28,$U11,L$6:L$28)+SUMIF($N$91:$N$118,$U11,L$91:L$118))*$I$83*seasonal!$B$81/$B$81)</f>
        <v>0</v>
      </c>
      <c r="T41" s="222">
        <f>IF($B$81=0,0,(SUMIF($N$6:$N$28,$U11,M$6:M$28)+SUMIF($N$91:$N$118,$U11,M$91:M$118))*$I$83*seasonal!$B$81/$B$81)</f>
        <v>0</v>
      </c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IF(seasonal!A42=0,"",seasonal!A42)</f>
        <v>Small business -- see Data2</v>
      </c>
      <c r="B42" s="104">
        <f>IF([1]Summ!$H1077="",0,[1]Summ!$H1077)</f>
        <v>27600</v>
      </c>
      <c r="C42" s="104">
        <f>IF([1]Summ!$I1077="",0,[1]Summ!$I1077)</f>
        <v>0</v>
      </c>
      <c r="D42" s="38">
        <f t="shared" si="25"/>
        <v>27600</v>
      </c>
      <c r="E42" s="75">
        <f>seasonal!E42</f>
        <v>1</v>
      </c>
      <c r="F42" s="75">
        <f>seasonal!F42</f>
        <v>1.18</v>
      </c>
      <c r="G42" s="75">
        <f>seasonal!G42</f>
        <v>1.65</v>
      </c>
      <c r="H42" s="24">
        <f t="shared" si="30"/>
        <v>1.18</v>
      </c>
      <c r="I42" s="39">
        <f t="shared" si="31"/>
        <v>32568</v>
      </c>
      <c r="J42" s="38">
        <f t="shared" si="32"/>
        <v>32568</v>
      </c>
      <c r="K42" s="40">
        <f t="shared" si="33"/>
        <v>0.47916666666666669</v>
      </c>
      <c r="L42" s="22">
        <f t="shared" si="34"/>
        <v>0.56541666666666668</v>
      </c>
      <c r="M42" s="24">
        <f t="shared" si="35"/>
        <v>0.56541666666666668</v>
      </c>
      <c r="N42" s="275">
        <v>11</v>
      </c>
      <c r="O42" s="2"/>
      <c r="P42" s="2"/>
      <c r="Q42" s="126" t="s">
        <v>116</v>
      </c>
      <c r="R42" s="222">
        <f>IF($B$81=0,0,(SUMIF($N$6:$N$28,$U12,K$6:K$28)*$B$83+SUMIF($N$37:$N$64,$U12,B$37:B$64))*seasonal!$B$81/$B$81)</f>
        <v>0</v>
      </c>
      <c r="S42" s="222">
        <f>IF($B$81=0,0,(SUMIF($N$6:$N$28,$U12,L$6:L$28)+SUMIF($N$91:$N$118,$U12,L$91:L$118))*$I$83*seasonal!$B$81/$B$81)</f>
        <v>0</v>
      </c>
      <c r="T42" s="222">
        <f>IF($B$81=0,0,(SUMIF($N$6:$N$28,$U12,M$6:M$28)+SUMIF($N$91:$N$118,$U12,M$91:M$118))*$I$83*seasonal!$B$81/$B$81)</f>
        <v>0</v>
      </c>
      <c r="U42" s="56"/>
      <c r="V42" s="56"/>
      <c r="W42" s="115"/>
      <c r="X42" s="118"/>
      <c r="Y42" s="110"/>
      <c r="Z42" s="156">
        <f>seasonal!Z42</f>
        <v>0.25</v>
      </c>
      <c r="AA42" s="147">
        <f t="shared" si="40"/>
        <v>8142</v>
      </c>
      <c r="AB42" s="156">
        <f>seasonal!AB42</f>
        <v>0</v>
      </c>
      <c r="AC42" s="147">
        <f t="shared" si="41"/>
        <v>0</v>
      </c>
      <c r="AD42" s="156">
        <f>seasonal!AD42</f>
        <v>0.5</v>
      </c>
      <c r="AE42" s="147">
        <f t="shared" si="42"/>
        <v>16284</v>
      </c>
      <c r="AF42" s="122">
        <f t="shared" si="29"/>
        <v>0.25</v>
      </c>
      <c r="AG42" s="147">
        <f t="shared" si="36"/>
        <v>8142</v>
      </c>
      <c r="AH42" s="123">
        <f t="shared" si="37"/>
        <v>1</v>
      </c>
      <c r="AI42" s="112">
        <f t="shared" si="37"/>
        <v>32568</v>
      </c>
      <c r="AJ42" s="148">
        <f t="shared" si="38"/>
        <v>8142</v>
      </c>
      <c r="AK42" s="147">
        <f t="shared" si="39"/>
        <v>24426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IF(seasonal!A43=0,"",seasonal!A43)</f>
        <v>Social development -- see Data2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seasonal!E43</f>
        <v>0</v>
      </c>
      <c r="F43" s="75">
        <f>seasonal!F43</f>
        <v>1.18</v>
      </c>
      <c r="G43" s="75">
        <f>seasonal!G43</f>
        <v>1.65</v>
      </c>
      <c r="H43" s="24">
        <f t="shared" si="30"/>
        <v>0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75">
        <v>14</v>
      </c>
      <c r="O43" s="2"/>
      <c r="P43" s="2"/>
      <c r="Q43" s="59" t="s">
        <v>76</v>
      </c>
      <c r="R43" s="222">
        <f>IF($B$81=0,0,(SUMIF($N$6:$N$28,$U13,K$6:K$28)*$B$83+SUMIF($N$37:$N$64,$U13,B$37:B$64))*seasonal!$B$81/$B$81)</f>
        <v>0</v>
      </c>
      <c r="S43" s="222">
        <f>IF($B$81=0,0,(SUMIF($N$6:$N$28,$U13,L$6:L$28)+SUMIF($N$91:$N$118,$U13,L$91:L$118))*$I$83*seasonal!$B$81/$B$81)</f>
        <v>0</v>
      </c>
      <c r="T43" s="222">
        <f>IF($B$81=0,0,(SUMIF($N$6:$N$28,$U13,M$6:M$28)+SUMIF($N$91:$N$118,$U13,M$91:M$118))*$I$83*seasonal!$B$81/$B$81)</f>
        <v>0</v>
      </c>
      <c r="U43" s="56"/>
      <c r="V43" s="56"/>
      <c r="W43" s="115"/>
      <c r="X43" s="118"/>
      <c r="Y43" s="110"/>
      <c r="Z43" s="156">
        <f>seasonal!Z43</f>
        <v>0.25</v>
      </c>
      <c r="AA43" s="147">
        <f t="shared" si="40"/>
        <v>0</v>
      </c>
      <c r="AB43" s="156">
        <f>seasonal!AB43</f>
        <v>0.25</v>
      </c>
      <c r="AC43" s="147">
        <f t="shared" si="41"/>
        <v>0</v>
      </c>
      <c r="AD43" s="156">
        <f>seasonal!AD43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IF(seasonal!A44=0,"",seasonal!A44)</f>
        <v>Public works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seasonal!E44</f>
        <v>1</v>
      </c>
      <c r="F44" s="75">
        <f>seasonal!F44</f>
        <v>1</v>
      </c>
      <c r="G44" s="75">
        <f>seasonal!G44</f>
        <v>1.65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75">
        <v>9</v>
      </c>
      <c r="O44" s="2"/>
      <c r="P44" s="2"/>
      <c r="Q44" s="126" t="s">
        <v>77</v>
      </c>
      <c r="R44" s="222">
        <f>IF($B$81=0,0,(SUMIF($N$6:$N$28,$U14,K$6:K$28)*$B$83+SUMIF($N$37:$N$64,$U14,B$37:B$64))*seasonal!$B$81/$B$81)</f>
        <v>30000</v>
      </c>
      <c r="S44" s="222">
        <f>IF($B$81=0,0,(SUMIF($N$6:$N$28,$U14,L$6:L$28)+SUMIF($N$91:$N$118,$U14,L$91:L$118))*$I$83*seasonal!$B$81/$B$81)</f>
        <v>21239.999999999996</v>
      </c>
      <c r="T44" s="222">
        <f>IF($B$81=0,0,(SUMIF($N$6:$N$28,$U14,M$6:M$28)+SUMIF($N$91:$N$118,$U14,M$91:M$118))*$I$83*seasonal!$B$81/$B$81)</f>
        <v>21239.999999999996</v>
      </c>
      <c r="U44" s="56"/>
      <c r="V44" s="56"/>
      <c r="W44" s="117"/>
      <c r="X44" s="118"/>
      <c r="Y44" s="110"/>
      <c r="Z44" s="156">
        <f>seasonal!Z44</f>
        <v>0.25</v>
      </c>
      <c r="AA44" s="147">
        <f t="shared" si="40"/>
        <v>0</v>
      </c>
      <c r="AB44" s="156">
        <f>seasonal!AB44</f>
        <v>0.25</v>
      </c>
      <c r="AC44" s="147">
        <f t="shared" si="41"/>
        <v>0</v>
      </c>
      <c r="AD44" s="156">
        <f>seasonal!AD44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IF(seasonal!A45=0,"",seasonal!A45)</f>
        <v/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seasonal!E45</f>
        <v>1</v>
      </c>
      <c r="F45" s="75">
        <f>seasonal!F45</f>
        <v>1</v>
      </c>
      <c r="G45" s="75">
        <f>seasonal!G45</f>
        <v>1.65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59" t="s">
        <v>119</v>
      </c>
      <c r="R45" s="222">
        <f>IF($B$81=0,0,(SUMIF($N$6:$N$28,$U15,K$6:K$28)*$B$83+SUMIF($N$37:$N$64,$U15,B$37:B$64))*seasonal!$B$81/$B$81)</f>
        <v>0</v>
      </c>
      <c r="S45" s="222">
        <f>IF($B$81=0,0,(SUMIF($N$6:$N$28,$U15,L$6:L$28)+SUMIF($N$91:$N$118,$U15,L$91:L$118))*$I$83*seasonal!$B$81/$B$81)</f>
        <v>0</v>
      </c>
      <c r="T45" s="222">
        <f>IF($B$81=0,0,(SUMIF($N$6:$N$28,$U15,M$6:M$28)+SUMIF($N$91:$N$118,$U15,M$91:M$118))*$I$83*seasonal!$B$81/$B$81)</f>
        <v>0</v>
      </c>
      <c r="U45" s="56"/>
      <c r="V45" s="56"/>
      <c r="W45" s="110"/>
      <c r="X45" s="118"/>
      <c r="Y45" s="110"/>
      <c r="Z45" s="156">
        <f>seasonal!Z45</f>
        <v>0.25</v>
      </c>
      <c r="AA45" s="147">
        <f t="shared" si="40"/>
        <v>0</v>
      </c>
      <c r="AB45" s="156">
        <f>seasonal!AB45</f>
        <v>0.25</v>
      </c>
      <c r="AC45" s="147">
        <f t="shared" si="41"/>
        <v>0</v>
      </c>
      <c r="AD45" s="156">
        <f>seasonal!AD45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IF(seasonal!A46=0,"",seasonal!A46)</f>
        <v/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seasonal!E46</f>
        <v>1</v>
      </c>
      <c r="F46" s="75">
        <f>seasonal!F46</f>
        <v>1</v>
      </c>
      <c r="G46" s="75">
        <f>seasonal!G46</f>
        <v>1.65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126" t="s">
        <v>78</v>
      </c>
      <c r="R46" s="222">
        <f>IF($B$81=0,0,(SUMIF($N$6:$N$28,$U16,K$6:K$28)*$B$83+SUMIF($N$37:$N$64,$U16,B$37:B$64))*seasonal!$B$81/$B$81)</f>
        <v>0</v>
      </c>
      <c r="S46" s="222">
        <f>IF($B$81=0,0,(SUMIF($N$6:$N$28,$U16,L$6:L$28)+SUMIF($N$91:$N$118,$U16,L$91:L$118))*$I$83*seasonal!$B$81/$B$81)</f>
        <v>0</v>
      </c>
      <c r="T46" s="222">
        <f>IF($B$81=0,0,(SUMIF($N$6:$N$28,$U16,M$6:M$28)+SUMIF($N$91:$N$118,$U16,M$91:M$118))*$I$83*seasonal!$B$81/$B$81)</f>
        <v>0</v>
      </c>
      <c r="U46" s="56"/>
      <c r="V46" s="56"/>
      <c r="W46" s="110"/>
      <c r="X46" s="118"/>
      <c r="Y46" s="110"/>
      <c r="Z46" s="156">
        <f>seasonal!Z46</f>
        <v>0.25</v>
      </c>
      <c r="AA46" s="147">
        <f t="shared" si="40"/>
        <v>0</v>
      </c>
      <c r="AB46" s="156">
        <f>seasonal!AB46</f>
        <v>0.25</v>
      </c>
      <c r="AC46" s="147">
        <f t="shared" si="41"/>
        <v>0</v>
      </c>
      <c r="AD46" s="156">
        <f>seasonal!AD46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IF(seasonal!A47=0,"",seasonal!A47)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seasonal!E47</f>
        <v>1</v>
      </c>
      <c r="F47" s="75">
        <f>seasonal!F47</f>
        <v>1</v>
      </c>
      <c r="G47" s="75">
        <f>seasonal!G47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Q47" s="126" t="s">
        <v>117</v>
      </c>
      <c r="R47" s="222">
        <f>IF($B$81=0,0,(SUMIF($N$6:$N$28,$U17,K$6:K$28)*$B$83+SUMIF($N$37:$N$64,$U17,B$37:B$64))*seasonal!$B$81/$B$81)</f>
        <v>27600</v>
      </c>
      <c r="S47" s="222">
        <f>IF($B$81=0,0,(SUMIF($N$6:$N$28,$U17,L$6:L$28)+SUMIF($N$91:$N$118,$U17,L$91:L$118))*$I$83*seasonal!$B$81/$B$81)</f>
        <v>32568</v>
      </c>
      <c r="T47" s="222">
        <f>IF($B$81=0,0,(SUMIF($N$6:$N$28,$U17,M$6:M$28)+SUMIF($N$91:$N$118,$U17,M$91:M$118))*$I$83*seasonal!$B$81/$B$81)</f>
        <v>32568</v>
      </c>
      <c r="U47" s="56"/>
      <c r="V47" s="56"/>
      <c r="W47" s="110"/>
      <c r="X47" s="118"/>
      <c r="Y47" s="110"/>
      <c r="Z47" s="156">
        <f>seasonal!Z47</f>
        <v>0.25</v>
      </c>
      <c r="AA47" s="147">
        <f t="shared" si="40"/>
        <v>0</v>
      </c>
      <c r="AB47" s="156">
        <f>seasonal!AB47</f>
        <v>0.25</v>
      </c>
      <c r="AC47" s="147">
        <f t="shared" si="41"/>
        <v>0</v>
      </c>
      <c r="AD47" s="156">
        <f>seasonal!AD47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IF(seasonal!A48=0,"",seasonal!A48)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seasonal!E48</f>
        <v>1</v>
      </c>
      <c r="F48" s="75">
        <f>seasonal!F48</f>
        <v>1</v>
      </c>
      <c r="G48" s="75">
        <f>seasonal!G48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59" t="s">
        <v>79</v>
      </c>
      <c r="R48" s="222">
        <f>IF($B$81=0,0,(SUMIF($N$6:$N$28,$U18,K$6:K$28)*$B$83+SUMIF($N$37:$N$64,$U18,B$37:B$64))*seasonal!$B$81/$B$81)</f>
        <v>0</v>
      </c>
      <c r="S48" s="222">
        <f>IF($B$81=0,0,(SUMIF($N$6:$N$28,$U18,L$6:L$28)+SUMIF($N$91:$N$118,$U18,L$91:L$118))*$I$83*seasonal!$B$81/$B$81)</f>
        <v>0</v>
      </c>
      <c r="T48" s="222">
        <f>IF($B$81=0,0,(SUMIF($N$6:$N$28,$U18,M$6:M$28)+SUMIF($N$91:$N$118,$U18,M$91:M$118))*$I$83*seasonal!$B$81/$B$81)</f>
        <v>0</v>
      </c>
      <c r="U48" s="56"/>
      <c r="V48" s="56"/>
      <c r="W48" s="110"/>
      <c r="X48" s="118"/>
      <c r="Y48" s="110"/>
      <c r="Z48" s="156">
        <f>seasonal!Z48</f>
        <v>0.25</v>
      </c>
      <c r="AA48" s="147">
        <f t="shared" si="40"/>
        <v>0</v>
      </c>
      <c r="AB48" s="156">
        <f>seasonal!AB48</f>
        <v>0.25</v>
      </c>
      <c r="AC48" s="147">
        <f t="shared" si="41"/>
        <v>0</v>
      </c>
      <c r="AD48" s="156">
        <f>seasonal!AD48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IF(seasonal!A49=0,"",seasonal!A49)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seasonal!E49</f>
        <v>1</v>
      </c>
      <c r="F49" s="75">
        <f>seasonal!F49</f>
        <v>1</v>
      </c>
      <c r="G49" s="75">
        <f>seasonal!G49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59" t="s">
        <v>80</v>
      </c>
      <c r="R49" s="222">
        <f>IF($B$81=0,0,(SUMIF($N$6:$N$28,$U19,K$6:K$28)*$B$83+SUMIF($N$37:$N$64,$U19,B$37:B$64))*seasonal!$B$81/$B$81)</f>
        <v>0</v>
      </c>
      <c r="S49" s="222">
        <f>IF($B$81=0,0,(SUMIF($N$6:$N$28,$U19,L$6:L$28)+SUMIF($N$91:$N$118,$U19,L$91:L$118))*$I$83*seasonal!$B$81/$B$81)</f>
        <v>0</v>
      </c>
      <c r="T49" s="222">
        <f>IF($B$81=0,0,(SUMIF($N$6:$N$28,$U19,M$6:M$28)+SUMIF($N$91:$N$118,$U19,M$91:M$118))*$I$83*seasonal!$B$81/$B$81)</f>
        <v>0</v>
      </c>
      <c r="V49" s="56"/>
      <c r="W49" s="110"/>
      <c r="X49" s="118"/>
      <c r="Y49" s="110"/>
      <c r="Z49" s="156">
        <f>seasonal!Z49</f>
        <v>0.25</v>
      </c>
      <c r="AA49" s="147">
        <f t="shared" si="40"/>
        <v>0</v>
      </c>
      <c r="AB49" s="156">
        <f>seasonal!AB49</f>
        <v>0.25</v>
      </c>
      <c r="AC49" s="147">
        <f t="shared" si="41"/>
        <v>0</v>
      </c>
      <c r="AD49" s="156">
        <f>seasonal!AD49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IF(seasonal!A50=0,"",seasonal!A50)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seasonal!E50</f>
        <v>1</v>
      </c>
      <c r="F50" s="75">
        <f>seasonal!F50</f>
        <v>1</v>
      </c>
      <c r="G50" s="75">
        <f>seasonal!G50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59" t="s">
        <v>81</v>
      </c>
      <c r="R50" s="222">
        <f>IF($B$81=0,0,(SUMIF($N$6:$N$28,$U20,K$6:K$28)*$B$83+SUMIF($N$37:$N$64,$U20,B$37:B$64))*seasonal!$B$81/$B$81)</f>
        <v>0</v>
      </c>
      <c r="S50" s="222">
        <f>IF($B$81=0,0,(SUMIF($N$6:$N$28,$U20,L$6:L$28)+SUMIF($N$91:$N$118,$U20,L$91:L$118))*$I$83*seasonal!$B$81/$B$81)</f>
        <v>0</v>
      </c>
      <c r="T50" s="222">
        <f>IF($B$81=0,0,(SUMIF($N$6:$N$28,$U20,M$6:M$28)+SUMIF($N$91:$N$118,$U20,M$91:M$118))*$I$83*seasonal!$B$81/$B$81)</f>
        <v>0</v>
      </c>
      <c r="V50" s="56"/>
      <c r="W50" s="110"/>
      <c r="X50" s="118"/>
      <c r="Y50" s="110"/>
      <c r="Z50" s="156">
        <f>seasonal!Z55</f>
        <v>0.25</v>
      </c>
      <c r="AA50" s="147">
        <f t="shared" si="40"/>
        <v>0</v>
      </c>
      <c r="AB50" s="156">
        <f>seasonal!AB55</f>
        <v>0.25</v>
      </c>
      <c r="AC50" s="147">
        <f t="shared" si="41"/>
        <v>0</v>
      </c>
      <c r="AD50" s="156">
        <f>seasonal!AD55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IF(seasonal!A51=0,"",seasonal!A51)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seasonal!E51</f>
        <v>1</v>
      </c>
      <c r="F51" s="75">
        <f>seasonal!F51</f>
        <v>1</v>
      </c>
      <c r="G51" s="75">
        <f>seasonal!G51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59" t="s">
        <v>82</v>
      </c>
      <c r="R51" s="222">
        <f>IF($B$81=0,0,(SUMIF($N$6:$N$28,$U21,K$6:K$28)*$B$83+SUMIF($N$37:$N$64,$U21,B$37:B$64))*seasonal!$B$81/$B$81)</f>
        <v>0</v>
      </c>
      <c r="S51" s="222">
        <f>IF($B$81=0,0,(SUMIF($N$6:$N$28,$U21,L$6:L$28)+SUMIF($N$91:$N$118,$U21,L$91:L$118))*$I$83*seasonal!$B$81/$B$81)</f>
        <v>0</v>
      </c>
      <c r="T51" s="222">
        <f>IF($B$81=0,0,(SUMIF($N$6:$N$28,$U21,M$6:M$28)+SUMIF($N$91:$N$118,$U21,M$91:M$118))*$I$83*seasonal!$B$81/$B$81)</f>
        <v>0</v>
      </c>
      <c r="V51" s="56"/>
      <c r="W51" s="110"/>
      <c r="X51" s="118"/>
      <c r="Y51" s="110"/>
      <c r="Z51" s="156">
        <f>seasonal!Z56</f>
        <v>0.25</v>
      </c>
      <c r="AA51" s="147">
        <f t="shared" si="40"/>
        <v>0</v>
      </c>
      <c r="AB51" s="156">
        <f>seasonal!AB56</f>
        <v>0.25</v>
      </c>
      <c r="AC51" s="147">
        <f t="shared" si="41"/>
        <v>0</v>
      </c>
      <c r="AD51" s="156">
        <f>seasonal!AD56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IF(seasonal!A52=0,"",seasonal!A52)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seasonal!E52</f>
        <v>1</v>
      </c>
      <c r="F52" s="75">
        <f>seasonal!F52</f>
        <v>1</v>
      </c>
      <c r="G52" s="75">
        <f>seasonal!G52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59" t="s">
        <v>83</v>
      </c>
      <c r="R52" s="222">
        <f>IF($B$81=0,0,(SUMIF($N$6:$N$28,$U22,K$6:K$28)*$B$83+SUMIF($N$37:$N$64,$U22,B$37:B$64))*seasonal!$B$81/$B$81)</f>
        <v>0</v>
      </c>
      <c r="S52" s="222">
        <f>IF($B$81=0,0,(SUMIF($N$6:$N$28,$U22,L$6:L$28)+SUMIF($N$91:$N$118,$U22,L$91:L$118))*$I$83*seasonal!$B$81/$B$81)</f>
        <v>0</v>
      </c>
      <c r="T52" s="222">
        <f>IF($B$81=0,0,(SUMIF($N$6:$N$28,$U22,M$6:M$28)+SUMIF($N$91:$N$118,$U22,M$91:M$118))*$I$83*seasonal!$B$81/$B$81)</f>
        <v>0</v>
      </c>
      <c r="U52" s="56"/>
      <c r="V52" s="56"/>
      <c r="W52" s="110"/>
      <c r="X52" s="118"/>
      <c r="Y52" s="110"/>
      <c r="Z52" s="156">
        <f>seasonal!Z57</f>
        <v>0.25</v>
      </c>
      <c r="AA52" s="147">
        <f t="shared" si="40"/>
        <v>0</v>
      </c>
      <c r="AB52" s="156">
        <f>seasonal!AB57</f>
        <v>0.25</v>
      </c>
      <c r="AC52" s="147">
        <f t="shared" si="41"/>
        <v>0</v>
      </c>
      <c r="AD52" s="156">
        <f>seasonal!AD57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 thickBot="1">
      <c r="A53" s="74" t="str">
        <f>IF(seasonal!A53=0,"",seasonal!A53)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seasonal!E53</f>
        <v>1</v>
      </c>
      <c r="F53" s="75">
        <f>seasonal!F53</f>
        <v>1</v>
      </c>
      <c r="G53" s="75">
        <f>seasonal!G53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171" t="s">
        <v>92</v>
      </c>
      <c r="R53" s="179">
        <f>SUM(R37:R52)</f>
        <v>57600</v>
      </c>
      <c r="S53" s="179">
        <f>SUM(S37:S52)</f>
        <v>53808</v>
      </c>
      <c r="T53" s="179">
        <f>SUM(T37:T52)</f>
        <v>53808</v>
      </c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 thickTop="1">
      <c r="A54" s="74" t="str">
        <f>IF(seasonal!A54=0,"",seasonal!A54)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seasonal!E54</f>
        <v>1</v>
      </c>
      <c r="F54" s="75">
        <f>seasonal!F54</f>
        <v>1</v>
      </c>
      <c r="G54" s="75">
        <f>seasonal!G54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9" t="s">
        <v>129</v>
      </c>
      <c r="R54" s="41">
        <f>IF($B$81=0,0,(SUM(($B$70))+((1-$D$29)*$B$83))*seasonal!$B$81/$B$81)</f>
        <v>17800.515655036419</v>
      </c>
      <c r="S54" s="41">
        <f>IF($B$81=0,0,(SUM(($B$70*$H$70))+((1-$D$29)*$I$83))*seasonal!$B$81/$B$81)</f>
        <v>27031.576933582302</v>
      </c>
      <c r="T54" s="41">
        <f>IF($B$81=0,0,(SUM(($B$70*$H$70))+((1-$D$29)*$I$83))*seasonal!$B$81/$B$81)</f>
        <v>27031.576933582302</v>
      </c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IF(seasonal!A55=0,"",seasonal!A55)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seasonal!E55</f>
        <v>1</v>
      </c>
      <c r="F55" s="75">
        <f>seasonal!F55</f>
        <v>1</v>
      </c>
      <c r="G55" s="75">
        <f>seasonal!G55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142" t="s">
        <v>130</v>
      </c>
      <c r="R55" s="41">
        <f>IF($B$81=0,0,(SUM(($B$70),($B$71*$H$71))+((1-$D$29)*$B$83))*seasonal!$B$81/$B$81)</f>
        <v>26991.928988369753</v>
      </c>
      <c r="S55" s="41">
        <f>IF($B$81=0,0,(SUM(($B$70*$H$70),($B$71*$H$71))+((1-$D$29)*$I$83))*seasonal!$B$81/$B$81)</f>
        <v>36222.990266915636</v>
      </c>
      <c r="T55" s="41">
        <f>IF($B$81=0,0,(SUM(($B$70*$H$70),($B$71*$H$71))+((1-$D$29)*$I$83))*seasonal!$B$81/$B$81)</f>
        <v>36222.990266915636</v>
      </c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IF(seasonal!A56=0,"",seasonal!A56)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seasonal!E56</f>
        <v>1</v>
      </c>
      <c r="F56" s="75">
        <f>seasonal!F56</f>
        <v>1</v>
      </c>
      <c r="G56" s="75">
        <f>seasonal!G56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9" t="s">
        <v>131</v>
      </c>
      <c r="R56" s="41">
        <f>IF($B$81=0,0,(SUM(($B$70),($B$71*$H$71),($B$72*$H$72))+((1-$D$29)*$B$83))*seasonal!$B$81/$B$81)</f>
        <v>43360.888988369756</v>
      </c>
      <c r="S56" s="41">
        <f>IF($B$81=0,0,(SUM(($B$70*$H$70),($B$71*$H$71),($B$72*$H$72))+((1-$D$29)*$I$83))*seasonal!$B$81/$B$81)</f>
        <v>52591.950266915635</v>
      </c>
      <c r="T56" s="41">
        <f>IF($B$81=0,0,(SUM(($B$70*$H$70),($B$71*$H$71),($B$72*$H$72))+((1-$D$29)*$I$83))*seasonal!$B$81/$B$81)</f>
        <v>52591.950266915635</v>
      </c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IF(seasonal!A57=0,"",seasonal!A57)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seasonal!E57</f>
        <v>1</v>
      </c>
      <c r="F57" s="75">
        <f>seasonal!F57</f>
        <v>1</v>
      </c>
      <c r="G57" s="75">
        <f>seasonal!G57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IF(seasonal!A58=0,"",seasonal!A58)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seasonal!E58</f>
        <v>1</v>
      </c>
      <c r="F58" s="75">
        <f>seasonal!F58</f>
        <v>1</v>
      </c>
      <c r="G58" s="75">
        <f>seasonal!G58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seasonal!Z58</f>
        <v>0.25</v>
      </c>
      <c r="AA58" s="147">
        <f t="shared" si="40"/>
        <v>0</v>
      </c>
      <c r="AB58" s="156">
        <f>seasonal!AB58</f>
        <v>0.25</v>
      </c>
      <c r="AC58" s="147">
        <f t="shared" si="41"/>
        <v>0</v>
      </c>
      <c r="AD58" s="156">
        <f>seasonal!AD58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IF(seasonal!A59=0,"",seasonal!A59)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seasonal!E59</f>
        <v>1</v>
      </c>
      <c r="F59" s="75">
        <f>seasonal!F59</f>
        <v>1</v>
      </c>
      <c r="G59" s="75">
        <f>seasonal!G59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seasonal!Z59</f>
        <v>0.25</v>
      </c>
      <c r="AA59" s="147">
        <f t="shared" si="40"/>
        <v>0</v>
      </c>
      <c r="AB59" s="156">
        <f>seasonal!AB59</f>
        <v>0.25</v>
      </c>
      <c r="AC59" s="147">
        <f t="shared" si="41"/>
        <v>0</v>
      </c>
      <c r="AD59" s="156">
        <f>seasonal!AD59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IF(seasonal!A60=0,"",seasonal!A60)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seasonal!E60</f>
        <v>1</v>
      </c>
      <c r="F60" s="75">
        <f>seasonal!F60</f>
        <v>1</v>
      </c>
      <c r="G60" s="75">
        <f>seasonal!G60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seasonal!Z60</f>
        <v>0.25</v>
      </c>
      <c r="AA60" s="147">
        <f t="shared" si="40"/>
        <v>0</v>
      </c>
      <c r="AB60" s="156">
        <f>seasonal!AB60</f>
        <v>0.25</v>
      </c>
      <c r="AC60" s="147">
        <f t="shared" si="41"/>
        <v>0</v>
      </c>
      <c r="AD60" s="156">
        <f>seasonal!AD60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IF(seasonal!A61=0,"",seasonal!A61)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seasonal!E61</f>
        <v>1</v>
      </c>
      <c r="F61" s="75">
        <f>seasonal!F61</f>
        <v>1</v>
      </c>
      <c r="G61" s="75">
        <f>seasonal!G61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seasonal!Z61</f>
        <v>0.25</v>
      </c>
      <c r="AA61" s="147">
        <f t="shared" si="40"/>
        <v>0</v>
      </c>
      <c r="AB61" s="156">
        <f>seasonal!AB61</f>
        <v>0.25</v>
      </c>
      <c r="AC61" s="147">
        <f t="shared" si="41"/>
        <v>0</v>
      </c>
      <c r="AD61" s="156">
        <f>seasonal!AD61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IF(seasonal!A62=0,"",seasonal!A62)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seasonal!E62</f>
        <v>1</v>
      </c>
      <c r="F62" s="75">
        <f>seasonal!F62</f>
        <v>1</v>
      </c>
      <c r="G62" s="75">
        <f>seasonal!G62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seasonal!Z62</f>
        <v>0.25</v>
      </c>
      <c r="AA62" s="147">
        <f t="shared" si="40"/>
        <v>0</v>
      </c>
      <c r="AB62" s="156">
        <f>seasonal!AB62</f>
        <v>0.25</v>
      </c>
      <c r="AC62" s="147">
        <f t="shared" si="41"/>
        <v>0</v>
      </c>
      <c r="AD62" s="156">
        <f>seasonal!AD62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IF(seasonal!A63=0,"",seasonal!A63)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seasonal!E63</f>
        <v>1</v>
      </c>
      <c r="F63" s="75">
        <f>seasonal!F63</f>
        <v>1</v>
      </c>
      <c r="G63" s="75">
        <f>seasonal!G63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seasonal!Z63</f>
        <v>0.25</v>
      </c>
      <c r="AA63" s="147">
        <f t="shared" si="40"/>
        <v>0</v>
      </c>
      <c r="AB63" s="156">
        <f>seasonal!AB63</f>
        <v>0.25</v>
      </c>
      <c r="AC63" s="147">
        <f t="shared" si="41"/>
        <v>0</v>
      </c>
      <c r="AD63" s="156">
        <f>seasonal!AD63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IF(seasonal!A64=0,"",seasonal!A64)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seasonal!E64</f>
        <v>1</v>
      </c>
      <c r="F64" s="75">
        <f>seasonal!F64</f>
        <v>1</v>
      </c>
      <c r="G64" s="75">
        <f>seasonal!G64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seasonal!Z64</f>
        <v>0.25</v>
      </c>
      <c r="AA64" s="149">
        <f t="shared" si="40"/>
        <v>0</v>
      </c>
      <c r="AB64" s="156">
        <f>seasonal!AB64</f>
        <v>0.25</v>
      </c>
      <c r="AC64" s="149">
        <f t="shared" si="41"/>
        <v>0</v>
      </c>
      <c r="AD64" s="156">
        <f>seasonal!AD64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57600</v>
      </c>
      <c r="C65" s="39">
        <f>SUM(C37:C64)</f>
        <v>0</v>
      </c>
      <c r="D65" s="42">
        <f>SUM(D37:D64)</f>
        <v>57600</v>
      </c>
      <c r="E65" s="32"/>
      <c r="F65" s="32"/>
      <c r="G65" s="32"/>
      <c r="H65" s="31"/>
      <c r="I65" s="39">
        <f>SUM(I37:I64)</f>
        <v>53808</v>
      </c>
      <c r="J65" s="39">
        <f>SUM(J37:J64)</f>
        <v>53808</v>
      </c>
      <c r="K65" s="40">
        <f>SUM(K37:K64)</f>
        <v>1</v>
      </c>
      <c r="L65" s="22">
        <f>SUM(L37:L64)</f>
        <v>0.9341666666666667</v>
      </c>
      <c r="M65" s="24">
        <f>SUM(M37:M64)</f>
        <v>0.93416666666666659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29381.999999999996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[1]Summ!$H1031</f>
        <v>9357.0955889111501</v>
      </c>
      <c r="C70" s="39"/>
      <c r="D70" s="38"/>
      <c r="E70" s="75">
        <f>seasonal!E70</f>
        <v>1</v>
      </c>
      <c r="F70" s="75">
        <f>seasonal!F70</f>
        <v>1.4</v>
      </c>
      <c r="G70" s="22"/>
      <c r="H70" s="24">
        <f>(E70*F70)</f>
        <v>1.4</v>
      </c>
      <c r="I70" s="39">
        <f>I124*I$83</f>
        <v>13099.933824475609</v>
      </c>
      <c r="J70" s="51">
        <f t="shared" ref="J70:J77" si="44">J124*I$83</f>
        <v>13099.933824475609</v>
      </c>
      <c r="K70" s="40">
        <f>B70/B$76</f>
        <v>0.16244957619637412</v>
      </c>
      <c r="L70" s="22">
        <f t="shared" ref="L70:L75" si="45">(L124*G$37*F$9/F$7)/B$130</f>
        <v>0.22742940667492381</v>
      </c>
      <c r="M70" s="24">
        <f>J70/B$76</f>
        <v>0.22742940667492376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seasonal!Z70</f>
        <v>0.25</v>
      </c>
      <c r="AA70" s="147">
        <f>$J70*Z70</f>
        <v>3274.9834561189023</v>
      </c>
      <c r="AB70" s="156">
        <f>seasonal!AB70</f>
        <v>0.25</v>
      </c>
      <c r="AC70" s="147">
        <f>$J70*AB70</f>
        <v>3274.9834561189023</v>
      </c>
      <c r="AD70" s="156">
        <f>seasonal!AD70</f>
        <v>0.25</v>
      </c>
      <c r="AE70" s="147">
        <f>$J70*AD70</f>
        <v>3274.9834561189023</v>
      </c>
      <c r="AF70" s="156">
        <f>seasonal!AF70</f>
        <v>0.25</v>
      </c>
      <c r="AG70" s="147">
        <f>$J70*AF70</f>
        <v>3274.9834561189023</v>
      </c>
      <c r="AH70" s="155">
        <f>SUM(Z70,AB70,AD70,AF70)</f>
        <v>1</v>
      </c>
      <c r="AI70" s="147">
        <f>SUM(AA70,AC70,AE70,AG70)</f>
        <v>13099.933824475609</v>
      </c>
      <c r="AJ70" s="148">
        <f>(AA70+AC70)</f>
        <v>6549.9669122378045</v>
      </c>
      <c r="AK70" s="147">
        <f>(AE70+AG70)</f>
        <v>6549.9669122378045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[1]Summ!$H1032</f>
        <v>7789.3333333333339</v>
      </c>
      <c r="C71" s="39"/>
      <c r="D71" s="38"/>
      <c r="E71" s="75">
        <f>seasonal!E71</f>
        <v>1</v>
      </c>
      <c r="F71" s="75">
        <f>seasonal!F71</f>
        <v>1.18</v>
      </c>
      <c r="G71" s="22"/>
      <c r="H71" s="24">
        <f t="shared" ref="H71:H72" si="46">(E71*F71)</f>
        <v>1.18</v>
      </c>
      <c r="I71" s="39">
        <f>I125*I$83</f>
        <v>9191.4133333333357</v>
      </c>
      <c r="J71" s="51">
        <f t="shared" si="44"/>
        <v>9191.4133333333357</v>
      </c>
      <c r="K71" s="40">
        <f t="shared" ref="K71:K72" si="47">B71/B$76</f>
        <v>0.13523148148148148</v>
      </c>
      <c r="L71" s="22">
        <f t="shared" si="45"/>
        <v>0.15957314814814819</v>
      </c>
      <c r="M71" s="24">
        <f t="shared" ref="M71:M72" si="48">J71/B$76</f>
        <v>0.15957314814814819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[1]Summ!$H1033</f>
        <v>13872</v>
      </c>
      <c r="C72" s="39"/>
      <c r="D72" s="38"/>
      <c r="E72" s="75">
        <f>seasonal!E72</f>
        <v>1</v>
      </c>
      <c r="F72" s="75">
        <f>seasonal!F72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16368.96</v>
      </c>
      <c r="K72" s="40">
        <f t="shared" si="47"/>
        <v>0.24083333333333334</v>
      </c>
      <c r="L72" s="22">
        <f t="shared" si="45"/>
        <v>0.28418333333333334</v>
      </c>
      <c r="M72" s="24">
        <f t="shared" si="48"/>
        <v>0.28418333333333334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[1]Summ!$H1034</f>
        <v>5100</v>
      </c>
      <c r="C73" s="39"/>
      <c r="D73" s="38"/>
      <c r="E73" s="75">
        <f>seasonal!E73</f>
        <v>1</v>
      </c>
      <c r="F73" s="75">
        <f>seasonal!F73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3956.3506640105052</v>
      </c>
      <c r="K73" s="40">
        <f>B73/B$76</f>
        <v>8.8541666666666671E-2</v>
      </c>
      <c r="L73" s="22">
        <f t="shared" si="45"/>
        <v>0.10447916666666666</v>
      </c>
      <c r="M73" s="24">
        <f>J73/B$76</f>
        <v>6.8686643472404607E-2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seasonal!Z73</f>
        <v>0.09</v>
      </c>
      <c r="AA73" s="147">
        <f>$H$73*$B$73*Z73</f>
        <v>541.62</v>
      </c>
      <c r="AB73" s="156">
        <f>seasonal!AB73</f>
        <v>0.09</v>
      </c>
      <c r="AC73" s="147">
        <f>$H$73*$B$73*AB73</f>
        <v>541.62</v>
      </c>
      <c r="AD73" s="156">
        <f>seasonal!AD73</f>
        <v>0.23</v>
      </c>
      <c r="AE73" s="147">
        <f>$H$73*$B$73*AD73</f>
        <v>1384.14</v>
      </c>
      <c r="AF73" s="156">
        <f>seasonal!AF73</f>
        <v>0.59</v>
      </c>
      <c r="AG73" s="147">
        <f>$H$73*$B$73*AF73</f>
        <v>3550.62</v>
      </c>
      <c r="AH73" s="155">
        <f>SUM(Z73,AB73,AD73,AF73)</f>
        <v>1</v>
      </c>
      <c r="AI73" s="147">
        <f>SUM(AA73,AC73,AE73,AG73)</f>
        <v>6018</v>
      </c>
      <c r="AJ73" s="148">
        <f>(AA73+AC73)</f>
        <v>1083.24</v>
      </c>
      <c r="AK73" s="147">
        <f>(AE73+AG73)</f>
        <v>4934.76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7139.5459370777835</v>
      </c>
      <c r="C74" s="39"/>
      <c r="D74" s="38"/>
      <c r="E74" s="32"/>
      <c r="F74" s="32"/>
      <c r="G74" s="32"/>
      <c r="H74" s="31"/>
      <c r="I74" s="39">
        <f>I128*I$83</f>
        <v>40708.066175524385</v>
      </c>
      <c r="J74" s="51">
        <f t="shared" si="44"/>
        <v>11191.342178180545</v>
      </c>
      <c r="K74" s="40">
        <f>B74/B$76</f>
        <v>0.1239504502964893</v>
      </c>
      <c r="L74" s="22">
        <f t="shared" si="45"/>
        <v>0.10459119729109298</v>
      </c>
      <c r="M74" s="24">
        <f>J74/B$76</f>
        <v>0.19429413503785667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AA30*$I$84/4</f>
        <v>#DIV/0!</v>
      </c>
      <c r="AB74" s="156"/>
      <c r="AC74" s="147" t="e">
        <f>AC30*$I$84/4</f>
        <v>#DIV/0!</v>
      </c>
      <c r="AD74" s="156"/>
      <c r="AE74" s="147" t="e">
        <f>AE30*$I$84/4</f>
        <v>#DIV/0!</v>
      </c>
      <c r="AF74" s="156"/>
      <c r="AG74" s="147" t="e">
        <f>AG30*$I$84/4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14342.025140677735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0.24899349202565513</v>
      </c>
      <c r="L75" s="22">
        <f t="shared" si="45"/>
        <v>5.3910414552501659E-2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23309.180999335957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57600</v>
      </c>
      <c r="C76" s="39"/>
      <c r="D76" s="38"/>
      <c r="E76" s="32"/>
      <c r="F76" s="32"/>
      <c r="G76" s="32"/>
      <c r="H76" s="31"/>
      <c r="I76" s="39">
        <f>I130*I$83</f>
        <v>53807.999999999993</v>
      </c>
      <c r="J76" s="51">
        <f t="shared" si="44"/>
        <v>53807.999999999993</v>
      </c>
      <c r="K76" s="40">
        <f>SUM(K70:K75)</f>
        <v>1</v>
      </c>
      <c r="L76" s="22">
        <f>SUM(L70:L75)</f>
        <v>0.9341666666666667</v>
      </c>
      <c r="M76" s="24">
        <f>SUM(M70:M75)</f>
        <v>0.93416666666666648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29381.999999999996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AA31*$I$84/4</f>
        <v>#DIV/0!</v>
      </c>
      <c r="AB77" s="112"/>
      <c r="AC77" s="111" t="e">
        <f>AC31*$I$84/4</f>
        <v>#DIV/0!</v>
      </c>
      <c r="AD77" s="112"/>
      <c r="AE77" s="111" t="e">
        <f>AE31*$I$84/4</f>
        <v>#DIV/0!</v>
      </c>
      <c r="AF77" s="112"/>
      <c r="AG77" s="111" t="e">
        <f>AG31*$I$84/4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>
        <f>IF(SUM(AG6:AG29)+((AG65-AG70-$J$75)*4/I$83)&lt;1,0,AG65-AG70-$J$75-(1-SUM(AG6:AG29))*I$83/4)</f>
        <v>23309.180999335957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seasonal!AA82</f>
        <v>5.6000000000000005</v>
      </c>
      <c r="AB82" s="162">
        <f>IF($AH$82=0,0,AC82/$AH$82)</f>
        <v>1</v>
      </c>
      <c r="AC82" s="193">
        <f>seasonal!AC82</f>
        <v>5.6000000000000005</v>
      </c>
      <c r="AD82" s="162">
        <f>IF($AH$82=0,0,AE82/$AH$82)</f>
        <v>1</v>
      </c>
      <c r="AE82" s="193">
        <f>seasonal!AE82</f>
        <v>5.6000000000000005</v>
      </c>
      <c r="AF82" s="162">
        <f>IF($AH$82=0,0,AG82/$AH$82)</f>
        <v>1</v>
      </c>
      <c r="AG82" s="193">
        <f>seasonal!AG82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$I$84*Z82/4</f>
        <v>6757.8942333955756</v>
      </c>
      <c r="AB83" s="112"/>
      <c r="AC83" s="165">
        <f>$I$84*AB82/4</f>
        <v>6757.8942333955756</v>
      </c>
      <c r="AD83" s="112"/>
      <c r="AE83" s="165">
        <f>$I$84*AD82/4</f>
        <v>6757.8942333955756</v>
      </c>
      <c r="AF83" s="112"/>
      <c r="AG83" s="165">
        <f>$I$84*AF82/4</f>
        <v>6757.8942333955756</v>
      </c>
      <c r="AH83" s="165">
        <f>SUM(AA83,AC83,AE83,AG83)</f>
        <v>27031.576933582302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27031.576933582302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 t="shared" ref="B91:C118" si="50">(B37/$B$83)</f>
        <v>0</v>
      </c>
      <c r="C91" s="75">
        <f t="shared" si="50"/>
        <v>0</v>
      </c>
      <c r="D91" s="24">
        <f t="shared" ref="D91" si="51">(B91+C91)</f>
        <v>0</v>
      </c>
      <c r="H91" s="24">
        <f>(E37*F37/G37*F$7/F$9)</f>
        <v>0.33636363636363642</v>
      </c>
      <c r="I91" s="22">
        <f t="shared" ref="I91" si="52">(D91*H91)</f>
        <v>0</v>
      </c>
      <c r="J91" s="24">
        <f>IF(I$32&lt;=1+I$131,I91,L91+J$33*(I91-L91))</f>
        <v>0</v>
      </c>
      <c r="K91" s="22">
        <f t="shared" ref="K91" si="53">(B91)</f>
        <v>0</v>
      </c>
      <c r="L91" s="22">
        <f t="shared" ref="L91" si="54">(K91*H91)</f>
        <v>0</v>
      </c>
      <c r="M91" s="227">
        <f t="shared" si="49"/>
        <v>0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Construction cash income -- see Data2</v>
      </c>
      <c r="B92" s="75">
        <f t="shared" si="50"/>
        <v>0</v>
      </c>
      <c r="C92" s="75">
        <f t="shared" si="50"/>
        <v>0</v>
      </c>
      <c r="D92" s="24">
        <f t="shared" ref="D92:D118" si="56">(B92+C92)</f>
        <v>0</v>
      </c>
      <c r="H92" s="24">
        <f t="shared" ref="H92:H118" si="57">(E38*F38/G38*F$7/F$9)</f>
        <v>0.33636363636363642</v>
      </c>
      <c r="I92" s="22">
        <f t="shared" ref="I92:I118" si="58">(D92*H92)</f>
        <v>0</v>
      </c>
      <c r="J92" s="24">
        <f t="shared" ref="J92:J118" si="59">IF(I$32&lt;=1+I$131,I92,L92+J$33*(I92-L92))</f>
        <v>0</v>
      </c>
      <c r="K92" s="22">
        <f t="shared" ref="K92:K118" si="60">(B92)</f>
        <v>0</v>
      </c>
      <c r="L92" s="22">
        <f t="shared" ref="L92:L118" si="61">(K92*H92)</f>
        <v>0</v>
      </c>
      <c r="M92" s="227">
        <f t="shared" ref="M92:M118" si="62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Domestic work cash income -- see Data2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0.33636363636363642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7">
        <f t="shared" si="62"/>
        <v>0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si="50"/>
        <v>2.7549140750514187</v>
      </c>
      <c r="C94" s="75">
        <f t="shared" si="50"/>
        <v>0</v>
      </c>
      <c r="D94" s="24">
        <f t="shared" si="56"/>
        <v>2.7549140750514187</v>
      </c>
      <c r="H94" s="24">
        <f t="shared" si="57"/>
        <v>0.42909090909090908</v>
      </c>
      <c r="I94" s="22">
        <f t="shared" si="58"/>
        <v>1.1821085849311541</v>
      </c>
      <c r="J94" s="24">
        <f t="shared" si="59"/>
        <v>1.1821085849311541</v>
      </c>
      <c r="K94" s="22">
        <f t="shared" si="60"/>
        <v>2.7549140750514187</v>
      </c>
      <c r="L94" s="22">
        <f t="shared" si="61"/>
        <v>1.1821085849311541</v>
      </c>
      <c r="M94" s="227">
        <f t="shared" si="62"/>
        <v>1.1821085849311541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0.57212121212121214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27">
        <f t="shared" si="62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si="50"/>
        <v>2.5345209490473053</v>
      </c>
      <c r="C96" s="75">
        <f t="shared" si="50"/>
        <v>0</v>
      </c>
      <c r="D96" s="24">
        <f t="shared" si="56"/>
        <v>2.5345209490473053</v>
      </c>
      <c r="H96" s="24">
        <f t="shared" si="57"/>
        <v>0.7151515151515152</v>
      </c>
      <c r="I96" s="22">
        <f t="shared" si="58"/>
        <v>1.8125664968944366</v>
      </c>
      <c r="J96" s="24">
        <f t="shared" si="59"/>
        <v>1.8125664968944366</v>
      </c>
      <c r="K96" s="22">
        <f t="shared" si="60"/>
        <v>2.5345209490473053</v>
      </c>
      <c r="L96" s="22">
        <f t="shared" si="61"/>
        <v>1.8125664968944366</v>
      </c>
      <c r="M96" s="227">
        <f t="shared" si="62"/>
        <v>1.8125664968944366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Public works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0.60606060606060608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/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0.60606060606060608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7">
        <f t="shared" si="62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/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0.60606060606060608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0.60606060606060608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0.60606060606060608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5.289435024098724</v>
      </c>
      <c r="C119" s="22">
        <f>SUM(C91:C118)</f>
        <v>0</v>
      </c>
      <c r="D119" s="24">
        <f>SUM(D91:D118)</f>
        <v>5.289435024098724</v>
      </c>
      <c r="E119" s="22"/>
      <c r="F119" s="2"/>
      <c r="G119" s="2"/>
      <c r="H119" s="31"/>
      <c r="I119" s="22">
        <f>SUM(I91:I118)</f>
        <v>2.9946750818255907</v>
      </c>
      <c r="J119" s="24">
        <f>SUM(J91:J118)</f>
        <v>2.9946750818255907</v>
      </c>
      <c r="K119" s="22">
        <f>SUM(K91:K118)</f>
        <v>5.289435024098724</v>
      </c>
      <c r="L119" s="22">
        <f>SUM(L91:L118)</f>
        <v>2.9946750818255907</v>
      </c>
      <c r="M119" s="57">
        <f t="shared" si="49"/>
        <v>2.9946750818255907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B70/B83</f>
        <v>0.85926647798309574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0.72907458737959641</v>
      </c>
      <c r="J124" s="237">
        <f>IF(SUMPRODUCT($B$124:$B124,$H$124:$H124)&lt;J$119,($B124*$H124),J$119)</f>
        <v>0.72907458737959641</v>
      </c>
      <c r="K124" s="22">
        <f>(B124)</f>
        <v>0.85926647798309574</v>
      </c>
      <c r="L124" s="29">
        <f>IF(SUMPRODUCT($B$124:$B124,$H$124:$H124)&lt;L$119,($B124*$H124),L$119)</f>
        <v>0.72907458737959641</v>
      </c>
      <c r="M124" s="57">
        <f t="shared" si="63"/>
        <v>0.72907458737959641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2">
        <f t="shared" ref="K125:K126" si="64">(B125)</f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57">
        <f t="shared" ref="M125:M126" si="65">(J125)</f>
        <v>0.51154654467909666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0.91101168278694289</v>
      </c>
      <c r="K126" s="22">
        <f t="shared" si="64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0.91101168278694289</v>
      </c>
      <c r="M126" s="57">
        <f t="shared" si="65"/>
        <v>0.91101168278694289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0.4683353927587412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0.22019002283073874</v>
      </c>
      <c r="K127" s="22">
        <f>(B127)</f>
        <v>0.4683353927587412</v>
      </c>
      <c r="L127" s="29">
        <f>IF(SUMPRODUCT($B$124:$B127,$H$124:$H127)&lt;(L$119-L$128),($B127*$H127),IF(SUMPRODUCT($B$124:$B126,$H$124:$H126)&lt;(L$119-L128),L$119-L$128-SUMPRODUCT($B$124:$B126,$H$124:$H126),0))</f>
        <v>0.33493076573049374</v>
      </c>
      <c r="M127" s="57">
        <f t="shared" si="63"/>
        <v>0.22019002283073874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0.65562785305105853</v>
      </c>
      <c r="C128" s="2"/>
      <c r="D128" s="31"/>
      <c r="E128" s="2"/>
      <c r="F128" s="2"/>
      <c r="G128" s="2"/>
      <c r="H128" s="24"/>
      <c r="I128" s="29">
        <f>(I30)</f>
        <v>2.2656004944459944</v>
      </c>
      <c r="J128" s="228">
        <f>(J30)</f>
        <v>0.62285224414921592</v>
      </c>
      <c r="K128" s="22">
        <f>(B128)</f>
        <v>0.65562785305105853</v>
      </c>
      <c r="L128" s="22">
        <f>IF(L124=L119,0,(L119-L124)/(B119-B124)*K128)</f>
        <v>0.3352899043417738</v>
      </c>
      <c r="M128" s="57">
        <f t="shared" si="63"/>
        <v>0.62285224414921592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1.3170348974931465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1.3170348974931465</v>
      </c>
      <c r="L129" s="60">
        <f>IF(SUM(L124:L128)&gt;L130,0,L130-SUM(L124:L128))</f>
        <v>0.17282159690768717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5.289435024098724</v>
      </c>
      <c r="C130" s="2"/>
      <c r="D130" s="31"/>
      <c r="E130" s="2"/>
      <c r="F130" s="2"/>
      <c r="G130" s="2"/>
      <c r="H130" s="24"/>
      <c r="I130" s="29">
        <f>(I119)</f>
        <v>2.9946750818255907</v>
      </c>
      <c r="J130" s="228">
        <f>(J119)</f>
        <v>2.9946750818255907</v>
      </c>
      <c r="K130" s="22">
        <f>(B130)</f>
        <v>5.289435024098724</v>
      </c>
      <c r="L130" s="22">
        <f>(L119)</f>
        <v>2.9946750818255907</v>
      </c>
      <c r="M130" s="57">
        <f t="shared" si="63"/>
        <v>2.9946750818255907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0.51154654467909655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13" priority="164" operator="equal">
      <formula>16</formula>
    </cfRule>
    <cfRule type="cellIs" dxfId="212" priority="165" operator="equal">
      <formula>15</formula>
    </cfRule>
    <cfRule type="cellIs" dxfId="211" priority="166" operator="equal">
      <formula>14</formula>
    </cfRule>
    <cfRule type="cellIs" dxfId="210" priority="167" operator="equal">
      <formula>13</formula>
    </cfRule>
    <cfRule type="cellIs" dxfId="209" priority="168" operator="equal">
      <formula>12</formula>
    </cfRule>
    <cfRule type="cellIs" dxfId="208" priority="169" operator="equal">
      <formula>11</formula>
    </cfRule>
    <cfRule type="cellIs" dxfId="207" priority="170" operator="equal">
      <formula>10</formula>
    </cfRule>
    <cfRule type="cellIs" dxfId="206" priority="171" operator="equal">
      <formula>9</formula>
    </cfRule>
    <cfRule type="cellIs" dxfId="205" priority="172" operator="equal">
      <formula>8</formula>
    </cfRule>
    <cfRule type="cellIs" dxfId="204" priority="173" operator="equal">
      <formula>7</formula>
    </cfRule>
    <cfRule type="cellIs" dxfId="203" priority="174" operator="equal">
      <formula>6</formula>
    </cfRule>
    <cfRule type="cellIs" dxfId="202" priority="175" operator="equal">
      <formula>5</formula>
    </cfRule>
    <cfRule type="cellIs" dxfId="201" priority="176" operator="equal">
      <formula>4</formula>
    </cfRule>
    <cfRule type="cellIs" dxfId="200" priority="177" operator="equal">
      <formula>3</formula>
    </cfRule>
    <cfRule type="cellIs" dxfId="199" priority="178" operator="equal">
      <formula>2</formula>
    </cfRule>
    <cfRule type="cellIs" dxfId="198" priority="179" operator="equal">
      <formula>1</formula>
    </cfRule>
  </conditionalFormatting>
  <conditionalFormatting sqref="N29">
    <cfRule type="cellIs" dxfId="197" priority="148" operator="equal">
      <formula>16</formula>
    </cfRule>
    <cfRule type="cellIs" dxfId="196" priority="149" operator="equal">
      <formula>15</formula>
    </cfRule>
    <cfRule type="cellIs" dxfId="195" priority="150" operator="equal">
      <formula>14</formula>
    </cfRule>
    <cfRule type="cellIs" dxfId="194" priority="151" operator="equal">
      <formula>13</formula>
    </cfRule>
    <cfRule type="cellIs" dxfId="193" priority="152" operator="equal">
      <formula>12</formula>
    </cfRule>
    <cfRule type="cellIs" dxfId="192" priority="153" operator="equal">
      <formula>11</formula>
    </cfRule>
    <cfRule type="cellIs" dxfId="191" priority="154" operator="equal">
      <formula>10</formula>
    </cfRule>
    <cfRule type="cellIs" dxfId="190" priority="155" operator="equal">
      <formula>9</formula>
    </cfRule>
    <cfRule type="cellIs" dxfId="189" priority="156" operator="equal">
      <formula>8</formula>
    </cfRule>
    <cfRule type="cellIs" dxfId="188" priority="157" operator="equal">
      <formula>7</formula>
    </cfRule>
    <cfRule type="cellIs" dxfId="187" priority="158" operator="equal">
      <formula>6</formula>
    </cfRule>
    <cfRule type="cellIs" dxfId="186" priority="159" operator="equal">
      <formula>5</formula>
    </cfRule>
    <cfRule type="cellIs" dxfId="185" priority="160" operator="equal">
      <formula>4</formula>
    </cfRule>
    <cfRule type="cellIs" dxfId="184" priority="161" operator="equal">
      <formula>3</formula>
    </cfRule>
    <cfRule type="cellIs" dxfId="183" priority="162" operator="equal">
      <formula>2</formula>
    </cfRule>
    <cfRule type="cellIs" dxfId="182" priority="163" operator="equal">
      <formula>1</formula>
    </cfRule>
  </conditionalFormatting>
  <conditionalFormatting sqref="N27:N28">
    <cfRule type="cellIs" dxfId="181" priority="84" operator="equal">
      <formula>16</formula>
    </cfRule>
    <cfRule type="cellIs" dxfId="180" priority="85" operator="equal">
      <formula>15</formula>
    </cfRule>
    <cfRule type="cellIs" dxfId="179" priority="86" operator="equal">
      <formula>14</formula>
    </cfRule>
    <cfRule type="cellIs" dxfId="178" priority="87" operator="equal">
      <formula>13</formula>
    </cfRule>
    <cfRule type="cellIs" dxfId="177" priority="88" operator="equal">
      <formula>12</formula>
    </cfRule>
    <cfRule type="cellIs" dxfId="176" priority="89" operator="equal">
      <formula>11</formula>
    </cfRule>
    <cfRule type="cellIs" dxfId="175" priority="90" operator="equal">
      <formula>10</formula>
    </cfRule>
    <cfRule type="cellIs" dxfId="174" priority="91" operator="equal">
      <formula>9</formula>
    </cfRule>
    <cfRule type="cellIs" dxfId="173" priority="92" operator="equal">
      <formula>8</formula>
    </cfRule>
    <cfRule type="cellIs" dxfId="172" priority="93" operator="equal">
      <formula>7</formula>
    </cfRule>
    <cfRule type="cellIs" dxfId="171" priority="94" operator="equal">
      <formula>6</formula>
    </cfRule>
    <cfRule type="cellIs" dxfId="170" priority="95" operator="equal">
      <formula>5</formula>
    </cfRule>
    <cfRule type="cellIs" dxfId="169" priority="96" operator="equal">
      <formula>4</formula>
    </cfRule>
    <cfRule type="cellIs" dxfId="168" priority="97" operator="equal">
      <formula>3</formula>
    </cfRule>
    <cfRule type="cellIs" dxfId="167" priority="98" operator="equal">
      <formula>2</formula>
    </cfRule>
    <cfRule type="cellIs" dxfId="166" priority="99" operator="equal">
      <formula>1</formula>
    </cfRule>
  </conditionalFormatting>
  <conditionalFormatting sqref="R31:T31">
    <cfRule type="cellIs" dxfId="165" priority="51" operator="greaterThan">
      <formula>0</formula>
    </cfRule>
  </conditionalFormatting>
  <conditionalFormatting sqref="R32:T32">
    <cfRule type="cellIs" dxfId="164" priority="50" operator="greaterThan">
      <formula>0</formula>
    </cfRule>
  </conditionalFormatting>
  <conditionalFormatting sqref="R30:T30">
    <cfRule type="cellIs" dxfId="163" priority="49" operator="greaterThan">
      <formula>0</formula>
    </cfRule>
  </conditionalFormatting>
  <conditionalFormatting sqref="N91:N104">
    <cfRule type="cellIs" dxfId="162" priority="33" operator="equal">
      <formula>16</formula>
    </cfRule>
    <cfRule type="cellIs" dxfId="161" priority="34" operator="equal">
      <formula>15</formula>
    </cfRule>
    <cfRule type="cellIs" dxfId="160" priority="35" operator="equal">
      <formula>14</formula>
    </cfRule>
    <cfRule type="cellIs" dxfId="159" priority="36" operator="equal">
      <formula>13</formula>
    </cfRule>
    <cfRule type="cellIs" dxfId="158" priority="37" operator="equal">
      <formula>12</formula>
    </cfRule>
    <cfRule type="cellIs" dxfId="157" priority="38" operator="equal">
      <formula>11</formula>
    </cfRule>
    <cfRule type="cellIs" dxfId="156" priority="39" operator="equal">
      <formula>10</formula>
    </cfRule>
    <cfRule type="cellIs" dxfId="155" priority="40" operator="equal">
      <formula>9</formula>
    </cfRule>
    <cfRule type="cellIs" dxfId="154" priority="41" operator="equal">
      <formula>8</formula>
    </cfRule>
    <cfRule type="cellIs" dxfId="153" priority="42" operator="equal">
      <formula>7</formula>
    </cfRule>
    <cfRule type="cellIs" dxfId="152" priority="43" operator="equal">
      <formula>6</formula>
    </cfRule>
    <cfRule type="cellIs" dxfId="151" priority="44" operator="equal">
      <formula>5</formula>
    </cfRule>
    <cfRule type="cellIs" dxfId="150" priority="45" operator="equal">
      <formula>4</formula>
    </cfRule>
    <cfRule type="cellIs" dxfId="149" priority="46" operator="equal">
      <formula>3</formula>
    </cfRule>
    <cfRule type="cellIs" dxfId="148" priority="47" operator="equal">
      <formula>2</formula>
    </cfRule>
    <cfRule type="cellIs" dxfId="147" priority="48" operator="equal">
      <formula>1</formula>
    </cfRule>
  </conditionalFormatting>
  <conditionalFormatting sqref="N105:N118">
    <cfRule type="cellIs" dxfId="146" priority="17" operator="equal">
      <formula>16</formula>
    </cfRule>
    <cfRule type="cellIs" dxfId="145" priority="18" operator="equal">
      <formula>15</formula>
    </cfRule>
    <cfRule type="cellIs" dxfId="144" priority="19" operator="equal">
      <formula>14</formula>
    </cfRule>
    <cfRule type="cellIs" dxfId="143" priority="20" operator="equal">
      <formula>13</formula>
    </cfRule>
    <cfRule type="cellIs" dxfId="142" priority="21" operator="equal">
      <formula>12</formula>
    </cfRule>
    <cfRule type="cellIs" dxfId="141" priority="22" operator="equal">
      <formula>11</formula>
    </cfRule>
    <cfRule type="cellIs" dxfId="140" priority="23" operator="equal">
      <formula>10</formula>
    </cfRule>
    <cfRule type="cellIs" dxfId="139" priority="24" operator="equal">
      <formula>9</formula>
    </cfRule>
    <cfRule type="cellIs" dxfId="138" priority="25" operator="equal">
      <formula>8</formula>
    </cfRule>
    <cfRule type="cellIs" dxfId="137" priority="26" operator="equal">
      <formula>7</formula>
    </cfRule>
    <cfRule type="cellIs" dxfId="136" priority="27" operator="equal">
      <formula>6</formula>
    </cfRule>
    <cfRule type="cellIs" dxfId="135" priority="28" operator="equal">
      <formula>5</formula>
    </cfRule>
    <cfRule type="cellIs" dxfId="134" priority="29" operator="equal">
      <formula>4</formula>
    </cfRule>
    <cfRule type="cellIs" dxfId="133" priority="30" operator="equal">
      <formula>3</formula>
    </cfRule>
    <cfRule type="cellIs" dxfId="132" priority="31" operator="equal">
      <formula>2</formula>
    </cfRule>
    <cfRule type="cellIs" dxfId="131" priority="32" operator="equal">
      <formula>1</formula>
    </cfRule>
  </conditionalFormatting>
  <conditionalFormatting sqref="N37:N44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9" activePane="bottomRight" state="frozen"/>
      <selection pane="topRight" activeCell="B1" sqref="B1"/>
      <selection pane="bottomLeft" activeCell="A3" sqref="A3"/>
      <selection pane="bottomRight" activeCell="N91" sqref="N91:N11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seasonal!A1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seasonal!Z1</f>
        <v>Apr-Jun</v>
      </c>
      <c r="AA1" s="181"/>
      <c r="AB1" s="180" t="str">
        <f>seasonal!AB1</f>
        <v>Jul-Sep</v>
      </c>
      <c r="AC1" s="181"/>
      <c r="AD1" s="180" t="str">
        <f>seasonal!AD1</f>
        <v>Oct-Dec</v>
      </c>
      <c r="AE1" s="181"/>
      <c r="AF1" s="180" t="str">
        <f>seasonal!AF1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seasonal!Z2</f>
        <v>Q1</v>
      </c>
      <c r="AA2" s="262"/>
      <c r="AB2" s="261" t="str">
        <f>seasonal!AB2</f>
        <v>Q2</v>
      </c>
      <c r="AC2" s="262"/>
      <c r="AD2" s="261" t="str">
        <f>seasonal!AD2</f>
        <v>Q3</v>
      </c>
      <c r="AE2" s="262"/>
      <c r="AF2" s="261" t="str">
        <f>seasonal!AF2</f>
        <v>Q4</v>
      </c>
      <c r="AG2" s="262"/>
      <c r="AH2" s="117"/>
      <c r="AI2" s="110"/>
      <c r="AJ2" s="197" t="str">
        <f>seasonal!AJ2</f>
        <v>H1</v>
      </c>
      <c r="AK2" s="198" t="str">
        <f>seasonal!AK2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IF(seasonal!A6=0,"",seasonal!A6)</f>
        <v/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permanent!E6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56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seasonal!Z6</f>
        <v>0.17</v>
      </c>
      <c r="AA6" s="121">
        <f>$M6*Z6*4</f>
        <v>0</v>
      </c>
      <c r="AB6" s="156">
        <f>seasonal!AB6</f>
        <v>0.17</v>
      </c>
      <c r="AC6" s="121">
        <f t="shared" ref="AC6:AC29" si="7">$M6*AB6*4</f>
        <v>0</v>
      </c>
      <c r="AD6" s="156">
        <f>seasonal!AD6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IF(seasonal!A7=0,"",seasonal!A7)</f>
        <v/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permanent!E7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56"/>
      <c r="O7" s="2"/>
      <c r="P7" s="22"/>
      <c r="Q7" s="59" t="s">
        <v>71</v>
      </c>
      <c r="R7" s="222">
        <f>IF($B$81=0,0,(SUMIF($N$6:$N$28,$U7,K$6:K$28)+SUMIF($N$91:$N$118,$U7,K$91:K$118))*$B$83*$H$84*seasonal!$B$81/$B$81)</f>
        <v>0</v>
      </c>
      <c r="S7" s="222">
        <f>IF($B$81=0,0,(SUMIF($N$6:$N$28,$U7,L$6:L$28)+SUMIF($N$91:$N$118,$U7,L$91:L$118))*$I$83*seasonal!$B$81/$B$81)</f>
        <v>0</v>
      </c>
      <c r="T7" s="222">
        <f>IF($B$81=0,0,(SUMIF($N$6:$N$28,$U7,M$6:M$28)+SUMIF($N$91:$N$118,$U7,M$91:M$118))*$I$83*seasonal!$B$81/$B$81)</f>
        <v>0</v>
      </c>
      <c r="U7" s="223">
        <v>1</v>
      </c>
      <c r="V7" s="56"/>
      <c r="W7" s="115"/>
      <c r="X7" s="118">
        <f>seasonal!X7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IF(seasonal!A8=0,"",seasonal!A8)</f>
        <v/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permanent!E8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56"/>
      <c r="O8" s="2"/>
      <c r="P8" s="22"/>
      <c r="Q8" s="59" t="s">
        <v>72</v>
      </c>
      <c r="R8" s="222">
        <f>IF($B$81=0,0,(SUMIF($N$6:$N$28,$U8,K$6:K$28)+SUMIF($N$91:$N$118,$U8,K$91:K$118))*$B$83*$H$84*seasonal!$B$81/$B$81)</f>
        <v>0</v>
      </c>
      <c r="S8" s="222">
        <f>IF($B$81=0,0,(SUMIF($N$6:$N$28,$U8,L$6:L$28)+SUMIF($N$91:$N$118,$U8,L$91:L$118))*$I$83*seasonal!$B$81/$B$81)</f>
        <v>0</v>
      </c>
      <c r="T8" s="222">
        <f>IF($B$81=0,0,(SUMIF($N$6:$N$28,$U8,M$6:M$28)+SUMIF($N$91:$N$118,$U8,M$91:M$118))*$I$83*seasonal!$B$81/$B$81)</f>
        <v>0</v>
      </c>
      <c r="U8" s="223">
        <v>2</v>
      </c>
      <c r="V8" s="56"/>
      <c r="W8" s="115"/>
      <c r="X8" s="118">
        <f>seasonal!X8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IF(seasonal!A9=0,"",seasonal!A9)</f>
        <v/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permanent!E9</f>
        <v>1</v>
      </c>
      <c r="F9" s="76">
        <f>seasonal!F9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56"/>
      <c r="O9" s="2"/>
      <c r="P9" s="22"/>
      <c r="Q9" s="59" t="s">
        <v>73</v>
      </c>
      <c r="R9" s="222">
        <f>IF($B$81=0,0,(SUMIF($N$6:$N$28,$U9,K$6:K$28)+SUMIF($N$91:$N$118,$U9,K$91:K$118))*$B$83*$H$84*seasonal!$B$81/$B$81)</f>
        <v>0</v>
      </c>
      <c r="S9" s="222">
        <f>IF($B$81=0,0,(SUMIF($N$6:$N$28,$U9,L$6:L$28)+SUMIF($N$91:$N$118,$U9,L$91:L$118))*$I$83*seasonal!$B$81/$B$81)</f>
        <v>0</v>
      </c>
      <c r="T9" s="222">
        <f>IF($B$81=0,0,(SUMIF($N$6:$N$28,$U9,M$6:M$28)+SUMIF($N$91:$N$118,$U9,M$91:M$118))*$I$83*seasonal!$B$81/$B$81)</f>
        <v>0</v>
      </c>
      <c r="U9" s="223">
        <v>3</v>
      </c>
      <c r="V9" s="56"/>
      <c r="W9" s="115"/>
      <c r="X9" s="118">
        <f>seasonal!X9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IF(seasonal!A10=0,"",seasonal!A10)</f>
        <v/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permanent!E10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56"/>
      <c r="O10" s="2"/>
      <c r="P10" s="22"/>
      <c r="Q10" s="59" t="s">
        <v>74</v>
      </c>
      <c r="R10" s="222">
        <f>IF($B$81=0,0,(SUMIF($N$6:$N$28,$U10,K$6:K$28)+SUMIF($N$91:$N$118,$U10,K$91:K$118))*$B$83*$H$84*seasonal!$B$81/$B$81)</f>
        <v>0</v>
      </c>
      <c r="S10" s="222">
        <f>IF($B$81=0,0,(SUMIF($N$6:$N$28,$U10,L$6:L$28)+SUMIF($N$91:$N$118,$U10,L$91:L$118))*$I$83*seasonal!$B$81/$B$81)</f>
        <v>0</v>
      </c>
      <c r="T10" s="222">
        <f>IF($B$81=0,0,(SUMIF($N$6:$N$28,$U10,M$6:M$28)+SUMIF($N$91:$N$118,$U10,M$91:M$118))*$I$83*seasonal!$B$81/$B$81)</f>
        <v>0</v>
      </c>
      <c r="U10" s="223">
        <v>4</v>
      </c>
      <c r="V10" s="56"/>
      <c r="W10" s="115"/>
      <c r="X10" s="118">
        <f>seasonal!X10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IF(seasonal!A11=0,"",seasonal!A11)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permanent!E11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56"/>
      <c r="O11" s="2"/>
      <c r="P11" s="22"/>
      <c r="Q11" s="59" t="s">
        <v>75</v>
      </c>
      <c r="R11" s="222">
        <f>IF($B$81=0,0,(SUMIF($N$6:$N$28,$U11,K$6:K$28)+SUMIF($N$91:$N$118,$U11,K$91:K$118))*$B$83*$H$84*seasonal!$B$81/$B$81)</f>
        <v>0</v>
      </c>
      <c r="S11" s="222">
        <f>IF($B$81=0,0,(SUMIF($N$6:$N$28,$U11,L$6:L$28)+SUMIF($N$91:$N$118,$U11,L$91:L$118))*$I$83*seasonal!$B$81/$B$81)</f>
        <v>0</v>
      </c>
      <c r="T11" s="222">
        <f>IF($B$81=0,0,(SUMIF($N$6:$N$28,$U11,M$6:M$28)+SUMIF($N$91:$N$118,$U11,M$91:M$118))*$I$83*seasonal!$B$81/$B$81)</f>
        <v>0</v>
      </c>
      <c r="U11" s="223">
        <v>5</v>
      </c>
      <c r="V11" s="56"/>
      <c r="W11" s="115"/>
      <c r="X11" s="118">
        <f>seasonal!X11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IF(seasonal!A12=0,"",seasonal!A12)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permanent!E12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56"/>
      <c r="O12" s="2"/>
      <c r="P12" s="22"/>
      <c r="Q12" s="126" t="s">
        <v>116</v>
      </c>
      <c r="R12" s="222">
        <f>IF($B$81=0,0,(SUMIF($N$6:$N$28,$U12,K$6:K$28)+SUMIF($N$91:$N$118,$U12,K$91:K$118))*$B$83*$H$84*seasonal!$B$81/$B$81)</f>
        <v>0</v>
      </c>
      <c r="S12" s="222">
        <f>IF($B$81=0,0,(SUMIF($N$6:$N$28,$U12,L$6:L$28)+SUMIF($N$91:$N$118,$U12,L$91:L$118))*$I$83*seasonal!$B$81/$B$81)</f>
        <v>0</v>
      </c>
      <c r="T12" s="222">
        <f>IF($B$81=0,0,(SUMIF($N$6:$N$28,$U12,M$6:M$28)+SUMIF($N$91:$N$118,$U12,M$91:M$118))*$I$83*seasonal!$B$81/$B$81)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seasonal!Z12</f>
        <v>0</v>
      </c>
      <c r="AA12" s="121">
        <f>$M12*Z12*4</f>
        <v>0</v>
      </c>
      <c r="AB12" s="156">
        <f>seasonal!AB12</f>
        <v>0</v>
      </c>
      <c r="AC12" s="121">
        <f>$M12*AB12*4</f>
        <v>0</v>
      </c>
      <c r="AD12" s="156">
        <f>seasonal!AD12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IF(seasonal!A13=0,"",seasonal!A13)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permanent!E13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56"/>
      <c r="O13" s="2"/>
      <c r="P13" s="22"/>
      <c r="Q13" s="59" t="s">
        <v>76</v>
      </c>
      <c r="R13" s="222">
        <f>IF($B$81=0,0,(SUMIF($N$6:$N$28,$U13,K$6:K$28)+SUMIF($N$91:$N$118,$U13,K$91:K$118))*$B$83*$H$84*seasonal!$B$81/$B$81)</f>
        <v>0</v>
      </c>
      <c r="S13" s="222">
        <f>IF($B$81=0,0,(SUMIF($N$6:$N$28,$U13,L$6:L$28)+SUMIF($N$91:$N$118,$U13,L$91:L$118))*$I$83*seasonal!$B$81/$B$81)</f>
        <v>0</v>
      </c>
      <c r="T13" s="222">
        <f>IF($B$81=0,0,(SUMIF($N$6:$N$28,$U13,M$6:M$28)+SUMIF($N$91:$N$118,$U13,M$91:M$118))*$I$83*seasonal!$B$81/$B$81)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seasonal!Z13</f>
        <v>1</v>
      </c>
      <c r="AA13" s="121">
        <f>$M13*Z13*4</f>
        <v>0</v>
      </c>
      <c r="AB13" s="156">
        <f>seasonal!AB13</f>
        <v>0</v>
      </c>
      <c r="AC13" s="121">
        <f>$M13*AB13*4</f>
        <v>0</v>
      </c>
      <c r="AD13" s="156">
        <f>seasonal!AD13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IF(seasonal!A14=0,"",seasonal!A14)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permanent!E14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56"/>
      <c r="O14" s="2"/>
      <c r="P14" s="22"/>
      <c r="Q14" s="126" t="s">
        <v>77</v>
      </c>
      <c r="R14" s="222">
        <f>IF($B$81=0,0,(SUMIF($N$6:$N$28,$U14,K$6:K$28)+SUMIF($N$91:$N$118,$U14,K$91:K$118))*$B$83*$H$84*seasonal!$B$81/$B$81)</f>
        <v>0</v>
      </c>
      <c r="S14" s="222">
        <f>IF($B$81=0,0,(SUMIF($N$6:$N$28,$U14,L$6:L$28)+SUMIF($N$91:$N$118,$U14,L$91:L$118))*$I$83*seasonal!$B$81/$B$81)</f>
        <v>0</v>
      </c>
      <c r="T14" s="222">
        <f>IF($B$81=0,0,(SUMIF($N$6:$N$28,$U14,M$6:M$28)+SUMIF($N$91:$N$118,$U14,M$91:M$118))*$I$83*seasonal!$B$81/$B$81)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seasonal!Z14</f>
        <v>0</v>
      </c>
      <c r="AA14" s="121">
        <f t="shared" ref="AA14:AA29" si="16">$M14*Z14*4</f>
        <v>0</v>
      </c>
      <c r="AB14" s="156">
        <f>seasonal!AB14</f>
        <v>1</v>
      </c>
      <c r="AC14" s="121">
        <f t="shared" si="7"/>
        <v>0</v>
      </c>
      <c r="AD14" s="156">
        <f>seasonal!AD14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IF(seasonal!A15=0,"",seasonal!A15)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permanent!E15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56"/>
      <c r="O15" s="2"/>
      <c r="P15" s="22"/>
      <c r="Q15" s="59" t="s">
        <v>118</v>
      </c>
      <c r="R15" s="222">
        <f>IF($B$81=0,0,(SUMIF($N$6:$N$28,$U15,K$6:K$28)+SUMIF($N$91:$N$118,$U15,K$91:K$118))*$B$83*$H$84*seasonal!$B$81/$B$81)</f>
        <v>0</v>
      </c>
      <c r="S15" s="222">
        <f>IF($B$81=0,0,(SUMIF($N$6:$N$28,$U15,L$6:L$28)+SUMIF($N$91:$N$118,$U15,L$91:L$118))*$I$83*seasonal!$B$81/$B$81)</f>
        <v>0</v>
      </c>
      <c r="T15" s="222">
        <f>IF($B$81=0,0,(SUMIF($N$6:$N$28,$U15,M$6:M$28)+SUMIF($N$91:$N$118,$U15,M$91:M$118))*$I$83*seasonal!$B$81/$B$81)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seasonal!Z15</f>
        <v>0.25</v>
      </c>
      <c r="AA15" s="121">
        <f t="shared" si="16"/>
        <v>0</v>
      </c>
      <c r="AB15" s="156">
        <f>seasonal!AB15</f>
        <v>0.25</v>
      </c>
      <c r="AC15" s="121">
        <f t="shared" si="7"/>
        <v>0</v>
      </c>
      <c r="AD15" s="156">
        <f>seasonal!AD15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IF(seasonal!A16=0,"",seasonal!A16)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permanent!E16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56"/>
      <c r="O16" s="2"/>
      <c r="P16" s="22"/>
      <c r="Q16" s="126" t="s">
        <v>78</v>
      </c>
      <c r="R16" s="222">
        <f>IF($B$81=0,0,(SUMIF($N$6:$N$28,$U16,K$6:K$28)+SUMIF($N$91:$N$118,$U16,K$91:K$118))*$B$83*$H$84*seasonal!$B$81/$B$81)</f>
        <v>0</v>
      </c>
      <c r="S16" s="222">
        <f>IF($B$81=0,0,(SUMIF($N$6:$N$28,$U16,L$6:L$28)+SUMIF($N$91:$N$118,$U16,L$91:L$118))*$I$83*seasonal!$B$81/$B$81)</f>
        <v>0</v>
      </c>
      <c r="T16" s="222">
        <f>IF($B$81=0,0,(SUMIF($N$6:$N$28,$U16,M$6:M$28)+SUMIF($N$91:$N$118,$U16,M$91:M$118))*$I$83*seasonal!$B$81/$B$81)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seasonal!Z16</f>
        <v>0</v>
      </c>
      <c r="AA16" s="121">
        <f t="shared" si="16"/>
        <v>0</v>
      </c>
      <c r="AB16" s="156">
        <f>seasonal!AB16</f>
        <v>0</v>
      </c>
      <c r="AC16" s="121">
        <f t="shared" si="7"/>
        <v>0</v>
      </c>
      <c r="AD16" s="156">
        <f>seasonal!AD16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IF(seasonal!A17=0,"",seasonal!A17)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permanent!E17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56"/>
      <c r="O17" s="2"/>
      <c r="P17" s="22"/>
      <c r="Q17" s="126" t="s">
        <v>117</v>
      </c>
      <c r="R17" s="222">
        <f>IF($B$81=0,0,(SUMIF($N$6:$N$28,$U17,K$6:K$28)+SUMIF($N$91:$N$118,$U17,K$91:K$118))*$B$83*$H$84*seasonal!$B$81/$B$81)</f>
        <v>0</v>
      </c>
      <c r="S17" s="222">
        <f>IF($B$81=0,0,(SUMIF($N$6:$N$28,$U17,L$6:L$28)+SUMIF($N$91:$N$118,$U17,L$91:L$118))*$I$83*seasonal!$B$81/$B$81)</f>
        <v>0</v>
      </c>
      <c r="T17" s="222">
        <f>IF($B$81=0,0,(SUMIF($N$6:$N$28,$U17,M$6:M$28)+SUMIF($N$91:$N$118,$U17,M$91:M$118))*$I$83*seasonal!$B$81/$B$81)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56">
        <f>seasonal!Z17</f>
        <v>0.29409999999999997</v>
      </c>
      <c r="AA17" s="121">
        <f t="shared" si="16"/>
        <v>0</v>
      </c>
      <c r="AB17" s="156">
        <f>seasonal!AB17</f>
        <v>0.17649999999999999</v>
      </c>
      <c r="AC17" s="121">
        <f t="shared" si="7"/>
        <v>0</v>
      </c>
      <c r="AD17" s="156">
        <f>seasonal!AD17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IF(seasonal!A18=0,"",seasonal!A18)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permanent!E18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56"/>
      <c r="O18" s="2"/>
      <c r="P18" s="22"/>
      <c r="Q18" s="59" t="s">
        <v>79</v>
      </c>
      <c r="R18" s="222">
        <f>IF($B$81=0,0,(SUMIF($N$6:$N$28,$U18,K$6:K$28)+SUMIF($N$91:$N$118,$U18,K$91:K$118))*$B$83*$H$84*seasonal!$B$81/$B$81)</f>
        <v>0</v>
      </c>
      <c r="S18" s="222">
        <f>IF($B$81=0,0,(SUMIF($N$6:$N$28,$U18,L$6:L$28)+SUMIF($N$91:$N$118,$U18,L$91:L$118))*$I$83*seasonal!$B$81/$B$81)</f>
        <v>0</v>
      </c>
      <c r="T18" s="222">
        <f>IF($B$81=0,0,(SUMIF($N$6:$N$28,$U18,M$6:M$28)+SUMIF($N$91:$N$118,$U18,M$91:M$118))*$I$83*seasonal!$B$81/$B$81)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IF(seasonal!A19=0,"",seasonal!A19)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permanent!E19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56"/>
      <c r="O19" s="2"/>
      <c r="P19" s="22"/>
      <c r="Q19" s="59" t="s">
        <v>80</v>
      </c>
      <c r="R19" s="222">
        <f>IF($B$81=0,0,(SUMIF($N$6:$N$28,$U19,K$6:K$28)+SUMIF($N$91:$N$118,$U19,K$91:K$118))*$B$83*$H$84*seasonal!$B$81/$B$81)</f>
        <v>0</v>
      </c>
      <c r="S19" s="222">
        <f>IF($B$81=0,0,(SUMIF($N$6:$N$28,$U19,L$6:L$28)+SUMIF($N$91:$N$118,$U19,L$91:L$118))*$I$83*seasonal!$B$81/$B$81)</f>
        <v>0</v>
      </c>
      <c r="T19" s="222">
        <f>IF($B$81=0,0,(SUMIF($N$6:$N$28,$U19,M$6:M$28)+SUMIF($N$91:$N$118,$U19,M$91:M$118))*$I$83*seasonal!$B$81/$B$81)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IF(seasonal!A20=0,"",seasonal!A20)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permanent!E20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56"/>
      <c r="O20" s="2"/>
      <c r="P20" s="22"/>
      <c r="Q20" s="59" t="s">
        <v>81</v>
      </c>
      <c r="R20" s="222">
        <f>IF($B$81=0,0,(SUMIF($N$6:$N$28,$U20,K$6:K$28)+SUMIF($N$91:$N$118,$U20,K$91:K$118))*$B$83*$H$84*seasonal!$B$81/$B$81)</f>
        <v>0</v>
      </c>
      <c r="S20" s="222">
        <f>IF($B$81=0,0,(SUMIF($N$6:$N$28,$U20,L$6:L$28)+SUMIF($N$91:$N$118,$U20,L$91:L$118))*$I$83*seasonal!$B$81/$B$81)</f>
        <v>0</v>
      </c>
      <c r="T20" s="222">
        <f>IF($B$81=0,0,(SUMIF($N$6:$N$28,$U20,M$6:M$28)+SUMIF($N$91:$N$118,$U20,M$91:M$118))*$I$83*seasonal!$B$81/$B$81)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IF(seasonal!A21=0,"",seasonal!A21)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permanent!E21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56"/>
      <c r="O21" s="2"/>
      <c r="P21" s="22"/>
      <c r="Q21" s="59" t="s">
        <v>82</v>
      </c>
      <c r="R21" s="222">
        <f>IF($B$81=0,0,(SUMIF($N$6:$N$28,$U21,K$6:K$28)+SUMIF($N$91:$N$118,$U21,K$91:K$118))*$B$83*$H$84*seasonal!$B$81/$B$81)</f>
        <v>0</v>
      </c>
      <c r="S21" s="222">
        <f>IF($B$81=0,0,(SUMIF($N$6:$N$28,$U21,L$6:L$28)+SUMIF($N$91:$N$118,$U21,L$91:L$118))*$I$83*seasonal!$B$81/$B$81)</f>
        <v>0</v>
      </c>
      <c r="T21" s="222">
        <f>IF($B$81=0,0,(SUMIF($N$6:$N$28,$U21,M$6:M$28)+SUMIF($N$91:$N$118,$U21,M$91:M$118))*$I$83*seasonal!$B$81/$B$81)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IF(seasonal!A22=0,"",seasonal!A22)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permanent!E22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56"/>
      <c r="O22" s="2"/>
      <c r="P22" s="22"/>
      <c r="Q22" s="59" t="s">
        <v>83</v>
      </c>
      <c r="R22" s="222">
        <f>IF($B$81=0,0,(SUMIF($N$6:$N$28,$U22,K$6:K$28)+SUMIF($N$91:$N$118,$U22,K$91:K$118))*$B$83*$H$84*seasonal!$B$81/$B$81)</f>
        <v>0</v>
      </c>
      <c r="S22" s="222">
        <f>IF($B$81=0,0,(SUMIF($N$6:$N$28,$U22,L$6:L$28)+SUMIF($N$91:$N$118,$U22,L$91:L$118))*$I$83*seasonal!$B$81/$B$81)</f>
        <v>0</v>
      </c>
      <c r="T22" s="222">
        <f>IF($B$81=0,0,(SUMIF($N$6:$N$28,$U22,M$6:M$28)+SUMIF($N$91:$N$118,$U22,M$91:M$118))*$I$83*seasonal!$B$81/$B$81)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IF(seasonal!A23=0,"",seasonal!A23)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permanent!E23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56"/>
      <c r="O23" s="2"/>
      <c r="P23" s="22"/>
      <c r="Q23" s="171" t="s">
        <v>92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IF(seasonal!A24=0,"",seasonal!A24)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permanent!E24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56"/>
      <c r="O24" s="2"/>
      <c r="P24" s="22"/>
      <c r="Q24" s="59" t="s">
        <v>129</v>
      </c>
      <c r="R24" s="41">
        <f>IF($B$81=0,0,(SUM(($B$70*$H$70))+((1-$D$29)*$I$83))*seasonal!$B$81/$B$81)</f>
        <v>27031.576933582299</v>
      </c>
      <c r="S24" s="41">
        <f>IF($B$81=0,0,(SUM(($B$70*$H$70))+((1-$D$29)*$I$83))*seasonal!$B$81/$B$81)</f>
        <v>27031.576933582299</v>
      </c>
      <c r="T24" s="41">
        <f>IF($B$81=0,0,(SUM(($B$70*$H$70))+((1-$D$29)*$I$83))*seasonal!$B$81/$B$81)</f>
        <v>27031.576933582299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IF(seasonal!A25=0,"",seasonal!A25)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permanent!E25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56"/>
      <c r="O25" s="2"/>
      <c r="P25" s="22"/>
      <c r="Q25" s="142" t="s">
        <v>130</v>
      </c>
      <c r="R25" s="41">
        <f>IF($B$81=0,0,(SUM(($B$70*$H$70),($B$71*$H$71))+((1-$D$29)*$I$83))*seasonal!$B$81/$B$81)</f>
        <v>36222.990266915629</v>
      </c>
      <c r="S25" s="41">
        <f>IF($B$81=0,0,(SUM(($B$70*$H$70),($B$71*$H$71))+((1-$D$29)*$I$83))*seasonal!$B$81/$B$81)</f>
        <v>36222.990266915629</v>
      </c>
      <c r="T25" s="41">
        <f>IF($B$81=0,0,(SUM(($B$70*$H$70),($B$71*$H$71))+((1-$D$29)*$I$83))*seasonal!$B$81/$B$81)</f>
        <v>36222.990266915629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IF(seasonal!A26=0,"",seasonal!A26)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permanent!E26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57">
        <v>12</v>
      </c>
      <c r="O26" s="2"/>
      <c r="P26" s="22"/>
      <c r="Q26" s="59" t="s">
        <v>131</v>
      </c>
      <c r="R26" s="41">
        <f>IF($B$81=0,0,(SUM(($B$70*$H$70),($B$71*$H$71),($B$72*$H$72))+((1-$D$29)*$I$83))*seasonal!$B$81/$B$81)</f>
        <v>52591.950266915628</v>
      </c>
      <c r="S26" s="41">
        <f>IF($B$81=0,0,(SUM(($B$70*$H$70),($B$71*$H$71),($B$72*$H$72))+((1-$D$29)*$I$83))*seasonal!$B$81/$B$81)</f>
        <v>52591.950266915628</v>
      </c>
      <c r="T26" s="41">
        <f>IF($B$81=0,0,(SUM(($B$70*$H$70),($B$71*$H$71),($B$72*$H$72))+((1-$D$29)*$I$83))*seasonal!$B$81/$B$81)</f>
        <v>52591.950266915628</v>
      </c>
      <c r="U26" s="56"/>
      <c r="V26" s="56"/>
      <c r="W26" s="110"/>
      <c r="X26" s="118"/>
      <c r="Y26" s="183">
        <f t="shared" si="9"/>
        <v>0</v>
      </c>
      <c r="Z26" s="156">
        <f>seasonal!Z26</f>
        <v>0.25</v>
      </c>
      <c r="AA26" s="121">
        <f t="shared" si="16"/>
        <v>0</v>
      </c>
      <c r="AB26" s="156">
        <f>seasonal!AB26</f>
        <v>0.25</v>
      </c>
      <c r="AC26" s="121">
        <f t="shared" si="7"/>
        <v>0</v>
      </c>
      <c r="AD26" s="156">
        <f>seasonal!AD26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IF(seasonal!A27=0,"",seasonal!A27)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permanent!E27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seasonal!Z27</f>
        <v>0.25</v>
      </c>
      <c r="AA27" s="121">
        <f t="shared" si="16"/>
        <v>0</v>
      </c>
      <c r="AB27" s="156">
        <f>seasonal!AB27</f>
        <v>0.25</v>
      </c>
      <c r="AC27" s="121">
        <f t="shared" si="7"/>
        <v>0</v>
      </c>
      <c r="AD27" s="156">
        <f>seasonal!AD27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IF(seasonal!A28=0,"",seasonal!A28)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permanent!E28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seasonal!Z28</f>
        <v>0</v>
      </c>
      <c r="AA28" s="121">
        <f t="shared" si="16"/>
        <v>0</v>
      </c>
      <c r="AB28" s="156">
        <f>seasonal!AB28</f>
        <v>0</v>
      </c>
      <c r="AC28" s="121">
        <f t="shared" si="7"/>
        <v>0</v>
      </c>
      <c r="AD28" s="156">
        <f>seasonal!AD28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IF(seasonal!A29=0,"",seasonal!A29)</f>
        <v>Purchase - fpl non staple</v>
      </c>
      <c r="B29" s="101">
        <f>IF([1]Summ!$J1067="",0,[1]Summ!$J1067)</f>
        <v>0</v>
      </c>
      <c r="C29" s="102">
        <f>IF([1]Summ!$K1067="",0,[1]Summ!$K1067)</f>
        <v>0.22463677394199713</v>
      </c>
      <c r="D29" s="24">
        <f t="shared" si="0"/>
        <v>0.22463677394199713</v>
      </c>
      <c r="E29" s="75">
        <f>permanent!E29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0</v>
      </c>
      <c r="L29" s="22">
        <f t="shared" si="5"/>
        <v>0</v>
      </c>
      <c r="M29" s="175">
        <f t="shared" si="6"/>
        <v>0.22463677394199713</v>
      </c>
      <c r="N29" s="229"/>
      <c r="P29" s="22"/>
      <c r="V29" s="56"/>
      <c r="W29" s="110"/>
      <c r="X29" s="118"/>
      <c r="Y29" s="183">
        <f t="shared" si="9"/>
        <v>0.89854709576798852</v>
      </c>
      <c r="Z29" s="156">
        <f>seasonal!Z29</f>
        <v>0.25</v>
      </c>
      <c r="AA29" s="121">
        <f t="shared" si="16"/>
        <v>0.22463677394199713</v>
      </c>
      <c r="AB29" s="156">
        <f>seasonal!AB29</f>
        <v>0.25</v>
      </c>
      <c r="AC29" s="121">
        <f t="shared" si="7"/>
        <v>0.22463677394199713</v>
      </c>
      <c r="AD29" s="156">
        <f>seasonal!AD29</f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</v>
      </c>
      <c r="C30" s="65"/>
      <c r="D30" s="24">
        <f>(D119-B124)</f>
        <v>-0.85926647798309541</v>
      </c>
      <c r="E30" s="75">
        <f>permanent!E30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27031.576933582299</v>
      </c>
      <c r="S30" s="234">
        <f t="shared" si="24"/>
        <v>27031.576933582299</v>
      </c>
      <c r="T30" s="234">
        <f t="shared" si="24"/>
        <v>27031.576933582299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 t="e">
        <f>IF(AA79*4/$I$83+SUM(AA6:AA29)&lt;1,AA79*4/$I$83,1-SUM(AA6:AA29))</f>
        <v>#DIV/0!</v>
      </c>
      <c r="AB30" s="122">
        <f>IF($Y30=0,0,AC30/($Y$30))</f>
        <v>0</v>
      </c>
      <c r="AC30" s="187" t="e">
        <f>IF(AC79*4/$I$83+SUM(AC6:AC29)&lt;1,AC79*4/$I$83,1-SUM(AC6:AC29))</f>
        <v>#DIV/0!</v>
      </c>
      <c r="AD30" s="122">
        <f>IF($Y30=0,0,AE30/($Y$30))</f>
        <v>0</v>
      </c>
      <c r="AE30" s="187" t="e">
        <f>IF(AE79*4/$I$83+SUM(AE6:AE29)&lt;1,AE79*4/$I$83,1-SUM(AE6:AE29))</f>
        <v>#DIV/0!</v>
      </c>
      <c r="AF30" s="122">
        <f>IF($Y30=0,0,AG30/($Y$30))</f>
        <v>0</v>
      </c>
      <c r="AG30" s="187" t="e">
        <f>IF(AG79*4/$I$83+SUM(AG6:AG29)&lt;1,AG79*4/$I$83,1-SUM(AG6:AG29))</f>
        <v>#DIV/0!</v>
      </c>
      <c r="AH30" s="123">
        <f t="shared" si="12"/>
        <v>0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>
        <f>IF(1-$B$32&gt;0,1-$B$32,"")</f>
        <v>1</v>
      </c>
      <c r="C31" s="29"/>
      <c r="D31" s="24"/>
      <c r="E31" s="22"/>
      <c r="F31" s="22"/>
      <c r="H31" s="24"/>
      <c r="I31" s="22"/>
      <c r="J31" s="232">
        <f>(1-SUM(J6:J30))</f>
        <v>0.7753632260580029</v>
      </c>
      <c r="K31" s="22">
        <f t="shared" si="4"/>
        <v>1</v>
      </c>
      <c r="L31" s="22">
        <f>(1-SUM(L6:L30))</f>
        <v>1</v>
      </c>
      <c r="M31" s="178">
        <f t="shared" si="6"/>
        <v>0.7753632260580029</v>
      </c>
      <c r="N31" s="167">
        <f>M31*I83</f>
        <v>13931.643109106693</v>
      </c>
      <c r="P31" s="22"/>
      <c r="Q31" s="238" t="s">
        <v>134</v>
      </c>
      <c r="R31" s="234">
        <f t="shared" si="24"/>
        <v>36222.990266915629</v>
      </c>
      <c r="S31" s="234">
        <f t="shared" si="24"/>
        <v>36222.990266915629</v>
      </c>
      <c r="T31" s="234">
        <f>IF(T25&gt;T$23,T25-T$23,0)</f>
        <v>36222.990266915629</v>
      </c>
      <c r="V31" s="56"/>
      <c r="W31" s="129" t="s">
        <v>84</v>
      </c>
      <c r="X31" s="130"/>
      <c r="Y31" s="121">
        <f>M31*4</f>
        <v>3.1014529042320116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0</v>
      </c>
      <c r="C32" s="29">
        <f>SUM(C6:C31)</f>
        <v>0.22463677394199713</v>
      </c>
      <c r="D32" s="24">
        <f>SUM(D6:D30)</f>
        <v>-0.63462970404109831</v>
      </c>
      <c r="E32" s="2"/>
      <c r="F32" s="2"/>
      <c r="H32" s="17"/>
      <c r="I32" s="22">
        <f>SUM(I6:I30)</f>
        <v>0.22463677394199713</v>
      </c>
      <c r="J32" s="17"/>
      <c r="L32" s="22">
        <f>SUM(L6:L30)</f>
        <v>0</v>
      </c>
      <c r="M32" s="23"/>
      <c r="N32" s="56"/>
      <c r="O32" s="2"/>
      <c r="P32" s="22"/>
      <c r="Q32" s="234" t="s">
        <v>135</v>
      </c>
      <c r="R32" s="234">
        <f t="shared" si="24"/>
        <v>52591.950266915628</v>
      </c>
      <c r="S32" s="234">
        <f t="shared" si="24"/>
        <v>52591.950266915628</v>
      </c>
      <c r="T32" s="234">
        <f t="shared" si="24"/>
        <v>52591.950266915628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4.4516308814967553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IF(seasonal!A37=0,"",seasonal!A37)</f>
        <v>Agricultural cash income -- see Data2</v>
      </c>
      <c r="B37" s="104">
        <f>IF([1]Summ!$J1072="",0,[1]Summ!$J1072)</f>
        <v>0</v>
      </c>
      <c r="C37" s="104">
        <f>IF([1]Summ!$K1072="",0,[1]Summ!$K1072)</f>
        <v>0</v>
      </c>
      <c r="D37" s="38">
        <f t="shared" ref="D37:D64" si="25">B37+C37</f>
        <v>0</v>
      </c>
      <c r="E37" s="75">
        <f>permanent!E37</f>
        <v>0.5</v>
      </c>
      <c r="F37" s="75">
        <f>permanent!F37</f>
        <v>1.1100000000000001</v>
      </c>
      <c r="G37" s="75">
        <f>permanent!G37</f>
        <v>1.65</v>
      </c>
      <c r="H37" s="24">
        <f t="shared" ref="H37:H52" si="26">(E37*F37)</f>
        <v>0.55500000000000005</v>
      </c>
      <c r="I37" s="39">
        <f t="shared" ref="I37:I52" si="27">D37*H37</f>
        <v>0</v>
      </c>
      <c r="J37" s="38">
        <f>J91*I$83</f>
        <v>0</v>
      </c>
      <c r="K37" s="40" t="e">
        <f t="shared" ref="K37:K52" si="28">(B37/B$65)</f>
        <v>#DIV/0!</v>
      </c>
      <c r="L37" s="22" t="e">
        <f t="shared" ref="L37:L52" si="29">(K37*H37)</f>
        <v>#DIV/0!</v>
      </c>
      <c r="M37" s="24" t="e">
        <f t="shared" ref="M37:M52" si="30">J37/B$65</f>
        <v>#DIV/0!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31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IF(seasonal!A38=0,"",seasonal!A38)</f>
        <v>Construction cash income -- see Data2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permanent!E38</f>
        <v>0.5</v>
      </c>
      <c r="F38" s="75">
        <f>permanent!F38</f>
        <v>1.1100000000000001</v>
      </c>
      <c r="G38" s="22">
        <f t="shared" ref="G38:G64" si="32">(G$37)</f>
        <v>1.65</v>
      </c>
      <c r="H38" s="24">
        <f t="shared" si="26"/>
        <v>0.55500000000000005</v>
      </c>
      <c r="I38" s="39">
        <f t="shared" si="27"/>
        <v>0</v>
      </c>
      <c r="J38" s="38">
        <f t="shared" ref="J38:J64" si="33">J92*I$83</f>
        <v>0</v>
      </c>
      <c r="K38" s="40" t="e">
        <f t="shared" si="28"/>
        <v>#DIV/0!</v>
      </c>
      <c r="L38" s="22" t="e">
        <f t="shared" si="29"/>
        <v>#DIV/0!</v>
      </c>
      <c r="M38" s="24" t="e">
        <f t="shared" si="30"/>
        <v>#DIV/0!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31"/>
        <v>1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IF(seasonal!A39=0,"",seasonal!A39)</f>
        <v>Domestic work cash income -- see Data2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permanent!E39</f>
        <v>0.5</v>
      </c>
      <c r="F39" s="75">
        <f>permanent!F39</f>
        <v>1.1100000000000001</v>
      </c>
      <c r="G39" s="22">
        <f t="shared" si="32"/>
        <v>1.65</v>
      </c>
      <c r="H39" s="24">
        <f t="shared" si="26"/>
        <v>0.55500000000000005</v>
      </c>
      <c r="I39" s="39">
        <f t="shared" si="27"/>
        <v>0</v>
      </c>
      <c r="J39" s="38">
        <f t="shared" si="33"/>
        <v>0</v>
      </c>
      <c r="K39" s="40" t="e">
        <f t="shared" si="28"/>
        <v>#DIV/0!</v>
      </c>
      <c r="L39" s="22" t="e">
        <f t="shared" si="29"/>
        <v>#DIV/0!</v>
      </c>
      <c r="M39" s="24" t="e">
        <f t="shared" si="30"/>
        <v>#DIV/0!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1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IF(seasonal!A40=0,"",seasonal!A40)</f>
        <v>Formal Employment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permanent!E40</f>
        <v>0.6</v>
      </c>
      <c r="F40" s="75">
        <f>permanent!F40</f>
        <v>1.18</v>
      </c>
      <c r="G40" s="22">
        <f t="shared" si="32"/>
        <v>1.65</v>
      </c>
      <c r="H40" s="24">
        <f t="shared" si="26"/>
        <v>0.70799999999999996</v>
      </c>
      <c r="I40" s="39">
        <f t="shared" si="27"/>
        <v>0</v>
      </c>
      <c r="J40" s="38">
        <f t="shared" si="33"/>
        <v>0</v>
      </c>
      <c r="K40" s="40" t="e">
        <f t="shared" si="28"/>
        <v>#DIV/0!</v>
      </c>
      <c r="L40" s="22" t="e">
        <f t="shared" si="29"/>
        <v>#DIV/0!</v>
      </c>
      <c r="M40" s="24" t="e">
        <f t="shared" si="30"/>
        <v>#DIV/0!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IF(seasonal!A41=0,"",seasonal!A41)</f>
        <v>Self-employment -- see Data2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permanent!E41</f>
        <v>0.8</v>
      </c>
      <c r="F41" s="75">
        <f>permanent!F41</f>
        <v>1.18</v>
      </c>
      <c r="G41" s="22">
        <f t="shared" si="32"/>
        <v>1.65</v>
      </c>
      <c r="H41" s="24">
        <f t="shared" si="26"/>
        <v>0.94399999999999995</v>
      </c>
      <c r="I41" s="39">
        <f t="shared" si="27"/>
        <v>0</v>
      </c>
      <c r="J41" s="38">
        <f t="shared" si="33"/>
        <v>0</v>
      </c>
      <c r="K41" s="40" t="e">
        <f t="shared" si="28"/>
        <v>#DIV/0!</v>
      </c>
      <c r="L41" s="22" t="e">
        <f t="shared" si="29"/>
        <v>#DIV/0!</v>
      </c>
      <c r="M41" s="24" t="e">
        <f t="shared" si="30"/>
        <v>#DIV/0!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IF(seasonal!A42=0,"",seasonal!A42)</f>
        <v>Small business -- see Data2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permanent!E42</f>
        <v>1</v>
      </c>
      <c r="F42" s="75">
        <f>permanent!F42</f>
        <v>1.18</v>
      </c>
      <c r="G42" s="22">
        <f t="shared" si="32"/>
        <v>1.65</v>
      </c>
      <c r="H42" s="24">
        <f t="shared" si="26"/>
        <v>1.18</v>
      </c>
      <c r="I42" s="39">
        <f t="shared" si="27"/>
        <v>0</v>
      </c>
      <c r="J42" s="38">
        <f t="shared" si="33"/>
        <v>0</v>
      </c>
      <c r="K42" s="40" t="e">
        <f t="shared" si="28"/>
        <v>#DIV/0!</v>
      </c>
      <c r="L42" s="22" t="e">
        <f t="shared" si="29"/>
        <v>#DIV/0!</v>
      </c>
      <c r="M42" s="24" t="e">
        <f t="shared" si="30"/>
        <v>#DIV/0!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seasonal!Z42</f>
        <v>0.25</v>
      </c>
      <c r="AA42" s="147">
        <f t="shared" ref="AA42:AA64" si="38">$J42*Z42</f>
        <v>0</v>
      </c>
      <c r="AB42" s="156">
        <f>seasonal!AB42</f>
        <v>0</v>
      </c>
      <c r="AC42" s="147">
        <f t="shared" ref="AC42:AC64" si="39">$J42*AB42</f>
        <v>0</v>
      </c>
      <c r="AD42" s="156">
        <f>seasonal!AD42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IF(seasonal!A43=0,"",seasonal!A43)</f>
        <v>Social development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permanent!E43</f>
        <v>0</v>
      </c>
      <c r="F43" s="75">
        <f>permanent!F43</f>
        <v>1.18</v>
      </c>
      <c r="G43" s="22">
        <f t="shared" si="32"/>
        <v>1.65</v>
      </c>
      <c r="H43" s="24">
        <f t="shared" si="26"/>
        <v>0</v>
      </c>
      <c r="I43" s="39">
        <f t="shared" si="27"/>
        <v>0</v>
      </c>
      <c r="J43" s="38">
        <f t="shared" si="33"/>
        <v>0</v>
      </c>
      <c r="K43" s="40" t="e">
        <f t="shared" si="28"/>
        <v>#DIV/0!</v>
      </c>
      <c r="L43" s="22" t="e">
        <f t="shared" si="29"/>
        <v>#DIV/0!</v>
      </c>
      <c r="M43" s="24" t="e">
        <f t="shared" si="30"/>
        <v>#DIV/0!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seasonal!Z43</f>
        <v>0.25</v>
      </c>
      <c r="AA43" s="147">
        <f t="shared" si="38"/>
        <v>0</v>
      </c>
      <c r="AB43" s="156">
        <f>seasonal!AB43</f>
        <v>0.25</v>
      </c>
      <c r="AC43" s="147">
        <f t="shared" si="39"/>
        <v>0</v>
      </c>
      <c r="AD43" s="156">
        <f>seasonal!AD43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IF(seasonal!A44=0,"",seasonal!A44)</f>
        <v>Public works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permanent!E44</f>
        <v>1</v>
      </c>
      <c r="F44" s="75">
        <f>permanent!F44</f>
        <v>1</v>
      </c>
      <c r="G44" s="22">
        <f t="shared" si="32"/>
        <v>1.65</v>
      </c>
      <c r="H44" s="24">
        <f t="shared" si="26"/>
        <v>1</v>
      </c>
      <c r="I44" s="39">
        <f t="shared" si="27"/>
        <v>0</v>
      </c>
      <c r="J44" s="38">
        <f t="shared" si="33"/>
        <v>0</v>
      </c>
      <c r="K44" s="40" t="e">
        <f t="shared" si="28"/>
        <v>#DIV/0!</v>
      </c>
      <c r="L44" s="22" t="e">
        <f t="shared" si="29"/>
        <v>#DIV/0!</v>
      </c>
      <c r="M44" s="24" t="e">
        <f t="shared" si="30"/>
        <v>#DIV/0!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seasonal!Z44</f>
        <v>0.25</v>
      </c>
      <c r="AA44" s="147">
        <f t="shared" si="38"/>
        <v>0</v>
      </c>
      <c r="AB44" s="156">
        <f>seasonal!AB44</f>
        <v>0.25</v>
      </c>
      <c r="AC44" s="147">
        <f t="shared" si="39"/>
        <v>0</v>
      </c>
      <c r="AD44" s="156">
        <f>seasonal!AD44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IF(seasonal!A45=0,"",seasonal!A45)</f>
        <v/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permanent!E45</f>
        <v>1</v>
      </c>
      <c r="F45" s="75">
        <f>permanent!F45</f>
        <v>1</v>
      </c>
      <c r="G45" s="22">
        <f t="shared" si="32"/>
        <v>1.65</v>
      </c>
      <c r="H45" s="24">
        <f t="shared" si="26"/>
        <v>1</v>
      </c>
      <c r="I45" s="39">
        <f t="shared" si="27"/>
        <v>0</v>
      </c>
      <c r="J45" s="38">
        <f t="shared" si="33"/>
        <v>0</v>
      </c>
      <c r="K45" s="40" t="e">
        <f t="shared" si="28"/>
        <v>#DIV/0!</v>
      </c>
      <c r="L45" s="22" t="e">
        <f t="shared" si="29"/>
        <v>#DIV/0!</v>
      </c>
      <c r="M45" s="24" t="e">
        <f t="shared" si="30"/>
        <v>#DIV/0!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seasonal!Z45</f>
        <v>0.25</v>
      </c>
      <c r="AA45" s="147">
        <f t="shared" si="38"/>
        <v>0</v>
      </c>
      <c r="AB45" s="156">
        <f>seasonal!AB45</f>
        <v>0.25</v>
      </c>
      <c r="AC45" s="147">
        <f t="shared" si="39"/>
        <v>0</v>
      </c>
      <c r="AD45" s="156">
        <f>seasonal!AD45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IF(seasonal!A46=0,"",seasonal!A46)</f>
        <v/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permanent!E46</f>
        <v>1</v>
      </c>
      <c r="F46" s="75">
        <f>permanent!F46</f>
        <v>1</v>
      </c>
      <c r="G46" s="22">
        <f t="shared" si="32"/>
        <v>1.65</v>
      </c>
      <c r="H46" s="24">
        <f t="shared" si="26"/>
        <v>1</v>
      </c>
      <c r="I46" s="39">
        <f t="shared" si="27"/>
        <v>0</v>
      </c>
      <c r="J46" s="38">
        <f t="shared" si="33"/>
        <v>0</v>
      </c>
      <c r="K46" s="40" t="e">
        <f t="shared" si="28"/>
        <v>#DIV/0!</v>
      </c>
      <c r="L46" s="22" t="e">
        <f t="shared" si="29"/>
        <v>#DIV/0!</v>
      </c>
      <c r="M46" s="24" t="e">
        <f t="shared" si="30"/>
        <v>#DIV/0!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seasonal!Z46</f>
        <v>0.25</v>
      </c>
      <c r="AA46" s="147">
        <f t="shared" si="38"/>
        <v>0</v>
      </c>
      <c r="AB46" s="156">
        <f>seasonal!AB46</f>
        <v>0.25</v>
      </c>
      <c r="AC46" s="147">
        <f t="shared" si="39"/>
        <v>0</v>
      </c>
      <c r="AD46" s="156">
        <f>seasonal!AD46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IF(seasonal!A47=0,"",seasonal!A47)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permanent!E47</f>
        <v>1</v>
      </c>
      <c r="F47" s="75">
        <f>permanent!F47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 t="e">
        <f t="shared" si="28"/>
        <v>#DIV/0!</v>
      </c>
      <c r="L47" s="22" t="e">
        <f t="shared" si="29"/>
        <v>#DIV/0!</v>
      </c>
      <c r="M47" s="24" t="e">
        <f t="shared" si="30"/>
        <v>#DIV/0!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seasonal!Z47</f>
        <v>0.25</v>
      </c>
      <c r="AA47" s="147">
        <f t="shared" si="38"/>
        <v>0</v>
      </c>
      <c r="AB47" s="156">
        <f>seasonal!AB47</f>
        <v>0.25</v>
      </c>
      <c r="AC47" s="147">
        <f t="shared" si="39"/>
        <v>0</v>
      </c>
      <c r="AD47" s="156">
        <f>seasonal!AD47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IF(seasonal!A48=0,"",seasonal!A48)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permanent!E48</f>
        <v>1</v>
      </c>
      <c r="F48" s="75">
        <f>permanent!F48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 t="e">
        <f t="shared" si="28"/>
        <v>#DIV/0!</v>
      </c>
      <c r="L48" s="22" t="e">
        <f t="shared" si="29"/>
        <v>#DIV/0!</v>
      </c>
      <c r="M48" s="24" t="e">
        <f t="shared" si="30"/>
        <v>#DIV/0!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seasonal!Z48</f>
        <v>0.25</v>
      </c>
      <c r="AA48" s="147">
        <f t="shared" si="38"/>
        <v>0</v>
      </c>
      <c r="AB48" s="156">
        <f>seasonal!AB48</f>
        <v>0.25</v>
      </c>
      <c r="AC48" s="147">
        <f t="shared" si="39"/>
        <v>0</v>
      </c>
      <c r="AD48" s="156">
        <f>seasonal!AD48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IF(seasonal!A49=0,"",seasonal!A49)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permanent!E49</f>
        <v>1</v>
      </c>
      <c r="F49" s="75">
        <f>permanent!F49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 t="e">
        <f t="shared" si="28"/>
        <v>#DIV/0!</v>
      </c>
      <c r="L49" s="22" t="e">
        <f t="shared" si="29"/>
        <v>#DIV/0!</v>
      </c>
      <c r="M49" s="24" t="e">
        <f t="shared" si="30"/>
        <v>#DIV/0!</v>
      </c>
      <c r="N49" s="2"/>
      <c r="O49" s="2"/>
      <c r="P49" s="2"/>
      <c r="V49" s="56"/>
      <c r="W49" s="110"/>
      <c r="X49" s="118"/>
      <c r="Y49" s="110"/>
      <c r="Z49" s="156">
        <f>seasonal!Z49</f>
        <v>0.25</v>
      </c>
      <c r="AA49" s="147">
        <f t="shared" si="38"/>
        <v>0</v>
      </c>
      <c r="AB49" s="156">
        <f>seasonal!AB49</f>
        <v>0.25</v>
      </c>
      <c r="AC49" s="147">
        <f t="shared" si="39"/>
        <v>0</v>
      </c>
      <c r="AD49" s="156">
        <f>seasonal!AD49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IF(seasonal!A50=0,"",seasonal!A50)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permanent!E50</f>
        <v>1</v>
      </c>
      <c r="F50" s="75">
        <f>permanent!F50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 t="e">
        <f t="shared" si="28"/>
        <v>#DIV/0!</v>
      </c>
      <c r="L50" s="22" t="e">
        <f t="shared" si="29"/>
        <v>#DIV/0!</v>
      </c>
      <c r="M50" s="24" t="e">
        <f t="shared" si="30"/>
        <v>#DIV/0!</v>
      </c>
      <c r="N50" s="2"/>
      <c r="O50" s="2"/>
      <c r="P50" s="2"/>
      <c r="V50" s="56"/>
      <c r="W50" s="110"/>
      <c r="X50" s="118"/>
      <c r="Y50" s="110"/>
      <c r="Z50" s="156">
        <f>seasonal!Z55</f>
        <v>0.25</v>
      </c>
      <c r="AA50" s="147">
        <f t="shared" si="38"/>
        <v>0</v>
      </c>
      <c r="AB50" s="156">
        <f>seasonal!AB55</f>
        <v>0.25</v>
      </c>
      <c r="AC50" s="147">
        <f t="shared" si="39"/>
        <v>0</v>
      </c>
      <c r="AD50" s="156">
        <f>seasonal!AD55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IF(seasonal!A51=0,"",seasonal!A51)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permanent!E51</f>
        <v>1</v>
      </c>
      <c r="F51" s="75">
        <f>permanent!F51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 t="e">
        <f t="shared" si="28"/>
        <v>#DIV/0!</v>
      </c>
      <c r="L51" s="22" t="e">
        <f t="shared" si="29"/>
        <v>#DIV/0!</v>
      </c>
      <c r="M51" s="24" t="e">
        <f t="shared" si="30"/>
        <v>#DIV/0!</v>
      </c>
      <c r="N51" s="2"/>
      <c r="O51" s="2"/>
      <c r="P51" s="2"/>
      <c r="V51" s="56"/>
      <c r="W51" s="110"/>
      <c r="X51" s="118"/>
      <c r="Y51" s="110"/>
      <c r="Z51" s="156">
        <f>seasonal!Z56</f>
        <v>0.25</v>
      </c>
      <c r="AA51" s="147">
        <f t="shared" si="38"/>
        <v>0</v>
      </c>
      <c r="AB51" s="156">
        <f>seasonal!AB56</f>
        <v>0.25</v>
      </c>
      <c r="AC51" s="147">
        <f t="shared" si="39"/>
        <v>0</v>
      </c>
      <c r="AD51" s="156">
        <f>seasonal!AD56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IF(seasonal!A52=0,"",seasonal!A52)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permanent!E52</f>
        <v>1</v>
      </c>
      <c r="F52" s="75">
        <f>permanent!F52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 t="e">
        <f t="shared" si="28"/>
        <v>#DIV/0!</v>
      </c>
      <c r="L52" s="22" t="e">
        <f t="shared" si="29"/>
        <v>#DIV/0!</v>
      </c>
      <c r="M52" s="24" t="e">
        <f t="shared" si="30"/>
        <v>#DIV/0!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seasonal!Z57</f>
        <v>0.25</v>
      </c>
      <c r="AA52" s="147">
        <f t="shared" si="38"/>
        <v>0</v>
      </c>
      <c r="AB52" s="156">
        <f>seasonal!AB57</f>
        <v>0.25</v>
      </c>
      <c r="AC52" s="147">
        <f t="shared" si="39"/>
        <v>0</v>
      </c>
      <c r="AD52" s="156">
        <f>seasonal!AD57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IF(seasonal!A53=0,"",seasonal!A53)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permanent!E53</f>
        <v>1</v>
      </c>
      <c r="F53" s="75">
        <f>permanent!F53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 t="e">
        <f t="shared" ref="K53:K64" si="43">(B53/B$65)</f>
        <v>#DIV/0!</v>
      </c>
      <c r="L53" s="22" t="e">
        <f t="shared" ref="L53:L64" si="44">(K53*H53)</f>
        <v>#DIV/0!</v>
      </c>
      <c r="M53" s="24" t="e">
        <f t="shared" ref="M53:M64" si="45">J53/B$65</f>
        <v>#DIV/0!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IF(seasonal!A54=0,"",seasonal!A54)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permanent!E54</f>
        <v>1</v>
      </c>
      <c r="F54" s="75">
        <f>permanent!F54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 t="e">
        <f t="shared" si="43"/>
        <v>#DIV/0!</v>
      </c>
      <c r="L54" s="22" t="e">
        <f t="shared" si="44"/>
        <v>#DIV/0!</v>
      </c>
      <c r="M54" s="24" t="e">
        <f t="shared" si="45"/>
        <v>#DIV/0!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IF(seasonal!A55=0,"",seasonal!A55)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permanent!E55</f>
        <v>1</v>
      </c>
      <c r="F55" s="75">
        <f>permanent!F55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 t="e">
        <f t="shared" si="43"/>
        <v>#DIV/0!</v>
      </c>
      <c r="L55" s="22" t="e">
        <f t="shared" si="44"/>
        <v>#DIV/0!</v>
      </c>
      <c r="M55" s="24" t="e">
        <f t="shared" si="45"/>
        <v>#DIV/0!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IF(seasonal!A56=0,"",seasonal!A56)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permanent!E56</f>
        <v>1</v>
      </c>
      <c r="F56" s="75">
        <f>permanent!F56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 t="e">
        <f t="shared" si="43"/>
        <v>#DIV/0!</v>
      </c>
      <c r="L56" s="22" t="e">
        <f t="shared" si="44"/>
        <v>#DIV/0!</v>
      </c>
      <c r="M56" s="24" t="e">
        <f t="shared" si="45"/>
        <v>#DIV/0!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IF(seasonal!A57=0,"",seasonal!A57)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permanent!E57</f>
        <v>1</v>
      </c>
      <c r="F57" s="75">
        <f>permanent!F57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 t="e">
        <f t="shared" si="43"/>
        <v>#DIV/0!</v>
      </c>
      <c r="L57" s="22" t="e">
        <f t="shared" si="44"/>
        <v>#DIV/0!</v>
      </c>
      <c r="M57" s="24" t="e">
        <f t="shared" si="45"/>
        <v>#DIV/0!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IF(seasonal!A58=0,"",seasonal!A58)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permanent!E58</f>
        <v>1</v>
      </c>
      <c r="F58" s="75">
        <f>permanent!F58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 t="e">
        <f t="shared" si="43"/>
        <v>#DIV/0!</v>
      </c>
      <c r="L58" s="22" t="e">
        <f t="shared" si="44"/>
        <v>#DIV/0!</v>
      </c>
      <c r="M58" s="24" t="e">
        <f t="shared" si="45"/>
        <v>#DIV/0!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seasonal!Z58</f>
        <v>0.25</v>
      </c>
      <c r="AA58" s="147">
        <f t="shared" si="38"/>
        <v>0</v>
      </c>
      <c r="AB58" s="156">
        <f>seasonal!AB58</f>
        <v>0.25</v>
      </c>
      <c r="AC58" s="147">
        <f t="shared" si="39"/>
        <v>0</v>
      </c>
      <c r="AD58" s="156">
        <f>seasonal!AD58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IF(seasonal!A59=0,"",seasonal!A59)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permanent!E59</f>
        <v>1</v>
      </c>
      <c r="F59" s="75">
        <f>permanent!F59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 t="e">
        <f t="shared" si="43"/>
        <v>#DIV/0!</v>
      </c>
      <c r="L59" s="22" t="e">
        <f t="shared" si="44"/>
        <v>#DIV/0!</v>
      </c>
      <c r="M59" s="24" t="e">
        <f t="shared" si="45"/>
        <v>#DIV/0!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seasonal!Z59</f>
        <v>0.25</v>
      </c>
      <c r="AA59" s="147">
        <f t="shared" si="38"/>
        <v>0</v>
      </c>
      <c r="AB59" s="156">
        <f>seasonal!AB59</f>
        <v>0.25</v>
      </c>
      <c r="AC59" s="147">
        <f t="shared" si="39"/>
        <v>0</v>
      </c>
      <c r="AD59" s="156">
        <f>seasonal!AD59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IF(seasonal!A60=0,"",seasonal!A60)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permanent!E60</f>
        <v>1</v>
      </c>
      <c r="F60" s="75">
        <f>permanent!F60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 t="e">
        <f t="shared" si="43"/>
        <v>#DIV/0!</v>
      </c>
      <c r="L60" s="22" t="e">
        <f t="shared" si="44"/>
        <v>#DIV/0!</v>
      </c>
      <c r="M60" s="24" t="e">
        <f t="shared" si="45"/>
        <v>#DIV/0!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seasonal!Z60</f>
        <v>0.25</v>
      </c>
      <c r="AA60" s="147">
        <f t="shared" si="38"/>
        <v>0</v>
      </c>
      <c r="AB60" s="156">
        <f>seasonal!AB60</f>
        <v>0.25</v>
      </c>
      <c r="AC60" s="147">
        <f t="shared" si="39"/>
        <v>0</v>
      </c>
      <c r="AD60" s="156">
        <f>seasonal!AD60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IF(seasonal!A61=0,"",seasonal!A61)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permanent!E61</f>
        <v>1</v>
      </c>
      <c r="F61" s="75">
        <f>permanent!F61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 t="e">
        <f t="shared" si="43"/>
        <v>#DIV/0!</v>
      </c>
      <c r="L61" s="22" t="e">
        <f t="shared" si="44"/>
        <v>#DIV/0!</v>
      </c>
      <c r="M61" s="24" t="e">
        <f t="shared" si="45"/>
        <v>#DIV/0!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seasonal!Z61</f>
        <v>0.25</v>
      </c>
      <c r="AA61" s="147">
        <f t="shared" si="38"/>
        <v>0</v>
      </c>
      <c r="AB61" s="156">
        <f>seasonal!AB61</f>
        <v>0.25</v>
      </c>
      <c r="AC61" s="147">
        <f t="shared" si="39"/>
        <v>0</v>
      </c>
      <c r="AD61" s="156">
        <f>seasonal!AD61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IF(seasonal!A62=0,"",seasonal!A62)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permanent!E62</f>
        <v>1</v>
      </c>
      <c r="F62" s="75">
        <f>permanent!F62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 t="e">
        <f t="shared" si="43"/>
        <v>#DIV/0!</v>
      </c>
      <c r="L62" s="22" t="e">
        <f t="shared" si="44"/>
        <v>#DIV/0!</v>
      </c>
      <c r="M62" s="24" t="e">
        <f t="shared" si="45"/>
        <v>#DIV/0!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seasonal!Z62</f>
        <v>0.25</v>
      </c>
      <c r="AA62" s="147">
        <f t="shared" si="38"/>
        <v>0</v>
      </c>
      <c r="AB62" s="156">
        <f>seasonal!AB62</f>
        <v>0.25</v>
      </c>
      <c r="AC62" s="147">
        <f t="shared" si="39"/>
        <v>0</v>
      </c>
      <c r="AD62" s="156">
        <f>seasonal!AD62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IF(seasonal!A63=0,"",seasonal!A63)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permanent!E63</f>
        <v>1</v>
      </c>
      <c r="F63" s="75">
        <f>permanent!F63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 t="e">
        <f t="shared" si="43"/>
        <v>#DIV/0!</v>
      </c>
      <c r="L63" s="22" t="e">
        <f t="shared" si="44"/>
        <v>#DIV/0!</v>
      </c>
      <c r="M63" s="24" t="e">
        <f t="shared" si="4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seasonal!Z63</f>
        <v>0.25</v>
      </c>
      <c r="AA63" s="147">
        <f t="shared" si="38"/>
        <v>0</v>
      </c>
      <c r="AB63" s="156">
        <f>seasonal!AB63</f>
        <v>0.25</v>
      </c>
      <c r="AC63" s="147">
        <f t="shared" si="39"/>
        <v>0</v>
      </c>
      <c r="AD63" s="156">
        <f>seasonal!AD63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IF(seasonal!A64=0,"",seasonal!A64)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permanent!E64</f>
        <v>1</v>
      </c>
      <c r="F64" s="75">
        <f>permanent!F64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 t="e">
        <f t="shared" si="43"/>
        <v>#DIV/0!</v>
      </c>
      <c r="L64" s="22" t="e">
        <f t="shared" si="44"/>
        <v>#DIV/0!</v>
      </c>
      <c r="M64" s="24" t="e">
        <f t="shared" si="4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seasonal!Z64</f>
        <v>0.25</v>
      </c>
      <c r="AA64" s="149">
        <f t="shared" si="38"/>
        <v>0</v>
      </c>
      <c r="AB64" s="156">
        <f>seasonal!AB64</f>
        <v>0.25</v>
      </c>
      <c r="AC64" s="149">
        <f t="shared" si="39"/>
        <v>0</v>
      </c>
      <c r="AD64" s="156">
        <f>seasonal!AD64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>
        <f>SUM(J37:J64)</f>
        <v>0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0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[1]Summ!$J1031</f>
        <v>9357.0955889111465</v>
      </c>
      <c r="C70" s="39"/>
      <c r="D70" s="38"/>
      <c r="E70" s="75">
        <f>permanent!E70</f>
        <v>1</v>
      </c>
      <c r="F70" s="75">
        <f>permanent!F70</f>
        <v>1.4</v>
      </c>
      <c r="G70" s="22"/>
      <c r="H70" s="24">
        <f>(E70*F70)</f>
        <v>1.4</v>
      </c>
      <c r="I70" s="39">
        <f>I124*I$83</f>
        <v>0</v>
      </c>
      <c r="J70" s="51">
        <f>J124*I$83</f>
        <v>0</v>
      </c>
      <c r="K70" s="40" t="e">
        <f>B70/B$76</f>
        <v>#DIV/0!</v>
      </c>
      <c r="L70" s="22" t="e">
        <f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seasonal!Z70</f>
        <v>0.25</v>
      </c>
      <c r="AA70" s="147">
        <f>$J70*Z70</f>
        <v>0</v>
      </c>
      <c r="AB70" s="156">
        <f>seasonal!AB70</f>
        <v>0.25</v>
      </c>
      <c r="AC70" s="147">
        <f>$J70*AB70</f>
        <v>0</v>
      </c>
      <c r="AD70" s="156">
        <f>seasonal!AD70</f>
        <v>0.25</v>
      </c>
      <c r="AE70" s="147">
        <f>$J70*AD70</f>
        <v>0</v>
      </c>
      <c r="AF70" s="156">
        <f>seasonal!AF70</f>
        <v>0.25</v>
      </c>
      <c r="AG70" s="147">
        <f>$J70*AF70</f>
        <v>0</v>
      </c>
      <c r="AH70" s="155">
        <f>SUM(Z70,AB70,AD70,AF70)</f>
        <v>1</v>
      </c>
      <c r="AI70" s="147">
        <f>SUM(AA70,AC70,AE70,AG70)</f>
        <v>0</v>
      </c>
      <c r="AJ70" s="148">
        <f>(AA70+AC70)</f>
        <v>0</v>
      </c>
      <c r="AK70" s="147">
        <f>(AE70+AG70)</f>
        <v>0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[1]Summ!$J1032</f>
        <v>7789.3333333333339</v>
      </c>
      <c r="C71" s="39"/>
      <c r="D71" s="38"/>
      <c r="E71" s="75">
        <f>permanent!E71</f>
        <v>1</v>
      </c>
      <c r="F71" s="75">
        <f>permanent!F71</f>
        <v>1.18</v>
      </c>
      <c r="G71" s="22"/>
      <c r="H71" s="24">
        <f t="shared" ref="H71:H72" si="47">(E71*F71)</f>
        <v>1.18</v>
      </c>
      <c r="I71" s="39">
        <f t="shared" ref="I71:I72" si="48">I125*I$83</f>
        <v>0</v>
      </c>
      <c r="J71" s="51">
        <f t="shared" ref="J71:J72" si="49">J125*I$83</f>
        <v>0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[1]Summ!$J1033</f>
        <v>13872</v>
      </c>
      <c r="C72" s="39"/>
      <c r="D72" s="38"/>
      <c r="E72" s="75">
        <f>permanent!E72</f>
        <v>1</v>
      </c>
      <c r="F72" s="75">
        <f>permanent!F72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0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[1]Summ!$J1034</f>
        <v>0</v>
      </c>
      <c r="C73" s="39"/>
      <c r="D73" s="38"/>
      <c r="E73" s="75">
        <f>permanent!E73</f>
        <v>1</v>
      </c>
      <c r="F73" s="75">
        <f>permanent!F73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 t="e">
        <f>B73/B$76</f>
        <v>#DIV/0!</v>
      </c>
      <c r="L73" s="22" t="e">
        <f>(L127*G$37*F$9/F$7)/B$130</f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seasonal!Z73</f>
        <v>0.09</v>
      </c>
      <c r="AA73" s="147">
        <f>$H$73*$B$73*Z73</f>
        <v>0</v>
      </c>
      <c r="AB73" s="156">
        <f>seasonal!AB73</f>
        <v>0.09</v>
      </c>
      <c r="AC73" s="147">
        <f>$H$73*$B$73*AB73</f>
        <v>0</v>
      </c>
      <c r="AD73" s="156">
        <f>seasonal!AD73</f>
        <v>0.23</v>
      </c>
      <c r="AE73" s="147">
        <f>$H$73*$B$73*AD73</f>
        <v>0</v>
      </c>
      <c r="AF73" s="156">
        <f>seasonal!AF73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0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>J128*I$83</f>
        <v>0</v>
      </c>
      <c r="K74" s="40" t="e">
        <f>B74/B$76</f>
        <v>#DIV/0!</v>
      </c>
      <c r="L74" s="22" t="e">
        <f>(L128*G$37*F$9/F$7)/B$130</f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0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>
        <f>I130*I$83</f>
        <v>0</v>
      </c>
      <c r="J76" s="51">
        <f>J130*I$83</f>
        <v>0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0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22291.347157808941</v>
      </c>
      <c r="J77" s="100">
        <f>J131*I$83</f>
        <v>22291.347157808941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>
        <f>IF(SUM(AG6:AG29)+((AG65-AG70-$J$75)*4/I$83)&lt;1,0,AG65-AG70-$J$75-(1-SUM(AG6:AG29))*I$83/4)</f>
        <v>0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seasonal!AA82</f>
        <v>5.6000000000000005</v>
      </c>
      <c r="AB82" s="162">
        <f>IF($AH$82=0,0,AC82/$AH$82)</f>
        <v>1</v>
      </c>
      <c r="AC82" s="193">
        <f>seasonal!AC82</f>
        <v>5.6000000000000005</v>
      </c>
      <c r="AD82" s="162">
        <f>IF($AH$82=0,0,AE82/$AH$82)</f>
        <v>1</v>
      </c>
      <c r="AE82" s="193">
        <f>seasonal!AE82</f>
        <v>5.6000000000000005</v>
      </c>
      <c r="AF82" s="162">
        <f>IF($AH$82=0,0,AG82/$AH$82)</f>
        <v>1</v>
      </c>
      <c r="AG82" s="193">
        <f>seasonal!AG82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17800.515655036415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>(B37/$B$83)</f>
        <v>0</v>
      </c>
      <c r="C91" s="75">
        <f>(C37/$B$83)</f>
        <v>0</v>
      </c>
      <c r="D91" s="24">
        <f t="shared" ref="D91" si="51">(B91+C91)</f>
        <v>0</v>
      </c>
      <c r="H91" s="24">
        <f>(E37*F37/G37*F$7/F$9)</f>
        <v>0.33636363636363642</v>
      </c>
      <c r="I91" s="22">
        <f t="shared" ref="I91" si="52">(D91*H91)</f>
        <v>0</v>
      </c>
      <c r="J91" s="24">
        <f>IF(I$32&lt;=1+I$131,I91,L91+J$33*(I91-L91))</f>
        <v>0</v>
      </c>
      <c r="K91" s="22">
        <f t="shared" ref="K91" si="53">(B91)</f>
        <v>0</v>
      </c>
      <c r="L91" s="22">
        <f t="shared" ref="L91" si="54">(K91*H91)</f>
        <v>0</v>
      </c>
      <c r="M91" s="227">
        <f t="shared" si="50"/>
        <v>0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Construction cash income -- see Data2</v>
      </c>
      <c r="B92" s="75">
        <f t="shared" ref="B92:C92" si="56">(B38/$B$83)</f>
        <v>0</v>
      </c>
      <c r="C92" s="75">
        <f t="shared" si="56"/>
        <v>0</v>
      </c>
      <c r="D92" s="24">
        <f t="shared" ref="D92:D118" si="57">(B92+C92)</f>
        <v>0</v>
      </c>
      <c r="H92" s="24">
        <f t="shared" ref="H92:H118" si="58">(E38*F38/G38*F$7/F$9)</f>
        <v>0.33636363636363642</v>
      </c>
      <c r="I92" s="22">
        <f t="shared" ref="I92:I118" si="59">(D92*H92)</f>
        <v>0</v>
      </c>
      <c r="J92" s="24">
        <f t="shared" ref="J92:J118" si="60">IF(I$32&lt;=1+I$131,I92,L92+J$33*(I92-L92))</f>
        <v>0</v>
      </c>
      <c r="K92" s="22">
        <f t="shared" ref="K92:K118" si="61">(B92)</f>
        <v>0</v>
      </c>
      <c r="L92" s="22">
        <f t="shared" ref="L92:L118" si="62">(K92*H92)</f>
        <v>0</v>
      </c>
      <c r="M92" s="227">
        <f t="shared" ref="M92:M118" si="63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Domestic work cash income -- see Data2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0.33636363636363642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7">
        <f t="shared" si="63"/>
        <v>0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0.42909090909090908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ref="B95:C95" si="66">(B41/$B$83)</f>
        <v>0</v>
      </c>
      <c r="C95" s="75">
        <f t="shared" si="66"/>
        <v>0</v>
      </c>
      <c r="D95" s="24">
        <f t="shared" si="57"/>
        <v>0</v>
      </c>
      <c r="H95" s="24">
        <f t="shared" si="58"/>
        <v>0.57212121212121214</v>
      </c>
      <c r="I95" s="22">
        <f t="shared" si="59"/>
        <v>0</v>
      </c>
      <c r="J95" s="24">
        <f t="shared" si="60"/>
        <v>0</v>
      </c>
      <c r="K95" s="22">
        <f t="shared" si="61"/>
        <v>0</v>
      </c>
      <c r="L95" s="22">
        <f t="shared" si="62"/>
        <v>0</v>
      </c>
      <c r="M95" s="227">
        <f t="shared" si="63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ref="B96:C96" si="67">(B42/$B$83)</f>
        <v>0</v>
      </c>
      <c r="C96" s="75">
        <f t="shared" si="67"/>
        <v>0</v>
      </c>
      <c r="D96" s="24">
        <f t="shared" si="57"/>
        <v>0</v>
      </c>
      <c r="H96" s="24">
        <f t="shared" si="58"/>
        <v>0.7151515151515152</v>
      </c>
      <c r="I96" s="22">
        <f t="shared" si="59"/>
        <v>0</v>
      </c>
      <c r="J96" s="24">
        <f t="shared" si="60"/>
        <v>0</v>
      </c>
      <c r="K96" s="22">
        <f t="shared" si="61"/>
        <v>0</v>
      </c>
      <c r="L96" s="22">
        <f t="shared" si="62"/>
        <v>0</v>
      </c>
      <c r="M96" s="227">
        <f t="shared" si="63"/>
        <v>0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7">
        <f t="shared" si="63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Public works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0.60606060606060608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7">
        <f t="shared" si="63"/>
        <v>0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/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0.60606060606060608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/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0.60606060606060608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0.60606060606060608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7">
        <f t="shared" si="63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0.60606060606060608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0.60606060606060608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0</v>
      </c>
      <c r="C119" s="22">
        <f>SUM(C91:C118)</f>
        <v>0</v>
      </c>
      <c r="D119" s="24">
        <f>SUM(D91:D118)</f>
        <v>0</v>
      </c>
      <c r="E119" s="22"/>
      <c r="F119" s="2"/>
      <c r="G119" s="2"/>
      <c r="H119" s="31"/>
      <c r="I119" s="22">
        <f>SUM(I91:I118)</f>
        <v>0</v>
      </c>
      <c r="J119" s="24">
        <f>SUM(J91:J118)</f>
        <v>0</v>
      </c>
      <c r="K119" s="22">
        <f>SUM(K91:K118)</f>
        <v>0</v>
      </c>
      <c r="L119" s="22">
        <f>SUM(L91:L118)</f>
        <v>0</v>
      </c>
      <c r="M119" s="57">
        <f t="shared" si="50"/>
        <v>0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B70/B$83</f>
        <v>0.85926647798309541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</v>
      </c>
      <c r="J124" s="237">
        <f>IF(SUMPRODUCT($B$124:$B124,$H$124:$H124)&lt;J$119,($B124*$H124),J$119)</f>
        <v>0</v>
      </c>
      <c r="K124" s="22">
        <f>(B124)</f>
        <v>0.85926647798309541</v>
      </c>
      <c r="L124" s="29">
        <f>IF(SUMPRODUCT($B$124:$B124,$H$124:$H124)&lt;L$119,($B124*$H124),L$119)</f>
        <v>0</v>
      </c>
      <c r="M124" s="57">
        <f t="shared" si="90"/>
        <v>0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75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2">
        <f t="shared" ref="K125:K126" si="91">(B125)</f>
        <v>0.71529813450890622</v>
      </c>
      <c r="L125" s="29">
        <f>IF(SUMPRODUCT($B$124:$B125,$H$124:$H125)&lt;L$119,($B125*$H125),IF(SUMPRODUCT($B$124:$B124,$H$124:$H124)&lt;L$119,L$119-SUMPRODUCT($B$124:$B124,$H$124:$H124),0))</f>
        <v>0</v>
      </c>
      <c r="M125" s="57">
        <f t="shared" ref="M125:M126" si="92">(J125)</f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75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91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92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2">
        <f>(B128)</f>
        <v>0</v>
      </c>
      <c r="L128" s="22">
        <f>IF(L124=L119,0,(L119-L124)/(B119-B124)*K128)</f>
        <v>0</v>
      </c>
      <c r="M128" s="57">
        <f t="shared" si="90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0</v>
      </c>
      <c r="C130" s="2"/>
      <c r="D130" s="31"/>
      <c r="E130" s="2"/>
      <c r="F130" s="2"/>
      <c r="G130" s="2"/>
      <c r="H130" s="24"/>
      <c r="I130" s="29">
        <f>(I119)</f>
        <v>0</v>
      </c>
      <c r="J130" s="228">
        <f>(J119)</f>
        <v>0</v>
      </c>
      <c r="K130" s="22">
        <f>(B130)</f>
        <v>0</v>
      </c>
      <c r="L130" s="22">
        <f>(L119)</f>
        <v>0</v>
      </c>
      <c r="M130" s="57">
        <f t="shared" si="90"/>
        <v>0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1.2406211320586928</v>
      </c>
      <c r="J131" s="237">
        <f>IF(SUMPRODUCT($B124:$B125,$H124:$H125)&gt;(J119-J128),SUMPRODUCT($B124:$B125,$H124:$H125)+J128-J119,0)</f>
        <v>1.2406211320586928</v>
      </c>
      <c r="K131" s="29"/>
      <c r="L131" s="29">
        <f>IF(I131&lt;SUM(L126:L127),0,I131-(SUM(L126:L127)))</f>
        <v>1.2406211320586928</v>
      </c>
      <c r="M131" s="237">
        <f>IF(I131&lt;SUM(M126:M127),0,I131-(SUM(M126:M127)))</f>
        <v>1.2406211320586928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48" operator="equal">
      <formula>16</formula>
    </cfRule>
    <cfRule type="cellIs" dxfId="129" priority="149" operator="equal">
      <formula>15</formula>
    </cfRule>
    <cfRule type="cellIs" dxfId="128" priority="150" operator="equal">
      <formula>14</formula>
    </cfRule>
    <cfRule type="cellIs" dxfId="127" priority="151" operator="equal">
      <formula>13</formula>
    </cfRule>
    <cfRule type="cellIs" dxfId="126" priority="152" operator="equal">
      <formula>12</formula>
    </cfRule>
    <cfRule type="cellIs" dxfId="125" priority="153" operator="equal">
      <formula>11</formula>
    </cfRule>
    <cfRule type="cellIs" dxfId="124" priority="154" operator="equal">
      <formula>10</formula>
    </cfRule>
    <cfRule type="cellIs" dxfId="123" priority="155" operator="equal">
      <formula>9</formula>
    </cfRule>
    <cfRule type="cellIs" dxfId="122" priority="156" operator="equal">
      <formula>8</formula>
    </cfRule>
    <cfRule type="cellIs" dxfId="121" priority="157" operator="equal">
      <formula>7</formula>
    </cfRule>
    <cfRule type="cellIs" dxfId="120" priority="158" operator="equal">
      <formula>6</formula>
    </cfRule>
    <cfRule type="cellIs" dxfId="119" priority="159" operator="equal">
      <formula>5</formula>
    </cfRule>
    <cfRule type="cellIs" dxfId="118" priority="160" operator="equal">
      <formula>4</formula>
    </cfRule>
    <cfRule type="cellIs" dxfId="117" priority="161" operator="equal">
      <formula>3</formula>
    </cfRule>
    <cfRule type="cellIs" dxfId="116" priority="162" operator="equal">
      <formula>2</formula>
    </cfRule>
    <cfRule type="cellIs" dxfId="115" priority="163" operator="equal">
      <formula>1</formula>
    </cfRule>
  </conditionalFormatting>
  <conditionalFormatting sqref="N29">
    <cfRule type="cellIs" dxfId="114" priority="132" operator="equal">
      <formula>16</formula>
    </cfRule>
    <cfRule type="cellIs" dxfId="113" priority="133" operator="equal">
      <formula>15</formula>
    </cfRule>
    <cfRule type="cellIs" dxfId="112" priority="134" operator="equal">
      <formula>14</formula>
    </cfRule>
    <cfRule type="cellIs" dxfId="111" priority="135" operator="equal">
      <formula>13</formula>
    </cfRule>
    <cfRule type="cellIs" dxfId="110" priority="136" operator="equal">
      <formula>12</formula>
    </cfRule>
    <cfRule type="cellIs" dxfId="109" priority="137" operator="equal">
      <formula>11</formula>
    </cfRule>
    <cfRule type="cellIs" dxfId="108" priority="138" operator="equal">
      <formula>10</formula>
    </cfRule>
    <cfRule type="cellIs" dxfId="107" priority="139" operator="equal">
      <formula>9</formula>
    </cfRule>
    <cfRule type="cellIs" dxfId="106" priority="140" operator="equal">
      <formula>8</formula>
    </cfRule>
    <cfRule type="cellIs" dxfId="105" priority="141" operator="equal">
      <formula>7</formula>
    </cfRule>
    <cfRule type="cellIs" dxfId="104" priority="142" operator="equal">
      <formula>6</formula>
    </cfRule>
    <cfRule type="cellIs" dxfId="103" priority="143" operator="equal">
      <formula>5</formula>
    </cfRule>
    <cfRule type="cellIs" dxfId="102" priority="144" operator="equal">
      <formula>4</formula>
    </cfRule>
    <cfRule type="cellIs" dxfId="101" priority="145" operator="equal">
      <formula>3</formula>
    </cfRule>
    <cfRule type="cellIs" dxfId="100" priority="146" operator="equal">
      <formula>2</formula>
    </cfRule>
    <cfRule type="cellIs" dxfId="99" priority="147" operator="equal">
      <formula>1</formula>
    </cfRule>
  </conditionalFormatting>
  <conditionalFormatting sqref="N27:N28">
    <cfRule type="cellIs" dxfId="98" priority="68" operator="equal">
      <formula>16</formula>
    </cfRule>
    <cfRule type="cellIs" dxfId="97" priority="69" operator="equal">
      <formula>15</formula>
    </cfRule>
    <cfRule type="cellIs" dxfId="96" priority="70" operator="equal">
      <formula>14</formula>
    </cfRule>
    <cfRule type="cellIs" dxfId="95" priority="71" operator="equal">
      <formula>13</formula>
    </cfRule>
    <cfRule type="cellIs" dxfId="94" priority="72" operator="equal">
      <formula>12</formula>
    </cfRule>
    <cfRule type="cellIs" dxfId="93" priority="73" operator="equal">
      <formula>11</formula>
    </cfRule>
    <cfRule type="cellIs" dxfId="92" priority="74" operator="equal">
      <formula>10</formula>
    </cfRule>
    <cfRule type="cellIs" dxfId="91" priority="75" operator="equal">
      <formula>9</formula>
    </cfRule>
    <cfRule type="cellIs" dxfId="90" priority="76" operator="equal">
      <formula>8</formula>
    </cfRule>
    <cfRule type="cellIs" dxfId="89" priority="77" operator="equal">
      <formula>7</formula>
    </cfRule>
    <cfRule type="cellIs" dxfId="88" priority="78" operator="equal">
      <formula>6</formula>
    </cfRule>
    <cfRule type="cellIs" dxfId="87" priority="79" operator="equal">
      <formula>5</formula>
    </cfRule>
    <cfRule type="cellIs" dxfId="86" priority="80" operator="equal">
      <formula>4</formula>
    </cfRule>
    <cfRule type="cellIs" dxfId="85" priority="81" operator="equal">
      <formula>3</formula>
    </cfRule>
    <cfRule type="cellIs" dxfId="84" priority="82" operator="equal">
      <formula>2</formula>
    </cfRule>
    <cfRule type="cellIs" dxfId="83" priority="83" operator="equal">
      <formula>1</formula>
    </cfRule>
  </conditionalFormatting>
  <conditionalFormatting sqref="R31:T31">
    <cfRule type="cellIs" dxfId="82" priority="35" operator="greaterThan">
      <formula>0</formula>
    </cfRule>
  </conditionalFormatting>
  <conditionalFormatting sqref="R32:T32">
    <cfRule type="cellIs" dxfId="81" priority="34" operator="greaterThan">
      <formula>0</formula>
    </cfRule>
  </conditionalFormatting>
  <conditionalFormatting sqref="R30:T30">
    <cfRule type="cellIs" dxfId="80" priority="33" operator="greaterThan">
      <formula>0</formula>
    </cfRule>
  </conditionalFormatting>
  <conditionalFormatting sqref="N91:N104">
    <cfRule type="cellIs" dxfId="79" priority="17" operator="equal">
      <formula>16</formula>
    </cfRule>
    <cfRule type="cellIs" dxfId="78" priority="18" operator="equal">
      <formula>15</formula>
    </cfRule>
    <cfRule type="cellIs" dxfId="77" priority="19" operator="equal">
      <formula>14</formula>
    </cfRule>
    <cfRule type="cellIs" dxfId="76" priority="20" operator="equal">
      <formula>13</formula>
    </cfRule>
    <cfRule type="cellIs" dxfId="75" priority="21" operator="equal">
      <formula>12</formula>
    </cfRule>
    <cfRule type="cellIs" dxfId="74" priority="22" operator="equal">
      <formula>11</formula>
    </cfRule>
    <cfRule type="cellIs" dxfId="73" priority="23" operator="equal">
      <formula>10</formula>
    </cfRule>
    <cfRule type="cellIs" dxfId="72" priority="24" operator="equal">
      <formula>9</formula>
    </cfRule>
    <cfRule type="cellIs" dxfId="71" priority="25" operator="equal">
      <formula>8</formula>
    </cfRule>
    <cfRule type="cellIs" dxfId="70" priority="26" operator="equal">
      <formula>7</formula>
    </cfRule>
    <cfRule type="cellIs" dxfId="69" priority="27" operator="equal">
      <formula>6</formula>
    </cfRule>
    <cfRule type="cellIs" dxfId="68" priority="28" operator="equal">
      <formula>5</formula>
    </cfRule>
    <cfRule type="cellIs" dxfId="67" priority="29" operator="equal">
      <formula>4</formula>
    </cfRule>
    <cfRule type="cellIs" dxfId="66" priority="30" operator="equal">
      <formula>3</formula>
    </cfRule>
    <cfRule type="cellIs" dxfId="65" priority="31" operator="equal">
      <formula>2</formula>
    </cfRule>
    <cfRule type="cellIs" dxfId="64" priority="32" operator="equal">
      <formula>1</formula>
    </cfRule>
  </conditionalFormatting>
  <conditionalFormatting sqref="N105:N118">
    <cfRule type="cellIs" dxfId="63" priority="1" operator="equal">
      <formula>16</formula>
    </cfRule>
    <cfRule type="cellIs" dxfId="62" priority="2" operator="equal">
      <formula>15</formula>
    </cfRule>
    <cfRule type="cellIs" dxfId="61" priority="3" operator="equal">
      <formula>14</formula>
    </cfRule>
    <cfRule type="cellIs" dxfId="60" priority="4" operator="equal">
      <formula>13</formula>
    </cfRule>
    <cfRule type="cellIs" dxfId="59" priority="5" operator="equal">
      <formula>12</formula>
    </cfRule>
    <cfRule type="cellIs" dxfId="58" priority="6" operator="equal">
      <formula>11</formula>
    </cfRule>
    <cfRule type="cellIs" dxfId="57" priority="7" operator="equal">
      <formula>10</formula>
    </cfRule>
    <cfRule type="cellIs" dxfId="56" priority="8" operator="equal">
      <formula>9</formula>
    </cfRule>
    <cfRule type="cellIs" dxfId="55" priority="9" operator="equal">
      <formula>8</formula>
    </cfRule>
    <cfRule type="cellIs" dxfId="54" priority="10" operator="equal">
      <formula>7</formula>
    </cfRule>
    <cfRule type="cellIs" dxfId="53" priority="11" operator="equal">
      <formula>6</formula>
    </cfRule>
    <cfRule type="cellIs" dxfId="52" priority="12" operator="equal">
      <formula>5</formula>
    </cfRule>
    <cfRule type="cellIs" dxfId="51" priority="13" operator="equal">
      <formula>4</formula>
    </cfRule>
    <cfRule type="cellIs" dxfId="50" priority="14" operator="equal">
      <formula>3</formula>
    </cfRule>
    <cfRule type="cellIs" dxfId="49" priority="15" operator="equal">
      <formula>2</formula>
    </cfRule>
    <cfRule type="cellIs" dxfId="48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7" t="str">
        <f>seasonal!A1</f>
        <v>ZAFW: 59050</v>
      </c>
      <c r="L2" s="267"/>
      <c r="M2" s="267"/>
      <c r="N2" s="267"/>
      <c r="O2" s="267"/>
      <c r="P2" s="267"/>
      <c r="Q2" s="267"/>
      <c r="R2" s="248"/>
      <c r="S2" s="248"/>
      <c r="T2" s="248"/>
      <c r="U2" s="248"/>
      <c r="V2" s="248"/>
    </row>
    <row r="3" spans="1:22" s="92" customFormat="1" ht="17">
      <c r="A3" s="90"/>
      <c r="B3" s="268" t="str">
        <f>casual!A3</f>
        <v>Sources of Food : Very Poor HHs</v>
      </c>
      <c r="C3" s="269"/>
      <c r="D3" s="269"/>
      <c r="E3" s="269"/>
      <c r="F3" s="245"/>
      <c r="G3" s="266" t="str">
        <f>seasonal!A3</f>
        <v>Sources of Food : Poor HHs</v>
      </c>
      <c r="H3" s="266"/>
      <c r="I3" s="266"/>
      <c r="J3" s="266"/>
      <c r="K3" s="246"/>
      <c r="L3" s="266" t="str">
        <f>permanent!A3</f>
        <v>Sources of Food : Middle HHs</v>
      </c>
      <c r="M3" s="266"/>
      <c r="N3" s="266"/>
      <c r="O3" s="266"/>
      <c r="P3" s="266"/>
      <c r="Q3" s="247"/>
      <c r="R3" s="266" t="str">
        <f>Rich!A3</f>
        <v>Sources of Food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1"/>
  <sheetViews>
    <sheetView topLeftCell="A71" workbookViewId="0">
      <selection activeCell="B72" sqref="B72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1" t="str">
        <f>seasonal!A1</f>
        <v>ZAFW: 59050</v>
      </c>
      <c r="L2" s="271"/>
      <c r="M2" s="271"/>
      <c r="N2" s="271"/>
      <c r="O2" s="271"/>
      <c r="P2" s="271"/>
      <c r="Q2" s="271"/>
      <c r="R2" s="87"/>
      <c r="S2" s="87"/>
      <c r="T2" s="87"/>
      <c r="U2" s="87"/>
      <c r="V2" s="87"/>
    </row>
    <row r="3" spans="1:22" s="92" customFormat="1" ht="17">
      <c r="A3" s="90"/>
      <c r="B3" s="89"/>
      <c r="C3" s="272" t="str">
        <f>casual!A34</f>
        <v>Income : Very Poor HHs</v>
      </c>
      <c r="D3" s="272"/>
      <c r="E3" s="272"/>
      <c r="F3" s="90"/>
      <c r="G3" s="270" t="str">
        <f>seasonal!A34</f>
        <v>Income : Poor HHs</v>
      </c>
      <c r="H3" s="270"/>
      <c r="I3" s="270"/>
      <c r="J3" s="270"/>
      <c r="K3" s="89"/>
      <c r="L3" s="270" t="str">
        <f>permanent!A34</f>
        <v>Income : Middle HHs</v>
      </c>
      <c r="M3" s="270"/>
      <c r="N3" s="270"/>
      <c r="O3" s="270"/>
      <c r="P3" s="270"/>
      <c r="Q3" s="91"/>
      <c r="R3" s="270" t="str">
        <f>Rich!A34</f>
        <v>Income : Better-off HHs</v>
      </c>
      <c r="S3" s="270"/>
      <c r="T3" s="270"/>
      <c r="U3" s="270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258" t="s">
        <v>137</v>
      </c>
      <c r="C71" s="258" t="s">
        <v>138</v>
      </c>
      <c r="D71" s="258" t="s">
        <v>139</v>
      </c>
      <c r="E71" s="170"/>
      <c r="F71" s="258" t="s">
        <v>140</v>
      </c>
      <c r="G71" s="258" t="s">
        <v>141</v>
      </c>
      <c r="H71" s="258" t="s">
        <v>142</v>
      </c>
      <c r="I71" s="170"/>
    </row>
    <row r="72" spans="1:9">
      <c r="A72" t="str">
        <f>casual!Q7</f>
        <v>Own crops Consumed</v>
      </c>
      <c r="B72" s="109">
        <f>casual!R7</f>
        <v>0</v>
      </c>
      <c r="C72" s="109">
        <f>seasonal!R7</f>
        <v>0</v>
      </c>
      <c r="D72" s="109">
        <f>permanent!R7</f>
        <v>0</v>
      </c>
      <c r="E72" s="109">
        <f>Rich!R7</f>
        <v>0</v>
      </c>
      <c r="F72" s="109">
        <f>casual!T7</f>
        <v>0</v>
      </c>
      <c r="G72" s="109">
        <f>seasonal!T7</f>
        <v>0</v>
      </c>
      <c r="H72" s="109">
        <f>permanent!T7</f>
        <v>0</v>
      </c>
      <c r="I72" s="109">
        <f>Rich!T7</f>
        <v>0</v>
      </c>
    </row>
    <row r="73" spans="1:9">
      <c r="A73" t="str">
        <f>casual!Q8</f>
        <v>Own crops sold</v>
      </c>
      <c r="B73" s="109">
        <f>casual!R8</f>
        <v>0</v>
      </c>
      <c r="C73" s="109">
        <f>seasonal!R8</f>
        <v>0</v>
      </c>
      <c r="D73" s="109">
        <f>permanent!R8</f>
        <v>0</v>
      </c>
      <c r="E73" s="109">
        <f>Rich!R8</f>
        <v>0</v>
      </c>
      <c r="F73" s="109">
        <f>casual!T8</f>
        <v>0</v>
      </c>
      <c r="G73" s="109">
        <f>seasonal!T8</f>
        <v>0</v>
      </c>
      <c r="H73" s="109">
        <f>permanent!T8</f>
        <v>0</v>
      </c>
      <c r="I73" s="109">
        <f>Rich!T8</f>
        <v>0</v>
      </c>
    </row>
    <row r="74" spans="1:9">
      <c r="A74" t="str">
        <f>casual!Q9</f>
        <v>Animal products consumed</v>
      </c>
      <c r="B74" s="109">
        <f>casual!R9</f>
        <v>0</v>
      </c>
      <c r="C74" s="109">
        <f>seasonal!R9</f>
        <v>0</v>
      </c>
      <c r="D74" s="109">
        <f>permanent!R9</f>
        <v>0</v>
      </c>
      <c r="E74" s="109">
        <f>Rich!R9</f>
        <v>0</v>
      </c>
      <c r="F74" s="109">
        <f>casual!T9</f>
        <v>0</v>
      </c>
      <c r="G74" s="109">
        <f>seasonal!T9</f>
        <v>0</v>
      </c>
      <c r="H74" s="109">
        <f>permanent!T9</f>
        <v>0</v>
      </c>
      <c r="I74" s="109">
        <f>Rich!T9</f>
        <v>0</v>
      </c>
    </row>
    <row r="75" spans="1:9">
      <c r="A75" t="str">
        <f>casual!Q10</f>
        <v>Animal products sold</v>
      </c>
      <c r="B75" s="109">
        <f>casual!R10</f>
        <v>0</v>
      </c>
      <c r="C75" s="109">
        <f>seasonal!R10</f>
        <v>0</v>
      </c>
      <c r="D75" s="109">
        <f>permanent!R10</f>
        <v>0</v>
      </c>
      <c r="E75" s="109">
        <f>Rich!R10</f>
        <v>0</v>
      </c>
      <c r="F75" s="109">
        <f>casual!T10</f>
        <v>0</v>
      </c>
      <c r="G75" s="109">
        <f>seasonal!T10</f>
        <v>0</v>
      </c>
      <c r="H75" s="109">
        <f>permanent!T10</f>
        <v>0</v>
      </c>
      <c r="I75" s="109">
        <f>Rich!T10</f>
        <v>0</v>
      </c>
    </row>
    <row r="76" spans="1:9">
      <c r="A76" t="str">
        <f>casual!Q11</f>
        <v>Animals sold</v>
      </c>
      <c r="B76" s="109">
        <f>casual!R11</f>
        <v>0</v>
      </c>
      <c r="C76" s="109">
        <f>seasonal!R11</f>
        <v>0</v>
      </c>
      <c r="D76" s="109">
        <f>permanent!R11</f>
        <v>0</v>
      </c>
      <c r="E76" s="109">
        <f>Rich!R11</f>
        <v>0</v>
      </c>
      <c r="F76" s="109">
        <f>casual!T11</f>
        <v>0</v>
      </c>
      <c r="G76" s="109">
        <f>seasonal!T11</f>
        <v>0</v>
      </c>
      <c r="H76" s="109">
        <f>permanent!T11</f>
        <v>0</v>
      </c>
      <c r="I76" s="109">
        <f>Rich!T11</f>
        <v>0</v>
      </c>
    </row>
    <row r="77" spans="1:9">
      <c r="A77" t="str">
        <f>casual!Q12</f>
        <v>Wild foods consumed and sold</v>
      </c>
      <c r="B77" s="109">
        <f>casual!R12</f>
        <v>0</v>
      </c>
      <c r="C77" s="109">
        <f>seasonal!R12</f>
        <v>0</v>
      </c>
      <c r="D77" s="109">
        <f>permanent!R12</f>
        <v>0</v>
      </c>
      <c r="E77" s="109">
        <f>Rich!R12</f>
        <v>0</v>
      </c>
      <c r="F77" s="109">
        <f>casual!T12</f>
        <v>0</v>
      </c>
      <c r="G77" s="109">
        <f>seasonal!T12</f>
        <v>0</v>
      </c>
      <c r="H77" s="109">
        <f>permanent!T12</f>
        <v>0</v>
      </c>
      <c r="I77" s="109">
        <f>Rich!T12</f>
        <v>0</v>
      </c>
    </row>
    <row r="78" spans="1:9">
      <c r="A78" t="str">
        <f>casual!Q13</f>
        <v>Labour - casual</v>
      </c>
      <c r="B78" s="109">
        <f>casual!R13</f>
        <v>16142.547124621035</v>
      </c>
      <c r="C78" s="109">
        <f>seasonal!R13</f>
        <v>22019.46691505221</v>
      </c>
      <c r="D78" s="109">
        <f>permanent!R13</f>
        <v>0</v>
      </c>
      <c r="E78" s="109">
        <f>Rich!R13</f>
        <v>0</v>
      </c>
      <c r="F78" s="109">
        <f>casual!T13</f>
        <v>5899.65</v>
      </c>
      <c r="G78" s="109">
        <f>seasonal!T13</f>
        <v>8047.5</v>
      </c>
      <c r="H78" s="109">
        <f>permanent!T13</f>
        <v>0</v>
      </c>
      <c r="I78" s="109">
        <f>Rich!T13</f>
        <v>0</v>
      </c>
    </row>
    <row r="79" spans="1:9">
      <c r="A79" t="str">
        <f>casual!Q14</f>
        <v>Labour - formal emp</v>
      </c>
      <c r="B79" s="109">
        <f>casual!R14</f>
        <v>6378.0524857392611</v>
      </c>
      <c r="C79" s="109">
        <f>seasonal!R14</f>
        <v>9111.5035510560865</v>
      </c>
      <c r="D79" s="109">
        <f>permanent!R14</f>
        <v>45557.517755280438</v>
      </c>
      <c r="E79" s="109">
        <f>Rich!R14</f>
        <v>0</v>
      </c>
      <c r="F79" s="109">
        <f>casual!T14</f>
        <v>2973.5999999999995</v>
      </c>
      <c r="G79" s="109">
        <f>seasonal!T14</f>
        <v>4248</v>
      </c>
      <c r="H79" s="109">
        <f>permanent!T14</f>
        <v>21239.999999999996</v>
      </c>
      <c r="I79" s="109">
        <f>Rich!T14</f>
        <v>0</v>
      </c>
    </row>
    <row r="80" spans="1:9">
      <c r="A80" t="str">
        <f>casual!Q15</f>
        <v>Labour - public works</v>
      </c>
      <c r="B80" s="109">
        <f>casual!R15</f>
        <v>1952.8989277763546</v>
      </c>
      <c r="C80" s="109">
        <f>seasonal!R15</f>
        <v>1952.8989277763546</v>
      </c>
      <c r="D80" s="109">
        <f>permanent!R15</f>
        <v>0</v>
      </c>
      <c r="E80" s="109">
        <f>Rich!R15</f>
        <v>0</v>
      </c>
      <c r="F80" s="109">
        <f>casual!T15</f>
        <v>1286</v>
      </c>
      <c r="G80" s="109">
        <f>seasonal!T15</f>
        <v>1286</v>
      </c>
      <c r="H80" s="109">
        <f>permanent!T15</f>
        <v>0</v>
      </c>
      <c r="I80" s="109">
        <f>Rich!T15</f>
        <v>0</v>
      </c>
    </row>
    <row r="81" spans="1:9">
      <c r="A81" t="str">
        <f>casual!Q16</f>
        <v>Self - employment</v>
      </c>
      <c r="B81" s="109">
        <f>casual!R16</f>
        <v>6833.6276632920653</v>
      </c>
      <c r="C81" s="109">
        <f>seasonal!R16</f>
        <v>0</v>
      </c>
      <c r="D81" s="109">
        <f>permanent!R16</f>
        <v>0</v>
      </c>
      <c r="E81" s="109">
        <f>Rich!R16</f>
        <v>0</v>
      </c>
      <c r="F81" s="109">
        <f>casual!T16</f>
        <v>5097.6000000000004</v>
      </c>
      <c r="G81" s="109">
        <f>seasonal!T16</f>
        <v>0</v>
      </c>
      <c r="H81" s="109">
        <f>permanent!T16</f>
        <v>0</v>
      </c>
      <c r="I81" s="109">
        <f>Rich!T16</f>
        <v>0</v>
      </c>
    </row>
    <row r="82" spans="1:9">
      <c r="A82" t="str">
        <f>casual!Q17</f>
        <v>Small business/petty trading</v>
      </c>
      <c r="B82" s="109">
        <f>casual!R17</f>
        <v>0</v>
      </c>
      <c r="C82" s="109">
        <f>seasonal!R17</f>
        <v>7289.2028408448696</v>
      </c>
      <c r="D82" s="109">
        <f>permanent!R17</f>
        <v>41912.916334858004</v>
      </c>
      <c r="E82" s="109">
        <f>Rich!R17</f>
        <v>0</v>
      </c>
      <c r="F82" s="109">
        <f>casual!T17</f>
        <v>0</v>
      </c>
      <c r="G82" s="109">
        <f>seasonal!T17</f>
        <v>5664.0000000000009</v>
      </c>
      <c r="H82" s="109">
        <f>permanent!T17</f>
        <v>32568</v>
      </c>
      <c r="I82" s="109">
        <f>Rich!T17</f>
        <v>0</v>
      </c>
    </row>
    <row r="83" spans="1:9">
      <c r="A83" t="str">
        <f>casual!Q18</f>
        <v>Food transfer - official</v>
      </c>
      <c r="B83" s="109">
        <f>casual!R18</f>
        <v>1476.5017721245642</v>
      </c>
      <c r="C83" s="109">
        <f>seasonal!R18</f>
        <v>1476.5017721245642</v>
      </c>
      <c r="D83" s="109">
        <f>permanent!R18</f>
        <v>0</v>
      </c>
      <c r="E83" s="109">
        <f>Rich!R18</f>
        <v>0</v>
      </c>
      <c r="F83" s="109">
        <f>casual!T18</f>
        <v>1604.2761177806851</v>
      </c>
      <c r="G83" s="109">
        <f>seasonal!T18</f>
        <v>1604.2761177806851</v>
      </c>
      <c r="H83" s="109">
        <f>permanent!T18</f>
        <v>0</v>
      </c>
      <c r="I83" s="109">
        <f>Rich!T18</f>
        <v>0</v>
      </c>
    </row>
    <row r="84" spans="1:9">
      <c r="A84" t="str">
        <f>casual!Q19</f>
        <v>Food transfer - gifts</v>
      </c>
      <c r="B84" s="109">
        <f>casual!R19</f>
        <v>0</v>
      </c>
      <c r="C84" s="109">
        <f>seasonal!R19</f>
        <v>0</v>
      </c>
      <c r="D84" s="109">
        <f>permanent!R19</f>
        <v>0</v>
      </c>
      <c r="E84" s="109">
        <f>Rich!R19</f>
        <v>0</v>
      </c>
      <c r="F84" s="109">
        <f>casual!T19</f>
        <v>0</v>
      </c>
      <c r="G84" s="109">
        <f>seasonal!T19</f>
        <v>0</v>
      </c>
      <c r="H84" s="109">
        <f>permanent!T19</f>
        <v>0</v>
      </c>
      <c r="I84" s="109">
        <f>Rich!T19</f>
        <v>0</v>
      </c>
    </row>
    <row r="85" spans="1:9">
      <c r="A85" t="str">
        <f>casual!Q20</f>
        <v>Cash transfer - official</v>
      </c>
      <c r="B85" s="109">
        <f>casual!R20</f>
        <v>8200.353195950478</v>
      </c>
      <c r="C85" s="109">
        <f>seasonal!R20</f>
        <v>8200.353195950478</v>
      </c>
      <c r="D85" s="109">
        <f>permanent!R20</f>
        <v>0</v>
      </c>
      <c r="E85" s="109">
        <f>Rich!R20</f>
        <v>0</v>
      </c>
      <c r="F85" s="109">
        <f>casual!T20</f>
        <v>0</v>
      </c>
      <c r="G85" s="109">
        <f>seasonal!T20</f>
        <v>0</v>
      </c>
      <c r="H85" s="109">
        <f>permanent!T20</f>
        <v>0</v>
      </c>
      <c r="I85" s="109">
        <f>Rich!T20</f>
        <v>0</v>
      </c>
    </row>
    <row r="86" spans="1:9">
      <c r="A86" t="str">
        <f>casual!Q21</f>
        <v>Cash transfer - gifts</v>
      </c>
      <c r="B86" s="109">
        <f>casual!R21</f>
        <v>0</v>
      </c>
      <c r="C86" s="109">
        <f>seasonal!R21</f>
        <v>0</v>
      </c>
      <c r="D86" s="109">
        <f>permanent!R21</f>
        <v>0</v>
      </c>
      <c r="E86" s="109">
        <f>Rich!R21</f>
        <v>0</v>
      </c>
      <c r="F86" s="109">
        <f>casual!T21</f>
        <v>0</v>
      </c>
      <c r="G86" s="109">
        <f>seasonal!T21</f>
        <v>0</v>
      </c>
      <c r="H86" s="109">
        <f>permanent!T21</f>
        <v>0</v>
      </c>
      <c r="I86" s="109">
        <f>Rich!T21</f>
        <v>0</v>
      </c>
    </row>
    <row r="87" spans="1:9">
      <c r="A87" t="str">
        <f>casual!Q22</f>
        <v>Other</v>
      </c>
      <c r="B87" s="109">
        <f>casual!R22</f>
        <v>0</v>
      </c>
      <c r="C87" s="109">
        <f>seasonal!R22</f>
        <v>0</v>
      </c>
      <c r="D87" s="109">
        <f>permanent!R22</f>
        <v>0</v>
      </c>
      <c r="E87" s="109">
        <f>Rich!R22</f>
        <v>0</v>
      </c>
      <c r="F87" s="109">
        <f>casual!T22</f>
        <v>0</v>
      </c>
      <c r="G87" s="109">
        <f>seasonal!T22</f>
        <v>0</v>
      </c>
      <c r="H87" s="109">
        <f>permanent!T22</f>
        <v>0</v>
      </c>
      <c r="I87" s="109">
        <f>Rich!T22</f>
        <v>0</v>
      </c>
    </row>
    <row r="88" spans="1:9">
      <c r="A88" t="str">
        <f>casual!Q23</f>
        <v>TOTAL</v>
      </c>
      <c r="B88" s="109">
        <f>casual!R23</f>
        <v>40983.981169503757</v>
      </c>
      <c r="C88" s="109">
        <f>seasonal!R23</f>
        <v>50049.92720280456</v>
      </c>
      <c r="D88" s="109">
        <f>permanent!R23</f>
        <v>87470.434090138442</v>
      </c>
      <c r="E88" s="109">
        <f>Rich!R23</f>
        <v>0</v>
      </c>
      <c r="F88" s="109">
        <f>casual!T23</f>
        <v>16861.126117780685</v>
      </c>
      <c r="G88" s="109">
        <f>seasonal!T23</f>
        <v>20849.776117780686</v>
      </c>
      <c r="H88" s="109">
        <f>permanent!T23</f>
        <v>53808</v>
      </c>
      <c r="I88" s="109">
        <f>Rich!T23</f>
        <v>0</v>
      </c>
    </row>
    <row r="89" spans="1:9">
      <c r="A89" t="str">
        <f>casual!Q24</f>
        <v>Food Poverty line</v>
      </c>
      <c r="B89" s="109">
        <f>casual!R24</f>
        <v>27031.576933582299</v>
      </c>
      <c r="C89" s="109">
        <f>seasonal!R24</f>
        <v>27031.576933582299</v>
      </c>
      <c r="D89" s="109">
        <f>permanent!R24</f>
        <v>27031.576933582302</v>
      </c>
      <c r="E89" s="109">
        <f>Rich!R24</f>
        <v>27031.576933582299</v>
      </c>
      <c r="F89" s="109">
        <f>casual!T24</f>
        <v>27031.576933582299</v>
      </c>
      <c r="G89" s="109">
        <f>seasonal!T24</f>
        <v>27031.576933582299</v>
      </c>
      <c r="H89" s="109">
        <f>permanent!T24</f>
        <v>27031.576933582302</v>
      </c>
      <c r="I89" s="109">
        <f>Rich!T24</f>
        <v>27031.576933582299</v>
      </c>
    </row>
    <row r="90" spans="1:9">
      <c r="A90" s="108" t="str">
        <f>casual!Q25</f>
        <v>Lower Bound Poverty line</v>
      </c>
      <c r="B90" s="109">
        <f>casual!R25</f>
        <v>36222.990266915629</v>
      </c>
      <c r="C90" s="109">
        <f>seasonal!R25</f>
        <v>36222.990266915636</v>
      </c>
      <c r="D90" s="109">
        <f>permanent!R25</f>
        <v>36222.990266915636</v>
      </c>
      <c r="E90" s="109">
        <f>Rich!R25</f>
        <v>36222.990266915629</v>
      </c>
      <c r="F90" s="109">
        <f>casual!T25</f>
        <v>36222.990266915629</v>
      </c>
      <c r="G90" s="109">
        <f>seasonal!T25</f>
        <v>36222.990266915636</v>
      </c>
      <c r="H90" s="109">
        <f>permanent!T25</f>
        <v>36222.990266915636</v>
      </c>
      <c r="I90" s="109">
        <f>Rich!T25</f>
        <v>36222.990266915629</v>
      </c>
    </row>
    <row r="91" spans="1:9">
      <c r="A91" s="108" t="str">
        <f>casual!Q26</f>
        <v>Upper Bound Poverty line</v>
      </c>
      <c r="B91" s="109">
        <f>casual!R26</f>
        <v>52591.950266915635</v>
      </c>
      <c r="C91" s="109">
        <f>seasonal!R26</f>
        <v>52591.950266915635</v>
      </c>
      <c r="D91" s="109">
        <f>permanent!R26</f>
        <v>52591.950266915635</v>
      </c>
      <c r="E91" s="109">
        <f>Rich!R26</f>
        <v>52591.950266915628</v>
      </c>
      <c r="F91" s="109">
        <f>casual!T26</f>
        <v>52591.950266915635</v>
      </c>
      <c r="G91" s="109">
        <f>seasonal!T26</f>
        <v>52591.950266915635</v>
      </c>
      <c r="H91" s="109">
        <f>permanent!T26</f>
        <v>52591.950266915635</v>
      </c>
      <c r="I91" s="109">
        <f>Rich!T26</f>
        <v>52591.950266915628</v>
      </c>
    </row>
    <row r="92" spans="1:9">
      <c r="A92" s="108" t="str">
        <f>casual!Q27</f>
        <v>Resilience line</v>
      </c>
      <c r="B92" s="109">
        <f>casual!R27</f>
        <v>0</v>
      </c>
      <c r="C92" s="109">
        <f>seasonal!R27</f>
        <v>0</v>
      </c>
      <c r="D92" s="109">
        <f>permanent!R27</f>
        <v>0</v>
      </c>
      <c r="E92" s="109">
        <f>Rich!R27</f>
        <v>0</v>
      </c>
      <c r="F92" s="109">
        <f>casual!T27</f>
        <v>0</v>
      </c>
      <c r="G92" s="109">
        <f>seasonal!T27</f>
        <v>0</v>
      </c>
      <c r="H92" s="109">
        <f>permanent!T27</f>
        <v>0</v>
      </c>
      <c r="I92" s="109">
        <f>Rich!T27</f>
        <v>0</v>
      </c>
    </row>
    <row r="93" spans="1:9">
      <c r="A93" t="str">
        <f>casual!Q24</f>
        <v>Food Poverty line</v>
      </c>
      <c r="F93" s="109">
        <f>casual!T24</f>
        <v>27031.576933582299</v>
      </c>
      <c r="G93" s="109">
        <f>seasonal!T24</f>
        <v>27031.576933582299</v>
      </c>
      <c r="H93" s="109">
        <f>permanent!T24</f>
        <v>27031.576933582302</v>
      </c>
      <c r="I93" s="109">
        <f>Rich!T24</f>
        <v>27031.576933582299</v>
      </c>
    </row>
    <row r="94" spans="1:9">
      <c r="A94" t="str">
        <f>casual!Q25</f>
        <v>Lower Bound Poverty line</v>
      </c>
      <c r="F94" s="109">
        <f>casual!T25</f>
        <v>36222.990266915629</v>
      </c>
      <c r="G94" s="109">
        <f>seasonal!T25</f>
        <v>36222.990266915636</v>
      </c>
      <c r="H94" s="109">
        <f>permanent!T25</f>
        <v>36222.990266915636</v>
      </c>
      <c r="I94" s="109">
        <f>Rich!T25</f>
        <v>36222.990266915629</v>
      </c>
    </row>
    <row r="95" spans="1:9">
      <c r="A95" t="str">
        <f>casual!Q26</f>
        <v>Upper Bound Poverty line</v>
      </c>
      <c r="F95" s="109">
        <f>casual!T26</f>
        <v>52591.950266915635</v>
      </c>
      <c r="G95" s="109">
        <f>seasonal!T26</f>
        <v>52591.950266915635</v>
      </c>
      <c r="H95" s="109">
        <f>permanent!T26</f>
        <v>52591.950266915635</v>
      </c>
      <c r="I95" s="109">
        <f>Rich!T26</f>
        <v>52591.950266915628</v>
      </c>
    </row>
    <row r="96" spans="1:9">
      <c r="A96" t="str">
        <f>casual!Q27</f>
        <v>Resilience line</v>
      </c>
      <c r="F96" s="109">
        <f>casual!T27</f>
        <v>0</v>
      </c>
      <c r="G96" s="109">
        <f>seasonal!T27</f>
        <v>0</v>
      </c>
      <c r="H96" s="109">
        <f>permanent!T27</f>
        <v>0</v>
      </c>
      <c r="I96" s="109">
        <f>Rich!T27</f>
        <v>0</v>
      </c>
    </row>
    <row r="98" spans="1:9">
      <c r="A98" t="s">
        <v>133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27031.576933582299</v>
      </c>
      <c r="F98" s="239">
        <f t="shared" si="0"/>
        <v>10170.450815801614</v>
      </c>
      <c r="G98" s="239">
        <f t="shared" si="0"/>
        <v>6181.8008158016128</v>
      </c>
      <c r="H98" s="239">
        <f t="shared" si="0"/>
        <v>0</v>
      </c>
      <c r="I98" s="239">
        <f t="shared" si="0"/>
        <v>27031.576933582299</v>
      </c>
    </row>
    <row r="99" spans="1:9">
      <c r="A99" t="s">
        <v>134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36222.990266915629</v>
      </c>
      <c r="F99" s="239">
        <f t="shared" si="0"/>
        <v>19361.864149134944</v>
      </c>
      <c r="G99" s="239">
        <f t="shared" si="0"/>
        <v>15373.21414913495</v>
      </c>
      <c r="H99" s="239">
        <f t="shared" si="0"/>
        <v>0</v>
      </c>
      <c r="I99" s="239">
        <f t="shared" si="0"/>
        <v>36222.990266915629</v>
      </c>
    </row>
    <row r="100" spans="1:9">
      <c r="A100" t="s">
        <v>135</v>
      </c>
      <c r="B100" s="239">
        <f>IF(B91&gt;B$88,B91-B$88,0)</f>
        <v>11607.969097411878</v>
      </c>
      <c r="C100" s="239">
        <f t="shared" si="0"/>
        <v>2542.0230641110757</v>
      </c>
      <c r="D100" s="239">
        <f t="shared" si="0"/>
        <v>0</v>
      </c>
      <c r="E100" s="239">
        <f t="shared" si="0"/>
        <v>52591.950266915628</v>
      </c>
      <c r="F100" s="239">
        <f t="shared" si="0"/>
        <v>35730.824149134947</v>
      </c>
      <c r="G100" s="239">
        <f t="shared" si="0"/>
        <v>31742.174149134949</v>
      </c>
      <c r="H100" s="239">
        <f t="shared" si="0"/>
        <v>0</v>
      </c>
      <c r="I100" s="239">
        <f t="shared" si="0"/>
        <v>52591.950266915628</v>
      </c>
    </row>
    <row r="101" spans="1:9" ht="16" thickBot="1">
      <c r="A101" s="273" t="s">
        <v>136</v>
      </c>
      <c r="B101" s="274">
        <f>IF(B92&gt;B$88,B92-B$88,0)</f>
        <v>0</v>
      </c>
      <c r="C101" s="274">
        <f t="shared" si="0"/>
        <v>0</v>
      </c>
      <c r="D101" s="274">
        <f t="shared" si="0"/>
        <v>0</v>
      </c>
      <c r="E101" s="274">
        <f t="shared" si="0"/>
        <v>0</v>
      </c>
      <c r="F101" s="274">
        <f t="shared" si="0"/>
        <v>0</v>
      </c>
      <c r="G101" s="274">
        <f t="shared" si="0"/>
        <v>0</v>
      </c>
      <c r="H101" s="274">
        <f t="shared" si="0"/>
        <v>0</v>
      </c>
      <c r="I101" s="274">
        <f t="shared" si="0"/>
        <v>0</v>
      </c>
    </row>
    <row r="102" spans="1:9">
      <c r="A102" t="str">
        <f>seasonal!Q37</f>
        <v>Own crops Consumed</v>
      </c>
      <c r="B102" s="109">
        <f>casual!R37</f>
        <v>0</v>
      </c>
      <c r="C102" s="109">
        <f>seasonal!R37</f>
        <v>0</v>
      </c>
      <c r="D102" s="109">
        <f>permanent!R37</f>
        <v>0</v>
      </c>
      <c r="E102" s="109">
        <f>Rich!R37</f>
        <v>0</v>
      </c>
      <c r="F102" s="109">
        <f>casual!T37</f>
        <v>0</v>
      </c>
      <c r="G102" s="109">
        <f>seasonal!T37</f>
        <v>0</v>
      </c>
      <c r="H102" s="109">
        <f>permanent!T37</f>
        <v>0</v>
      </c>
      <c r="I102" s="109">
        <f>Rich!T37</f>
        <v>0</v>
      </c>
    </row>
    <row r="103" spans="1:9">
      <c r="A103" t="str">
        <f>seasonal!Q38</f>
        <v>Own crops sold</v>
      </c>
      <c r="B103" s="109">
        <f>casual!R38</f>
        <v>0</v>
      </c>
      <c r="C103" s="109">
        <f>seasonal!R38</f>
        <v>0</v>
      </c>
      <c r="D103" s="109">
        <f>permanent!R38</f>
        <v>0</v>
      </c>
      <c r="E103" s="109">
        <f>Rich!R38</f>
        <v>0</v>
      </c>
      <c r="F103" s="109">
        <f>casual!T38</f>
        <v>0</v>
      </c>
      <c r="G103" s="109">
        <f>seasonal!T38</f>
        <v>0</v>
      </c>
      <c r="H103" s="109">
        <f>permanent!T38</f>
        <v>0</v>
      </c>
      <c r="I103" s="109">
        <f>Rich!T38</f>
        <v>0</v>
      </c>
    </row>
    <row r="104" spans="1:9">
      <c r="A104" t="str">
        <f>seasonal!Q39</f>
        <v>Animal products consumed</v>
      </c>
      <c r="B104" s="109">
        <f>casual!R39</f>
        <v>0</v>
      </c>
      <c r="C104" s="109">
        <f>seasonal!R39</f>
        <v>0</v>
      </c>
      <c r="D104" s="109">
        <f>permanent!R39</f>
        <v>0</v>
      </c>
      <c r="E104" s="109">
        <f>Rich!R39</f>
        <v>0</v>
      </c>
      <c r="F104" s="109">
        <f>casual!T39</f>
        <v>0</v>
      </c>
      <c r="G104" s="109">
        <f>seasonal!T39</f>
        <v>0</v>
      </c>
      <c r="H104" s="109">
        <f>permanent!T39</f>
        <v>0</v>
      </c>
      <c r="I104" s="109">
        <f>Rich!T39</f>
        <v>0</v>
      </c>
    </row>
    <row r="105" spans="1:9">
      <c r="A105" t="str">
        <f>seasonal!Q40</f>
        <v>Animal products sold</v>
      </c>
      <c r="B105" s="109">
        <f>casual!R40</f>
        <v>0</v>
      </c>
      <c r="C105" s="109">
        <f>seasonal!R40</f>
        <v>0</v>
      </c>
      <c r="D105" s="109">
        <f>permanent!R40</f>
        <v>0</v>
      </c>
      <c r="E105" s="109">
        <f>Rich!R40</f>
        <v>0</v>
      </c>
      <c r="F105" s="109">
        <f>casual!T40</f>
        <v>0</v>
      </c>
      <c r="G105" s="109">
        <f>seasonal!T40</f>
        <v>0</v>
      </c>
      <c r="H105" s="109">
        <f>permanent!T40</f>
        <v>0</v>
      </c>
      <c r="I105" s="109">
        <f>Rich!T40</f>
        <v>0</v>
      </c>
    </row>
    <row r="106" spans="1:9">
      <c r="A106" t="str">
        <f>seasonal!Q41</f>
        <v>Animals sold</v>
      </c>
      <c r="B106" s="109">
        <f>casual!R41</f>
        <v>0</v>
      </c>
      <c r="C106" s="109">
        <f>seasonal!R41</f>
        <v>0</v>
      </c>
      <c r="D106" s="109">
        <f>permanent!R41</f>
        <v>0</v>
      </c>
      <c r="E106" s="109">
        <f>Rich!R41</f>
        <v>0</v>
      </c>
      <c r="F106" s="109">
        <f>casual!T41</f>
        <v>0</v>
      </c>
      <c r="G106" s="109">
        <f>seasonal!T41</f>
        <v>0</v>
      </c>
      <c r="H106" s="109">
        <f>permanent!T41</f>
        <v>0</v>
      </c>
      <c r="I106" s="109">
        <f>Rich!T41</f>
        <v>0</v>
      </c>
    </row>
    <row r="107" spans="1:9">
      <c r="A107" t="str">
        <f>seasonal!Q42</f>
        <v>Wild foods consumed and sold</v>
      </c>
      <c r="B107" s="109">
        <f>casual!R42</f>
        <v>0</v>
      </c>
      <c r="C107" s="109">
        <f>seasonal!R42</f>
        <v>0</v>
      </c>
      <c r="D107" s="109">
        <f>permanent!R42</f>
        <v>0</v>
      </c>
      <c r="E107" s="109">
        <f>Rich!R42</f>
        <v>0</v>
      </c>
      <c r="F107" s="109">
        <f>casual!T42</f>
        <v>0</v>
      </c>
      <c r="G107" s="109">
        <f>seasonal!T42</f>
        <v>0</v>
      </c>
      <c r="H107" s="109">
        <f>permanent!T42</f>
        <v>0</v>
      </c>
      <c r="I107" s="109">
        <f>Rich!T42</f>
        <v>0</v>
      </c>
    </row>
    <row r="108" spans="1:9">
      <c r="A108" t="str">
        <f>seasonal!Q43</f>
        <v>Labour - casual</v>
      </c>
      <c r="B108" s="109">
        <f>casual!R43</f>
        <v>10630</v>
      </c>
      <c r="C108" s="109">
        <f>seasonal!R43</f>
        <v>14500</v>
      </c>
      <c r="D108" s="109">
        <f>permanent!R43</f>
        <v>0</v>
      </c>
      <c r="E108" s="109">
        <f>Rich!R43</f>
        <v>0</v>
      </c>
      <c r="F108" s="109">
        <f>casual!T43</f>
        <v>5899.65</v>
      </c>
      <c r="G108" s="109">
        <f>seasonal!T43</f>
        <v>8047.5</v>
      </c>
      <c r="H108" s="109">
        <f>permanent!T43</f>
        <v>0</v>
      </c>
      <c r="I108" s="109">
        <f>Rich!T43</f>
        <v>0</v>
      </c>
    </row>
    <row r="109" spans="1:9">
      <c r="A109" t="str">
        <f>seasonal!Q44</f>
        <v>Labour - formal emp</v>
      </c>
      <c r="B109" s="109">
        <f>casual!R44</f>
        <v>4200</v>
      </c>
      <c r="C109" s="109">
        <f>seasonal!R44</f>
        <v>6000</v>
      </c>
      <c r="D109" s="109">
        <f>permanent!R44</f>
        <v>30000</v>
      </c>
      <c r="E109" s="109">
        <f>Rich!R44</f>
        <v>0</v>
      </c>
      <c r="F109" s="109">
        <f>casual!T44</f>
        <v>2973.5999999999995</v>
      </c>
      <c r="G109" s="109">
        <f>seasonal!T44</f>
        <v>4248</v>
      </c>
      <c r="H109" s="109">
        <f>permanent!T44</f>
        <v>21239.999999999996</v>
      </c>
      <c r="I109" s="109">
        <f>Rich!T44</f>
        <v>0</v>
      </c>
    </row>
    <row r="110" spans="1:9">
      <c r="A110" t="str">
        <f>seasonal!Q45</f>
        <v>Labour - public works</v>
      </c>
      <c r="B110" s="109">
        <f>casual!R45</f>
        <v>1286</v>
      </c>
      <c r="C110" s="109">
        <f>seasonal!R45</f>
        <v>1286</v>
      </c>
      <c r="D110" s="109">
        <f>permanent!R45</f>
        <v>0</v>
      </c>
      <c r="E110" s="109">
        <f>Rich!R45</f>
        <v>0</v>
      </c>
      <c r="F110" s="109">
        <f>casual!T45</f>
        <v>1286</v>
      </c>
      <c r="G110" s="109">
        <f>seasonal!T45</f>
        <v>1286</v>
      </c>
      <c r="H110" s="109">
        <f>permanent!T45</f>
        <v>0</v>
      </c>
      <c r="I110" s="109">
        <f>Rich!T45</f>
        <v>0</v>
      </c>
    </row>
    <row r="111" spans="1:9">
      <c r="A111" t="str">
        <f>seasonal!Q46</f>
        <v>Self - employment</v>
      </c>
      <c r="B111" s="109">
        <f>casual!R46</f>
        <v>4500</v>
      </c>
      <c r="C111" s="109">
        <f>seasonal!R46</f>
        <v>0</v>
      </c>
      <c r="D111" s="109">
        <f>permanent!R46</f>
        <v>0</v>
      </c>
      <c r="E111" s="109">
        <f>Rich!R46</f>
        <v>0</v>
      </c>
      <c r="F111" s="109">
        <f>casual!T46</f>
        <v>5097.6000000000004</v>
      </c>
      <c r="G111" s="109">
        <f>seasonal!T46</f>
        <v>0</v>
      </c>
      <c r="H111" s="109">
        <f>permanent!T46</f>
        <v>0</v>
      </c>
      <c r="I111" s="109">
        <f>Rich!T46</f>
        <v>0</v>
      </c>
    </row>
    <row r="112" spans="1:9">
      <c r="A112" t="str">
        <f>seasonal!Q47</f>
        <v>Small business/petty trading</v>
      </c>
      <c r="B112" s="109">
        <f>casual!R47</f>
        <v>0</v>
      </c>
      <c r="C112" s="109">
        <f>seasonal!R47</f>
        <v>4800</v>
      </c>
      <c r="D112" s="109">
        <f>permanent!R47</f>
        <v>27600</v>
      </c>
      <c r="E112" s="109">
        <f>Rich!R47</f>
        <v>0</v>
      </c>
      <c r="F112" s="109">
        <f>casual!T47</f>
        <v>0</v>
      </c>
      <c r="G112" s="109">
        <f>seasonal!T47</f>
        <v>5664.0000000000009</v>
      </c>
      <c r="H112" s="109">
        <f>permanent!T47</f>
        <v>32568</v>
      </c>
      <c r="I112" s="109">
        <f>Rich!T47</f>
        <v>0</v>
      </c>
    </row>
    <row r="113" spans="1:9">
      <c r="A113" t="str">
        <f>seasonal!Q48</f>
        <v>Food transfer - official</v>
      </c>
      <c r="B113" s="109">
        <f>casual!R48</f>
        <v>972.28855623071831</v>
      </c>
      <c r="C113" s="109">
        <f>seasonal!R48</f>
        <v>972.28855623071831</v>
      </c>
      <c r="D113" s="109">
        <f>permanent!R48</f>
        <v>0</v>
      </c>
      <c r="E113" s="109">
        <f>Rich!R48</f>
        <v>0</v>
      </c>
      <c r="F113" s="109">
        <f>casual!T48</f>
        <v>1604.2761177806851</v>
      </c>
      <c r="G113" s="109">
        <f>seasonal!T48</f>
        <v>1604.2761177806851</v>
      </c>
      <c r="H113" s="109">
        <f>permanent!T48</f>
        <v>0</v>
      </c>
      <c r="I113" s="109">
        <f>Rich!T48</f>
        <v>0</v>
      </c>
    </row>
    <row r="114" spans="1:9">
      <c r="A114" t="str">
        <f>seasonal!Q49</f>
        <v>Food transfer - gifts</v>
      </c>
      <c r="B114" s="109">
        <f>casual!R49</f>
        <v>0</v>
      </c>
      <c r="C114" s="109">
        <f>seasonal!R49</f>
        <v>0</v>
      </c>
      <c r="D114" s="109">
        <f>permanent!R49</f>
        <v>0</v>
      </c>
      <c r="E114" s="109">
        <f>Rich!R49</f>
        <v>0</v>
      </c>
      <c r="F114" s="109">
        <f>casual!T49</f>
        <v>0</v>
      </c>
      <c r="G114" s="109">
        <f>seasonal!T49</f>
        <v>0</v>
      </c>
      <c r="H114" s="109">
        <f>permanent!T49</f>
        <v>0</v>
      </c>
      <c r="I114" s="109">
        <f>Rich!T49</f>
        <v>0</v>
      </c>
    </row>
    <row r="115" spans="1:9">
      <c r="A115" t="str">
        <f>seasonal!Q50</f>
        <v>Cash transfer - official</v>
      </c>
      <c r="B115" s="109">
        <f>casual!R50</f>
        <v>5400</v>
      </c>
      <c r="C115" s="109">
        <f>seasonal!R50</f>
        <v>5400</v>
      </c>
      <c r="D115" s="109">
        <f>permanent!R50</f>
        <v>0</v>
      </c>
      <c r="E115" s="109">
        <f>Rich!R50</f>
        <v>0</v>
      </c>
      <c r="F115" s="109">
        <f>casual!T50</f>
        <v>0</v>
      </c>
      <c r="G115" s="109">
        <f>seasonal!T50</f>
        <v>0</v>
      </c>
      <c r="H115" s="109">
        <f>permanent!T50</f>
        <v>0</v>
      </c>
      <c r="I115" s="109">
        <f>Rich!T50</f>
        <v>0</v>
      </c>
    </row>
    <row r="116" spans="1:9">
      <c r="A116" t="str">
        <f>seasonal!Q51</f>
        <v>Cash transfer - gifts</v>
      </c>
      <c r="B116" s="109">
        <f>casual!R51</f>
        <v>0</v>
      </c>
      <c r="C116" s="109">
        <f>seasonal!R51</f>
        <v>0</v>
      </c>
      <c r="D116" s="109">
        <f>permanent!R51</f>
        <v>0</v>
      </c>
      <c r="E116" s="109">
        <f>Rich!R51</f>
        <v>0</v>
      </c>
      <c r="F116" s="109">
        <f>casual!T51</f>
        <v>0</v>
      </c>
      <c r="G116" s="109">
        <f>seasonal!T51</f>
        <v>0</v>
      </c>
      <c r="H116" s="109">
        <f>permanent!T51</f>
        <v>0</v>
      </c>
      <c r="I116" s="109">
        <f>Rich!T51</f>
        <v>0</v>
      </c>
    </row>
    <row r="117" spans="1:9">
      <c r="A117" t="str">
        <f>seasonal!Q52</f>
        <v>Other</v>
      </c>
      <c r="B117" s="109">
        <f>casual!R52</f>
        <v>0</v>
      </c>
      <c r="C117" s="109">
        <f>seasonal!R52</f>
        <v>0</v>
      </c>
      <c r="D117" s="109">
        <f>permanent!R52</f>
        <v>0</v>
      </c>
      <c r="E117" s="109">
        <f>Rich!R52</f>
        <v>0</v>
      </c>
      <c r="F117" s="109">
        <f>casual!T52</f>
        <v>0</v>
      </c>
      <c r="G117" s="109">
        <f>seasonal!T52</f>
        <v>0</v>
      </c>
      <c r="H117" s="109">
        <f>permanent!T52</f>
        <v>0</v>
      </c>
      <c r="I117" s="109">
        <f>Rich!T52</f>
        <v>0</v>
      </c>
    </row>
    <row r="118" spans="1:9">
      <c r="A118" t="str">
        <f>seasonal!Q53</f>
        <v>TOTAL</v>
      </c>
      <c r="B118" s="109">
        <f>casual!R53</f>
        <v>26988.28855623072</v>
      </c>
      <c r="C118" s="109">
        <f>seasonal!R53</f>
        <v>32958.28855623072</v>
      </c>
      <c r="D118" s="109">
        <f>permanent!R53</f>
        <v>57600</v>
      </c>
      <c r="E118" s="109">
        <f>Rich!R53</f>
        <v>0</v>
      </c>
      <c r="F118" s="109">
        <f>casual!T53</f>
        <v>16861.126117780685</v>
      </c>
      <c r="G118" s="109">
        <f>seasonal!T53</f>
        <v>20849.776117780686</v>
      </c>
      <c r="H118" s="109">
        <f>permanent!T53</f>
        <v>53808</v>
      </c>
      <c r="I118" s="109">
        <f>Rich!T53</f>
        <v>0</v>
      </c>
    </row>
    <row r="119" spans="1:9">
      <c r="A119" t="str">
        <f>seasonal!Q54</f>
        <v>Food Poverty line</v>
      </c>
      <c r="B119" s="109">
        <f>casual!R54</f>
        <v>17800.515655036419</v>
      </c>
      <c r="C119" s="109">
        <f>seasonal!R54</f>
        <v>17800.515655036419</v>
      </c>
      <c r="D119" s="109">
        <f>permanent!R54</f>
        <v>17800.515655036419</v>
      </c>
      <c r="E119" s="109">
        <f>Rich!R54</f>
        <v>0</v>
      </c>
      <c r="F119" s="109"/>
      <c r="G119" s="109"/>
      <c r="H119" s="109"/>
      <c r="I119" s="109"/>
    </row>
    <row r="120" spans="1:9">
      <c r="A120" t="str">
        <f>seasonal!Q55</f>
        <v>Lower Bound Poverty line</v>
      </c>
      <c r="B120" s="109">
        <f>casual!R55</f>
        <v>26991.928988369749</v>
      </c>
      <c r="C120" s="109">
        <f>seasonal!R55</f>
        <v>26991.928988369749</v>
      </c>
      <c r="D120" s="109">
        <f>permanent!R55</f>
        <v>26991.928988369753</v>
      </c>
      <c r="E120" s="109">
        <f>Rich!R55</f>
        <v>0</v>
      </c>
      <c r="F120" s="109"/>
      <c r="G120" s="109"/>
      <c r="H120" s="109"/>
      <c r="I120" s="109"/>
    </row>
    <row r="121" spans="1:9">
      <c r="A121" t="str">
        <f>seasonal!Q56</f>
        <v>Upper Bound Poverty line</v>
      </c>
      <c r="B121" s="109">
        <f>casual!R56</f>
        <v>43360.888988369748</v>
      </c>
      <c r="C121" s="109">
        <f>seasonal!R56</f>
        <v>43360.888988369748</v>
      </c>
      <c r="D121" s="109">
        <f>permanent!R56</f>
        <v>43360.888988369756</v>
      </c>
      <c r="E121" s="109">
        <f>Rich!R56</f>
        <v>0</v>
      </c>
      <c r="F121" s="109"/>
      <c r="G121" s="109"/>
      <c r="H121" s="109"/>
      <c r="I121" s="109"/>
    </row>
    <row r="122" spans="1:9">
      <c r="A122">
        <f>seasonal!Q57</f>
        <v>0</v>
      </c>
      <c r="B122" s="109">
        <f>casual!R57</f>
        <v>0</v>
      </c>
      <c r="C122" s="109">
        <f>seasonal!R57</f>
        <v>0</v>
      </c>
      <c r="D122" s="109">
        <f>permanent!R57</f>
        <v>0</v>
      </c>
      <c r="E122" s="109">
        <f>Rich!R57</f>
        <v>0</v>
      </c>
      <c r="F122" s="109"/>
      <c r="G122" s="109"/>
      <c r="H122" s="109"/>
      <c r="I122" s="109"/>
    </row>
    <row r="123" spans="1:9">
      <c r="A123" t="str">
        <f>seasonal!Q54</f>
        <v>Food Poverty line</v>
      </c>
      <c r="F123" s="109">
        <f>casual!T54</f>
        <v>27031.576933582299</v>
      </c>
      <c r="G123" s="109">
        <f>seasonal!T54</f>
        <v>27031.576933582299</v>
      </c>
      <c r="H123" s="109">
        <f>permanent!T54</f>
        <v>27031.576933582302</v>
      </c>
      <c r="I123" s="109">
        <f>Rich!T54</f>
        <v>0</v>
      </c>
    </row>
    <row r="124" spans="1:9">
      <c r="A124" t="str">
        <f>seasonal!Q55</f>
        <v>Lower Bound Poverty line</v>
      </c>
      <c r="F124" s="109">
        <f>casual!T55</f>
        <v>36222.990266915629</v>
      </c>
      <c r="G124" s="109">
        <f>seasonal!T55</f>
        <v>36222.990266915636</v>
      </c>
      <c r="H124" s="109">
        <f>permanent!T55</f>
        <v>36222.990266915636</v>
      </c>
      <c r="I124" s="109">
        <f>Rich!T55</f>
        <v>0</v>
      </c>
    </row>
    <row r="125" spans="1:9">
      <c r="A125" t="str">
        <f>seasonal!Q56</f>
        <v>Upper Bound Poverty line</v>
      </c>
      <c r="F125" s="109">
        <f>casual!T56</f>
        <v>52591.950266915635</v>
      </c>
      <c r="G125" s="109">
        <f>seasonal!T56</f>
        <v>52591.950266915635</v>
      </c>
      <c r="H125" s="109">
        <f>permanent!T56</f>
        <v>52591.950266915635</v>
      </c>
      <c r="I125" s="109">
        <f>Rich!T56</f>
        <v>0</v>
      </c>
    </row>
    <row r="126" spans="1:9">
      <c r="A126">
        <f>seasonal!Q57</f>
        <v>0</v>
      </c>
      <c r="F126" s="109">
        <f>casual!T57</f>
        <v>0</v>
      </c>
      <c r="G126" s="109">
        <f>seasonal!T57</f>
        <v>0</v>
      </c>
      <c r="H126" s="109">
        <f>permanent!T57</f>
        <v>0</v>
      </c>
      <c r="I126" s="109">
        <f>Rich!T57</f>
        <v>0</v>
      </c>
    </row>
    <row r="128" spans="1:9">
      <c r="A128" t="s">
        <v>133</v>
      </c>
      <c r="B128" s="239">
        <f>IF(B119&gt;B$88,B119-B$88,0)</f>
        <v>0</v>
      </c>
      <c r="C128" s="239">
        <f t="shared" ref="C128:I131" si="1">IF(C119&gt;C$88,C119-C$88,0)</f>
        <v>0</v>
      </c>
      <c r="D128" s="239">
        <f t="shared" si="1"/>
        <v>0</v>
      </c>
      <c r="E128" s="239">
        <f t="shared" si="1"/>
        <v>0</v>
      </c>
      <c r="F128" s="239">
        <f t="shared" si="1"/>
        <v>0</v>
      </c>
      <c r="G128" s="239">
        <f t="shared" si="1"/>
        <v>0</v>
      </c>
      <c r="H128" s="239">
        <f t="shared" si="1"/>
        <v>0</v>
      </c>
      <c r="I128" s="239">
        <f t="shared" si="1"/>
        <v>0</v>
      </c>
    </row>
    <row r="129" spans="1:9">
      <c r="A129" t="s">
        <v>134</v>
      </c>
      <c r="B129" s="239">
        <f>IF(B120&gt;B$88,B120-B$88,0)</f>
        <v>0</v>
      </c>
      <c r="C129" s="239">
        <f t="shared" si="1"/>
        <v>0</v>
      </c>
      <c r="D129" s="239">
        <f t="shared" si="1"/>
        <v>0</v>
      </c>
      <c r="E129" s="239">
        <f t="shared" si="1"/>
        <v>0</v>
      </c>
      <c r="F129" s="239">
        <f t="shared" si="1"/>
        <v>0</v>
      </c>
      <c r="G129" s="239">
        <f t="shared" si="1"/>
        <v>0</v>
      </c>
      <c r="H129" s="239">
        <f t="shared" si="1"/>
        <v>0</v>
      </c>
      <c r="I129" s="239">
        <f t="shared" si="1"/>
        <v>0</v>
      </c>
    </row>
    <row r="130" spans="1:9">
      <c r="A130" t="s">
        <v>135</v>
      </c>
      <c r="B130" s="239">
        <f>IF(B121&gt;B$88,B121-B$88,0)</f>
        <v>2376.9078188659914</v>
      </c>
      <c r="C130" s="239">
        <f t="shared" si="1"/>
        <v>0</v>
      </c>
      <c r="D130" s="239">
        <f t="shared" si="1"/>
        <v>0</v>
      </c>
      <c r="E130" s="239">
        <f t="shared" si="1"/>
        <v>0</v>
      </c>
      <c r="F130" s="239">
        <f t="shared" si="1"/>
        <v>0</v>
      </c>
      <c r="G130" s="239">
        <f t="shared" si="1"/>
        <v>0</v>
      </c>
      <c r="H130" s="239">
        <f t="shared" si="1"/>
        <v>0</v>
      </c>
      <c r="I130" s="239">
        <f t="shared" si="1"/>
        <v>0</v>
      </c>
    </row>
    <row r="131" spans="1:9">
      <c r="A131" t="s">
        <v>136</v>
      </c>
      <c r="B131" s="239">
        <f>IF(B122&gt;B$88,B122-B$88,0)</f>
        <v>0</v>
      </c>
      <c r="C131" s="239">
        <f t="shared" si="1"/>
        <v>0</v>
      </c>
      <c r="D131" s="239">
        <f t="shared" si="1"/>
        <v>0</v>
      </c>
      <c r="E131" s="239">
        <f t="shared" si="1"/>
        <v>0</v>
      </c>
      <c r="F131" s="239">
        <f t="shared" si="1"/>
        <v>0</v>
      </c>
      <c r="G131" s="239">
        <f t="shared" si="1"/>
        <v>0</v>
      </c>
      <c r="H131" s="239">
        <f t="shared" si="1"/>
        <v>0</v>
      </c>
      <c r="I131" s="239">
        <f t="shared" si="1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7" t="str">
        <f>seasonal!A1</f>
        <v>ZAFW: 59050</v>
      </c>
      <c r="L2" s="267"/>
      <c r="M2" s="267"/>
      <c r="N2" s="267"/>
      <c r="O2" s="267"/>
      <c r="P2" s="267"/>
      <c r="Q2" s="267"/>
      <c r="R2" s="248"/>
      <c r="S2" s="248"/>
      <c r="T2" s="248"/>
      <c r="U2" s="248"/>
      <c r="V2" s="248"/>
    </row>
    <row r="3" spans="1:22" s="92" customFormat="1" ht="17">
      <c r="A3" s="90"/>
      <c r="B3" s="268" t="str">
        <f>casual!A67</f>
        <v>Expenditure : Very Poor HHs</v>
      </c>
      <c r="C3" s="268"/>
      <c r="D3" s="268"/>
      <c r="E3" s="268"/>
      <c r="F3" s="250"/>
      <c r="G3" s="266" t="str">
        <f>seasonal!A67</f>
        <v>Expenditure : Poor HHs</v>
      </c>
      <c r="H3" s="266"/>
      <c r="I3" s="266"/>
      <c r="J3" s="266"/>
      <c r="K3" s="246"/>
      <c r="L3" s="266" t="str">
        <f>permanent!A67</f>
        <v>Expenditure : Middle HHs</v>
      </c>
      <c r="M3" s="266"/>
      <c r="N3" s="266"/>
      <c r="O3" s="266"/>
      <c r="P3" s="266"/>
      <c r="Q3" s="247"/>
      <c r="R3" s="266" t="str">
        <f>Rich!A67</f>
        <v>Expenditure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89</v>
      </c>
      <c r="C1" s="201" t="s">
        <v>88</v>
      </c>
      <c r="D1" s="201" t="s">
        <v>90</v>
      </c>
      <c r="E1" s="201" t="s">
        <v>91</v>
      </c>
    </row>
    <row r="2" spans="1:106">
      <c r="B2" s="202">
        <f>[1]!wb_summary</f>
        <v>0.18</v>
      </c>
      <c r="C2" s="202">
        <f>[1]WB!$CK$10</f>
        <v>0.19</v>
      </c>
      <c r="D2" s="202">
        <f>[1]WB!$CK$11</f>
        <v>0.63</v>
      </c>
      <c r="E2" s="202">
        <f>[1]WB!$CK$12</f>
        <v>0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0</v>
      </c>
      <c r="C3" s="203">
        <f>Income!C72</f>
        <v>0</v>
      </c>
      <c r="D3" s="203">
        <f>Income!D72</f>
        <v>0</v>
      </c>
      <c r="E3" s="203">
        <f>Income!E72</f>
        <v>0</v>
      </c>
      <c r="F3" s="204">
        <f>IF(F$2&lt;=($B$2+$C$2+$D$2),IF(F$2&lt;=($B$2+$C$2),IF(F$2&lt;=$B$2,$B3,$C3),$D3),$E3)</f>
        <v>0</v>
      </c>
      <c r="G3" s="204">
        <f t="shared" ref="G3:AW7" si="0">IF(G$2&lt;=($B$2+$C$2+$D$2),IF(G$2&lt;=($B$2+$C$2),IF(G$2&lt;=$B$2,$B3,$C3),$D3),$E3)</f>
        <v>0</v>
      </c>
      <c r="H3" s="204">
        <f t="shared" si="0"/>
        <v>0</v>
      </c>
      <c r="I3" s="204">
        <f t="shared" si="0"/>
        <v>0</v>
      </c>
      <c r="J3" s="204">
        <f t="shared" si="0"/>
        <v>0</v>
      </c>
      <c r="K3" s="204">
        <f t="shared" si="0"/>
        <v>0</v>
      </c>
      <c r="L3" s="204">
        <f t="shared" si="0"/>
        <v>0</v>
      </c>
      <c r="M3" s="204">
        <f t="shared" si="0"/>
        <v>0</v>
      </c>
      <c r="N3" s="204">
        <f t="shared" si="0"/>
        <v>0</v>
      </c>
      <c r="O3" s="204">
        <f t="shared" si="0"/>
        <v>0</v>
      </c>
      <c r="P3" s="204">
        <f t="shared" si="0"/>
        <v>0</v>
      </c>
      <c r="Q3" s="204">
        <f t="shared" si="0"/>
        <v>0</v>
      </c>
      <c r="R3" s="204">
        <f t="shared" si="0"/>
        <v>0</v>
      </c>
      <c r="S3" s="204">
        <f t="shared" si="0"/>
        <v>0</v>
      </c>
      <c r="T3" s="204">
        <f t="shared" si="0"/>
        <v>0</v>
      </c>
      <c r="U3" s="204">
        <f t="shared" si="0"/>
        <v>0</v>
      </c>
      <c r="V3" s="204">
        <f t="shared" si="0"/>
        <v>0</v>
      </c>
      <c r="W3" s="204">
        <f t="shared" si="0"/>
        <v>0</v>
      </c>
      <c r="X3" s="204">
        <f t="shared" si="0"/>
        <v>0</v>
      </c>
      <c r="Y3" s="204">
        <f t="shared" si="0"/>
        <v>0</v>
      </c>
      <c r="Z3" s="204">
        <f t="shared" si="0"/>
        <v>0</v>
      </c>
      <c r="AA3" s="204">
        <f t="shared" si="0"/>
        <v>0</v>
      </c>
      <c r="AB3" s="204">
        <f t="shared" si="0"/>
        <v>0</v>
      </c>
      <c r="AC3" s="204">
        <f t="shared" si="0"/>
        <v>0</v>
      </c>
      <c r="AD3" s="204">
        <f t="shared" si="0"/>
        <v>0</v>
      </c>
      <c r="AE3" s="204">
        <f t="shared" si="0"/>
        <v>0</v>
      </c>
      <c r="AF3" s="204">
        <f t="shared" si="0"/>
        <v>0</v>
      </c>
      <c r="AG3" s="204">
        <f t="shared" si="0"/>
        <v>0</v>
      </c>
      <c r="AH3" s="204">
        <f t="shared" si="0"/>
        <v>0</v>
      </c>
      <c r="AI3" s="204">
        <f t="shared" si="0"/>
        <v>0</v>
      </c>
      <c r="AJ3" s="204">
        <f t="shared" si="0"/>
        <v>0</v>
      </c>
      <c r="AK3" s="204">
        <f t="shared" si="0"/>
        <v>0</v>
      </c>
      <c r="AL3" s="204">
        <f t="shared" si="0"/>
        <v>0</v>
      </c>
      <c r="AM3" s="204">
        <f t="shared" si="0"/>
        <v>0</v>
      </c>
      <c r="AN3" s="204">
        <f t="shared" si="0"/>
        <v>0</v>
      </c>
      <c r="AO3" s="204">
        <f t="shared" si="0"/>
        <v>0</v>
      </c>
      <c r="AP3" s="204">
        <f t="shared" si="0"/>
        <v>0</v>
      </c>
      <c r="AQ3" s="204">
        <f t="shared" si="0"/>
        <v>0</v>
      </c>
      <c r="AR3" s="204">
        <f t="shared" si="0"/>
        <v>0</v>
      </c>
      <c r="AS3" s="204">
        <f t="shared" si="0"/>
        <v>0</v>
      </c>
      <c r="AT3" s="204">
        <f t="shared" si="0"/>
        <v>0</v>
      </c>
      <c r="AU3" s="204">
        <f t="shared" si="0"/>
        <v>0</v>
      </c>
      <c r="AV3" s="204">
        <f t="shared" si="0"/>
        <v>0</v>
      </c>
      <c r="AW3" s="204">
        <f t="shared" si="0"/>
        <v>0</v>
      </c>
      <c r="AX3" s="204">
        <f t="shared" ref="AX3:BZ10" si="1">IF(AX$2&lt;=($B$2+$C$2+$D$2),IF(AX$2&lt;=($B$2+$C$2),IF(AX$2&lt;=$B$2,$B3,$C3),$D3),$E3)</f>
        <v>0</v>
      </c>
      <c r="AY3" s="204">
        <f t="shared" si="1"/>
        <v>0</v>
      </c>
      <c r="AZ3" s="204">
        <f t="shared" si="1"/>
        <v>0</v>
      </c>
      <c r="BA3" s="204">
        <f t="shared" si="1"/>
        <v>0</v>
      </c>
      <c r="BB3" s="204">
        <f t="shared" si="1"/>
        <v>0</v>
      </c>
      <c r="BC3" s="204">
        <f t="shared" si="1"/>
        <v>0</v>
      </c>
      <c r="BD3" s="204">
        <f t="shared" si="1"/>
        <v>0</v>
      </c>
      <c r="BE3" s="204">
        <f t="shared" si="1"/>
        <v>0</v>
      </c>
      <c r="BF3" s="204">
        <f t="shared" si="1"/>
        <v>0</v>
      </c>
      <c r="BG3" s="204">
        <f t="shared" si="1"/>
        <v>0</v>
      </c>
      <c r="BH3" s="204">
        <f t="shared" si="1"/>
        <v>0</v>
      </c>
      <c r="BI3" s="204">
        <f t="shared" si="1"/>
        <v>0</v>
      </c>
      <c r="BJ3" s="204">
        <f t="shared" si="1"/>
        <v>0</v>
      </c>
      <c r="BK3" s="204">
        <f t="shared" si="1"/>
        <v>0</v>
      </c>
      <c r="BL3" s="204">
        <f t="shared" si="1"/>
        <v>0</v>
      </c>
      <c r="BM3" s="204">
        <f t="shared" si="1"/>
        <v>0</v>
      </c>
      <c r="BN3" s="204">
        <f t="shared" si="1"/>
        <v>0</v>
      </c>
      <c r="BO3" s="204">
        <f t="shared" si="1"/>
        <v>0</v>
      </c>
      <c r="BP3" s="204">
        <f t="shared" si="1"/>
        <v>0</v>
      </c>
      <c r="BQ3" s="204">
        <f t="shared" si="1"/>
        <v>0</v>
      </c>
      <c r="BR3" s="204">
        <f t="shared" si="1"/>
        <v>0</v>
      </c>
      <c r="BS3" s="204">
        <f t="shared" si="1"/>
        <v>0</v>
      </c>
      <c r="BT3" s="204">
        <f t="shared" si="1"/>
        <v>0</v>
      </c>
      <c r="BU3" s="204">
        <f t="shared" si="1"/>
        <v>0</v>
      </c>
      <c r="BV3" s="204">
        <f t="shared" si="1"/>
        <v>0</v>
      </c>
      <c r="BW3" s="204">
        <f t="shared" si="1"/>
        <v>0</v>
      </c>
      <c r="BX3" s="204">
        <f t="shared" si="1"/>
        <v>0</v>
      </c>
      <c r="BY3" s="204">
        <f t="shared" si="1"/>
        <v>0</v>
      </c>
      <c r="BZ3" s="204">
        <f t="shared" si="1"/>
        <v>0</v>
      </c>
      <c r="CA3" s="204">
        <f t="shared" ref="CA3:CR15" si="2">IF(CA$2&lt;=($B$2+$C$2+$D$2),IF(CA$2&lt;=($B$2+$C$2),IF(CA$2&lt;=$B$2,$B3,$C3),$D3),$E3)</f>
        <v>0</v>
      </c>
      <c r="CB3" s="204">
        <f t="shared" si="2"/>
        <v>0</v>
      </c>
      <c r="CC3" s="204">
        <f t="shared" si="2"/>
        <v>0</v>
      </c>
      <c r="CD3" s="204">
        <f t="shared" si="2"/>
        <v>0</v>
      </c>
      <c r="CE3" s="204">
        <f t="shared" si="2"/>
        <v>0</v>
      </c>
      <c r="CF3" s="204">
        <f t="shared" si="2"/>
        <v>0</v>
      </c>
      <c r="CG3" s="204">
        <f t="shared" si="2"/>
        <v>0</v>
      </c>
      <c r="CH3" s="204">
        <f t="shared" si="2"/>
        <v>0</v>
      </c>
      <c r="CI3" s="204">
        <f t="shared" si="2"/>
        <v>0</v>
      </c>
      <c r="CJ3" s="204">
        <f t="shared" si="2"/>
        <v>0</v>
      </c>
      <c r="CK3" s="204">
        <f t="shared" si="2"/>
        <v>0</v>
      </c>
      <c r="CL3" s="204">
        <f t="shared" si="2"/>
        <v>0</v>
      </c>
      <c r="CM3" s="204">
        <f t="shared" si="2"/>
        <v>0</v>
      </c>
      <c r="CN3" s="204">
        <f t="shared" si="2"/>
        <v>0</v>
      </c>
      <c r="CO3" s="204">
        <f t="shared" si="2"/>
        <v>0</v>
      </c>
      <c r="CP3" s="204">
        <f t="shared" si="2"/>
        <v>0</v>
      </c>
      <c r="CQ3" s="204">
        <f t="shared" si="2"/>
        <v>0</v>
      </c>
      <c r="CR3" s="204">
        <f t="shared" si="2"/>
        <v>0</v>
      </c>
      <c r="CS3" s="204">
        <f t="shared" ref="CS3:DA15" si="3">IF(CS$2&lt;=($B$2+$C$2+$D$2),IF(CS$2&lt;=($B$2+$C$2),IF(CS$2&lt;=$B$2,$B3,$C3),$D3),$E3)</f>
        <v>0</v>
      </c>
      <c r="CT3" s="204">
        <f t="shared" si="3"/>
        <v>0</v>
      </c>
      <c r="CU3" s="204">
        <f t="shared" si="3"/>
        <v>0</v>
      </c>
      <c r="CV3" s="204">
        <f t="shared" si="3"/>
        <v>0</v>
      </c>
      <c r="CW3" s="204">
        <f t="shared" si="3"/>
        <v>0</v>
      </c>
      <c r="CX3" s="204">
        <f t="shared" si="3"/>
        <v>0</v>
      </c>
      <c r="CY3" s="204">
        <f t="shared" si="3"/>
        <v>0</v>
      </c>
      <c r="CZ3" s="204">
        <f t="shared" si="3"/>
        <v>0</v>
      </c>
      <c r="DA3" s="204">
        <f t="shared" si="3"/>
        <v>0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0</v>
      </c>
      <c r="E4" s="203">
        <f>Income!E73</f>
        <v>0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0</v>
      </c>
      <c r="CQ4" s="204">
        <f t="shared" si="2"/>
        <v>0</v>
      </c>
      <c r="CR4" s="204">
        <f t="shared" si="2"/>
        <v>0</v>
      </c>
      <c r="CS4" s="204">
        <f t="shared" si="3"/>
        <v>0</v>
      </c>
      <c r="CT4" s="204">
        <f t="shared" si="3"/>
        <v>0</v>
      </c>
      <c r="CU4" s="204">
        <f t="shared" si="3"/>
        <v>0</v>
      </c>
      <c r="CV4" s="204">
        <f t="shared" si="3"/>
        <v>0</v>
      </c>
      <c r="CW4" s="204">
        <f t="shared" si="3"/>
        <v>0</v>
      </c>
      <c r="CX4" s="204">
        <f t="shared" si="3"/>
        <v>0</v>
      </c>
      <c r="CY4" s="204">
        <f t="shared" si="3"/>
        <v>0</v>
      </c>
      <c r="CZ4" s="204">
        <f t="shared" si="3"/>
        <v>0</v>
      </c>
      <c r="DA4" s="204">
        <f t="shared" si="3"/>
        <v>0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0</v>
      </c>
      <c r="D5" s="203">
        <f>Income!D74</f>
        <v>0</v>
      </c>
      <c r="E5" s="203">
        <f>Income!E74</f>
        <v>0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0</v>
      </c>
      <c r="BB5" s="204">
        <f t="shared" si="1"/>
        <v>0</v>
      </c>
      <c r="BC5" s="204">
        <f t="shared" si="1"/>
        <v>0</v>
      </c>
      <c r="BD5" s="204">
        <f t="shared" si="1"/>
        <v>0</v>
      </c>
      <c r="BE5" s="204">
        <f t="shared" si="1"/>
        <v>0</v>
      </c>
      <c r="BF5" s="204">
        <f t="shared" si="1"/>
        <v>0</v>
      </c>
      <c r="BG5" s="204">
        <f t="shared" si="1"/>
        <v>0</v>
      </c>
      <c r="BH5" s="204">
        <f t="shared" si="1"/>
        <v>0</v>
      </c>
      <c r="BI5" s="204">
        <f t="shared" si="1"/>
        <v>0</v>
      </c>
      <c r="BJ5" s="204">
        <f t="shared" si="1"/>
        <v>0</v>
      </c>
      <c r="BK5" s="204">
        <f t="shared" si="1"/>
        <v>0</v>
      </c>
      <c r="BL5" s="204">
        <f t="shared" si="1"/>
        <v>0</v>
      </c>
      <c r="BM5" s="204">
        <f t="shared" si="1"/>
        <v>0</v>
      </c>
      <c r="BN5" s="204">
        <f t="shared" si="1"/>
        <v>0</v>
      </c>
      <c r="BO5" s="204">
        <f t="shared" si="1"/>
        <v>0</v>
      </c>
      <c r="BP5" s="204">
        <f t="shared" si="1"/>
        <v>0</v>
      </c>
      <c r="BQ5" s="204">
        <f t="shared" si="1"/>
        <v>0</v>
      </c>
      <c r="BR5" s="204">
        <f t="shared" si="1"/>
        <v>0</v>
      </c>
      <c r="BS5" s="204">
        <f t="shared" si="1"/>
        <v>0</v>
      </c>
      <c r="BT5" s="204">
        <f t="shared" si="1"/>
        <v>0</v>
      </c>
      <c r="BU5" s="204">
        <f t="shared" si="1"/>
        <v>0</v>
      </c>
      <c r="BV5" s="204">
        <f t="shared" si="1"/>
        <v>0</v>
      </c>
      <c r="BW5" s="204">
        <f t="shared" si="1"/>
        <v>0</v>
      </c>
      <c r="BX5" s="204">
        <f t="shared" si="1"/>
        <v>0</v>
      </c>
      <c r="BY5" s="204">
        <f t="shared" si="1"/>
        <v>0</v>
      </c>
      <c r="BZ5" s="204">
        <f t="shared" si="1"/>
        <v>0</v>
      </c>
      <c r="CA5" s="204">
        <f t="shared" si="2"/>
        <v>0</v>
      </c>
      <c r="CB5" s="204">
        <f t="shared" si="2"/>
        <v>0</v>
      </c>
      <c r="CC5" s="204">
        <f t="shared" si="2"/>
        <v>0</v>
      </c>
      <c r="CD5" s="204">
        <f t="shared" si="2"/>
        <v>0</v>
      </c>
      <c r="CE5" s="204">
        <f t="shared" si="2"/>
        <v>0</v>
      </c>
      <c r="CF5" s="204">
        <f t="shared" si="2"/>
        <v>0</v>
      </c>
      <c r="CG5" s="204">
        <f t="shared" si="2"/>
        <v>0</v>
      </c>
      <c r="CH5" s="204">
        <f t="shared" si="2"/>
        <v>0</v>
      </c>
      <c r="CI5" s="204">
        <f t="shared" si="2"/>
        <v>0</v>
      </c>
      <c r="CJ5" s="204">
        <f t="shared" si="2"/>
        <v>0</v>
      </c>
      <c r="CK5" s="204">
        <f t="shared" si="2"/>
        <v>0</v>
      </c>
      <c r="CL5" s="204">
        <f t="shared" si="2"/>
        <v>0</v>
      </c>
      <c r="CM5" s="204">
        <f t="shared" si="2"/>
        <v>0</v>
      </c>
      <c r="CN5" s="204">
        <f t="shared" si="2"/>
        <v>0</v>
      </c>
      <c r="CO5" s="204">
        <f t="shared" si="2"/>
        <v>0</v>
      </c>
      <c r="CP5" s="204">
        <f t="shared" si="2"/>
        <v>0</v>
      </c>
      <c r="CQ5" s="204">
        <f t="shared" si="2"/>
        <v>0</v>
      </c>
      <c r="CR5" s="204">
        <f t="shared" si="2"/>
        <v>0</v>
      </c>
      <c r="CS5" s="204">
        <f t="shared" si="3"/>
        <v>0</v>
      </c>
      <c r="CT5" s="204">
        <f t="shared" si="3"/>
        <v>0</v>
      </c>
      <c r="CU5" s="204">
        <f t="shared" si="3"/>
        <v>0</v>
      </c>
      <c r="CV5" s="204">
        <f t="shared" si="3"/>
        <v>0</v>
      </c>
      <c r="CW5" s="204">
        <f t="shared" si="3"/>
        <v>0</v>
      </c>
      <c r="CX5" s="204">
        <f t="shared" si="3"/>
        <v>0</v>
      </c>
      <c r="CY5" s="204">
        <f t="shared" si="3"/>
        <v>0</v>
      </c>
      <c r="CZ5" s="204">
        <f t="shared" si="3"/>
        <v>0</v>
      </c>
      <c r="DA5" s="204">
        <f t="shared" si="3"/>
        <v>0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0</v>
      </c>
      <c r="D7" s="203">
        <f>Income!D76</f>
        <v>0</v>
      </c>
      <c r="E7" s="203">
        <f>Income!E76</f>
        <v>0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0</v>
      </c>
      <c r="BE7" s="204">
        <f t="shared" si="5"/>
        <v>0</v>
      </c>
      <c r="BF7" s="204">
        <f t="shared" si="5"/>
        <v>0</v>
      </c>
      <c r="BG7" s="204">
        <f t="shared" si="5"/>
        <v>0</v>
      </c>
      <c r="BH7" s="204">
        <f t="shared" si="5"/>
        <v>0</v>
      </c>
      <c r="BI7" s="204">
        <f t="shared" si="5"/>
        <v>0</v>
      </c>
      <c r="BJ7" s="204">
        <f t="shared" si="5"/>
        <v>0</v>
      </c>
      <c r="BK7" s="204">
        <f t="shared" si="1"/>
        <v>0</v>
      </c>
      <c r="BL7" s="204">
        <f t="shared" si="1"/>
        <v>0</v>
      </c>
      <c r="BM7" s="204">
        <f t="shared" si="1"/>
        <v>0</v>
      </c>
      <c r="BN7" s="204">
        <f t="shared" si="1"/>
        <v>0</v>
      </c>
      <c r="BO7" s="204">
        <f t="shared" si="1"/>
        <v>0</v>
      </c>
      <c r="BP7" s="204">
        <f t="shared" si="1"/>
        <v>0</v>
      </c>
      <c r="BQ7" s="204">
        <f t="shared" si="1"/>
        <v>0</v>
      </c>
      <c r="BR7" s="204">
        <f t="shared" si="1"/>
        <v>0</v>
      </c>
      <c r="BS7" s="204">
        <f t="shared" si="1"/>
        <v>0</v>
      </c>
      <c r="BT7" s="204">
        <f t="shared" si="1"/>
        <v>0</v>
      </c>
      <c r="BU7" s="204">
        <f t="shared" si="1"/>
        <v>0</v>
      </c>
      <c r="BV7" s="204">
        <f t="shared" si="1"/>
        <v>0</v>
      </c>
      <c r="BW7" s="204">
        <f t="shared" si="1"/>
        <v>0</v>
      </c>
      <c r="BX7" s="204">
        <f t="shared" si="1"/>
        <v>0</v>
      </c>
      <c r="BY7" s="204">
        <f t="shared" si="1"/>
        <v>0</v>
      </c>
      <c r="BZ7" s="204">
        <f t="shared" si="1"/>
        <v>0</v>
      </c>
      <c r="CA7" s="204">
        <f t="shared" si="2"/>
        <v>0</v>
      </c>
      <c r="CB7" s="204">
        <f t="shared" si="2"/>
        <v>0</v>
      </c>
      <c r="CC7" s="204">
        <f t="shared" si="2"/>
        <v>0</v>
      </c>
      <c r="CD7" s="204">
        <f t="shared" si="2"/>
        <v>0</v>
      </c>
      <c r="CE7" s="204">
        <f t="shared" si="2"/>
        <v>0</v>
      </c>
      <c r="CF7" s="204">
        <f t="shared" si="2"/>
        <v>0</v>
      </c>
      <c r="CG7" s="204">
        <f t="shared" si="2"/>
        <v>0</v>
      </c>
      <c r="CH7" s="204">
        <f t="shared" si="2"/>
        <v>0</v>
      </c>
      <c r="CI7" s="204">
        <f t="shared" si="2"/>
        <v>0</v>
      </c>
      <c r="CJ7" s="204">
        <f t="shared" si="2"/>
        <v>0</v>
      </c>
      <c r="CK7" s="204">
        <f t="shared" si="2"/>
        <v>0</v>
      </c>
      <c r="CL7" s="204">
        <f t="shared" si="2"/>
        <v>0</v>
      </c>
      <c r="CM7" s="204">
        <f t="shared" si="2"/>
        <v>0</v>
      </c>
      <c r="CN7" s="204">
        <f t="shared" si="2"/>
        <v>0</v>
      </c>
      <c r="CO7" s="204">
        <f t="shared" si="2"/>
        <v>0</v>
      </c>
      <c r="CP7" s="204">
        <f t="shared" si="2"/>
        <v>0</v>
      </c>
      <c r="CQ7" s="204">
        <f t="shared" si="2"/>
        <v>0</v>
      </c>
      <c r="CR7" s="204">
        <f t="shared" si="2"/>
        <v>0</v>
      </c>
      <c r="CS7" s="204">
        <f t="shared" si="3"/>
        <v>0</v>
      </c>
      <c r="CT7" s="204">
        <f t="shared" si="3"/>
        <v>0</v>
      </c>
      <c r="CU7" s="204">
        <f t="shared" si="3"/>
        <v>0</v>
      </c>
      <c r="CV7" s="204">
        <f t="shared" si="3"/>
        <v>0</v>
      </c>
      <c r="CW7" s="204">
        <f t="shared" si="3"/>
        <v>0</v>
      </c>
      <c r="CX7" s="204">
        <f t="shared" si="3"/>
        <v>0</v>
      </c>
      <c r="CY7" s="204">
        <f t="shared" si="3"/>
        <v>0</v>
      </c>
      <c r="CZ7" s="204">
        <f t="shared" si="3"/>
        <v>0</v>
      </c>
      <c r="DA7" s="204">
        <f t="shared" si="3"/>
        <v>0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16142.547124621035</v>
      </c>
      <c r="C9" s="203">
        <f>Income!C78</f>
        <v>22019.46691505221</v>
      </c>
      <c r="D9" s="203">
        <f>Income!D78</f>
        <v>0</v>
      </c>
      <c r="E9" s="203">
        <f>Income!E78</f>
        <v>0</v>
      </c>
      <c r="F9" s="204">
        <f t="shared" si="4"/>
        <v>16142.547124621035</v>
      </c>
      <c r="G9" s="204">
        <f t="shared" si="4"/>
        <v>16142.547124621035</v>
      </c>
      <c r="H9" s="204">
        <f t="shared" si="4"/>
        <v>16142.547124621035</v>
      </c>
      <c r="I9" s="204">
        <f t="shared" si="4"/>
        <v>16142.547124621035</v>
      </c>
      <c r="J9" s="204">
        <f t="shared" si="4"/>
        <v>16142.547124621035</v>
      </c>
      <c r="K9" s="204">
        <f t="shared" si="4"/>
        <v>16142.547124621035</v>
      </c>
      <c r="L9" s="204">
        <f t="shared" si="4"/>
        <v>16142.547124621035</v>
      </c>
      <c r="M9" s="204">
        <f t="shared" si="4"/>
        <v>16142.547124621035</v>
      </c>
      <c r="N9" s="204">
        <f t="shared" si="4"/>
        <v>16142.547124621035</v>
      </c>
      <c r="O9" s="204">
        <f t="shared" si="4"/>
        <v>16142.547124621035</v>
      </c>
      <c r="P9" s="204">
        <f t="shared" si="4"/>
        <v>16142.547124621035</v>
      </c>
      <c r="Q9" s="204">
        <f t="shared" si="4"/>
        <v>16142.547124621035</v>
      </c>
      <c r="R9" s="204">
        <f t="shared" si="4"/>
        <v>16142.547124621035</v>
      </c>
      <c r="S9" s="204">
        <f t="shared" si="4"/>
        <v>16142.547124621035</v>
      </c>
      <c r="T9" s="204">
        <f t="shared" si="4"/>
        <v>16142.547124621035</v>
      </c>
      <c r="U9" s="204">
        <f t="shared" si="4"/>
        <v>16142.547124621035</v>
      </c>
      <c r="V9" s="204">
        <f t="shared" si="6"/>
        <v>16142.547124621035</v>
      </c>
      <c r="W9" s="204">
        <f t="shared" si="6"/>
        <v>16142.547124621035</v>
      </c>
      <c r="X9" s="204">
        <f t="shared" si="6"/>
        <v>22019.46691505221</v>
      </c>
      <c r="Y9" s="204">
        <f t="shared" si="6"/>
        <v>22019.46691505221</v>
      </c>
      <c r="Z9" s="204">
        <f t="shared" si="6"/>
        <v>22019.46691505221</v>
      </c>
      <c r="AA9" s="204">
        <f t="shared" si="6"/>
        <v>22019.46691505221</v>
      </c>
      <c r="AB9" s="204">
        <f t="shared" si="6"/>
        <v>22019.46691505221</v>
      </c>
      <c r="AC9" s="204">
        <f t="shared" si="6"/>
        <v>22019.46691505221</v>
      </c>
      <c r="AD9" s="204">
        <f t="shared" si="6"/>
        <v>22019.46691505221</v>
      </c>
      <c r="AE9" s="204">
        <f t="shared" si="6"/>
        <v>22019.46691505221</v>
      </c>
      <c r="AF9" s="204">
        <f t="shared" si="6"/>
        <v>22019.46691505221</v>
      </c>
      <c r="AG9" s="204">
        <f t="shared" si="6"/>
        <v>22019.46691505221</v>
      </c>
      <c r="AH9" s="204">
        <f t="shared" si="6"/>
        <v>22019.46691505221</v>
      </c>
      <c r="AI9" s="204">
        <f t="shared" si="6"/>
        <v>22019.46691505221</v>
      </c>
      <c r="AJ9" s="204">
        <f t="shared" si="6"/>
        <v>22019.46691505221</v>
      </c>
      <c r="AK9" s="204">
        <f t="shared" si="6"/>
        <v>22019.46691505221</v>
      </c>
      <c r="AL9" s="204">
        <f t="shared" si="7"/>
        <v>22019.46691505221</v>
      </c>
      <c r="AM9" s="204">
        <f t="shared" si="7"/>
        <v>22019.46691505221</v>
      </c>
      <c r="AN9" s="204">
        <f t="shared" si="7"/>
        <v>22019.46691505221</v>
      </c>
      <c r="AO9" s="204">
        <f t="shared" si="7"/>
        <v>22019.46691505221</v>
      </c>
      <c r="AP9" s="204">
        <f t="shared" si="7"/>
        <v>22019.46691505221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6378.0524857392611</v>
      </c>
      <c r="C10" s="203">
        <f>Income!C79</f>
        <v>9111.5035510560865</v>
      </c>
      <c r="D10" s="203">
        <f>Income!D79</f>
        <v>45557.517755280438</v>
      </c>
      <c r="E10" s="203">
        <f>Income!E79</f>
        <v>0</v>
      </c>
      <c r="F10" s="204">
        <f t="shared" si="4"/>
        <v>6378.0524857392611</v>
      </c>
      <c r="G10" s="204">
        <f t="shared" si="4"/>
        <v>6378.0524857392611</v>
      </c>
      <c r="H10" s="204">
        <f t="shared" si="4"/>
        <v>6378.0524857392611</v>
      </c>
      <c r="I10" s="204">
        <f t="shared" si="4"/>
        <v>6378.0524857392611</v>
      </c>
      <c r="J10" s="204">
        <f t="shared" si="4"/>
        <v>6378.0524857392611</v>
      </c>
      <c r="K10" s="204">
        <f t="shared" si="4"/>
        <v>6378.0524857392611</v>
      </c>
      <c r="L10" s="204">
        <f t="shared" si="4"/>
        <v>6378.0524857392611</v>
      </c>
      <c r="M10" s="204">
        <f t="shared" si="4"/>
        <v>6378.0524857392611</v>
      </c>
      <c r="N10" s="204">
        <f t="shared" si="4"/>
        <v>6378.0524857392611</v>
      </c>
      <c r="O10" s="204">
        <f t="shared" si="4"/>
        <v>6378.0524857392611</v>
      </c>
      <c r="P10" s="204">
        <f t="shared" si="4"/>
        <v>6378.0524857392611</v>
      </c>
      <c r="Q10" s="204">
        <f t="shared" si="4"/>
        <v>6378.0524857392611</v>
      </c>
      <c r="R10" s="204">
        <f t="shared" si="4"/>
        <v>6378.0524857392611</v>
      </c>
      <c r="S10" s="204">
        <f t="shared" si="4"/>
        <v>6378.0524857392611</v>
      </c>
      <c r="T10" s="204">
        <f t="shared" si="4"/>
        <v>6378.0524857392611</v>
      </c>
      <c r="U10" s="204">
        <f t="shared" si="4"/>
        <v>6378.0524857392611</v>
      </c>
      <c r="V10" s="204">
        <f t="shared" si="6"/>
        <v>6378.0524857392611</v>
      </c>
      <c r="W10" s="204">
        <f t="shared" si="6"/>
        <v>6378.0524857392611</v>
      </c>
      <c r="X10" s="204">
        <f t="shared" si="6"/>
        <v>9111.5035510560865</v>
      </c>
      <c r="Y10" s="204">
        <f t="shared" si="6"/>
        <v>9111.5035510560865</v>
      </c>
      <c r="Z10" s="204">
        <f t="shared" si="6"/>
        <v>9111.5035510560865</v>
      </c>
      <c r="AA10" s="204">
        <f t="shared" si="6"/>
        <v>9111.5035510560865</v>
      </c>
      <c r="AB10" s="204">
        <f t="shared" si="6"/>
        <v>9111.5035510560865</v>
      </c>
      <c r="AC10" s="204">
        <f t="shared" si="6"/>
        <v>9111.5035510560865</v>
      </c>
      <c r="AD10" s="204">
        <f t="shared" si="6"/>
        <v>9111.5035510560865</v>
      </c>
      <c r="AE10" s="204">
        <f t="shared" si="6"/>
        <v>9111.5035510560865</v>
      </c>
      <c r="AF10" s="204">
        <f t="shared" si="6"/>
        <v>9111.5035510560865</v>
      </c>
      <c r="AG10" s="204">
        <f t="shared" si="6"/>
        <v>9111.5035510560865</v>
      </c>
      <c r="AH10" s="204">
        <f t="shared" si="6"/>
        <v>9111.5035510560865</v>
      </c>
      <c r="AI10" s="204">
        <f t="shared" si="6"/>
        <v>9111.5035510560865</v>
      </c>
      <c r="AJ10" s="204">
        <f t="shared" si="6"/>
        <v>9111.5035510560865</v>
      </c>
      <c r="AK10" s="204">
        <f t="shared" si="6"/>
        <v>9111.5035510560865</v>
      </c>
      <c r="AL10" s="204">
        <f t="shared" si="7"/>
        <v>9111.5035510560865</v>
      </c>
      <c r="AM10" s="204">
        <f t="shared" si="7"/>
        <v>9111.5035510560865</v>
      </c>
      <c r="AN10" s="204">
        <f t="shared" si="7"/>
        <v>9111.5035510560865</v>
      </c>
      <c r="AO10" s="204">
        <f t="shared" si="7"/>
        <v>9111.5035510560865</v>
      </c>
      <c r="AP10" s="204">
        <f t="shared" si="7"/>
        <v>9111.5035510560865</v>
      </c>
      <c r="AQ10" s="204">
        <f t="shared" si="7"/>
        <v>45557.517755280438</v>
      </c>
      <c r="AR10" s="204">
        <f t="shared" si="7"/>
        <v>45557.517755280438</v>
      </c>
      <c r="AS10" s="204">
        <f t="shared" si="7"/>
        <v>45557.517755280438</v>
      </c>
      <c r="AT10" s="204">
        <f t="shared" si="7"/>
        <v>45557.517755280438</v>
      </c>
      <c r="AU10" s="204">
        <f t="shared" si="7"/>
        <v>45557.517755280438</v>
      </c>
      <c r="AV10" s="204">
        <f t="shared" si="7"/>
        <v>45557.517755280438</v>
      </c>
      <c r="AW10" s="204">
        <f t="shared" si="7"/>
        <v>45557.517755280438</v>
      </c>
      <c r="AX10" s="204">
        <f t="shared" si="1"/>
        <v>45557.517755280438</v>
      </c>
      <c r="AY10" s="204">
        <f t="shared" si="1"/>
        <v>45557.517755280438</v>
      </c>
      <c r="AZ10" s="204">
        <f t="shared" si="1"/>
        <v>45557.517755280438</v>
      </c>
      <c r="BA10" s="204">
        <f t="shared" si="1"/>
        <v>45557.517755280438</v>
      </c>
      <c r="BB10" s="204">
        <f t="shared" si="1"/>
        <v>45557.517755280438</v>
      </c>
      <c r="BC10" s="204">
        <f t="shared" si="1"/>
        <v>45557.517755280438</v>
      </c>
      <c r="BD10" s="204">
        <f t="shared" si="1"/>
        <v>45557.517755280438</v>
      </c>
      <c r="BE10" s="204">
        <f t="shared" si="1"/>
        <v>45557.517755280438</v>
      </c>
      <c r="BF10" s="204">
        <f t="shared" si="1"/>
        <v>45557.517755280438</v>
      </c>
      <c r="BG10" s="204">
        <f t="shared" si="1"/>
        <v>45557.517755280438</v>
      </c>
      <c r="BH10" s="204">
        <f t="shared" si="1"/>
        <v>45557.517755280438</v>
      </c>
      <c r="BI10" s="204">
        <f t="shared" si="1"/>
        <v>45557.517755280438</v>
      </c>
      <c r="BJ10" s="204">
        <f t="shared" si="1"/>
        <v>45557.517755280438</v>
      </c>
      <c r="BK10" s="204">
        <f t="shared" si="1"/>
        <v>45557.517755280438</v>
      </c>
      <c r="BL10" s="204">
        <f t="shared" si="1"/>
        <v>45557.517755280438</v>
      </c>
      <c r="BM10" s="204">
        <f t="shared" si="1"/>
        <v>45557.517755280438</v>
      </c>
      <c r="BN10" s="204">
        <f t="shared" si="1"/>
        <v>45557.517755280438</v>
      </c>
      <c r="BO10" s="204">
        <f t="shared" si="1"/>
        <v>45557.517755280438</v>
      </c>
      <c r="BP10" s="204">
        <f t="shared" si="1"/>
        <v>45557.517755280438</v>
      </c>
      <c r="BQ10" s="204">
        <f t="shared" si="1"/>
        <v>45557.517755280438</v>
      </c>
      <c r="BR10" s="204">
        <f t="shared" ref="AX10:BZ18" si="8">IF(BR$2&lt;=($B$2+$C$2+$D$2),IF(BR$2&lt;=($B$2+$C$2),IF(BR$2&lt;=$B$2,$B10,$C10),$D10),$E10)</f>
        <v>45557.517755280438</v>
      </c>
      <c r="BS10" s="204">
        <f t="shared" si="8"/>
        <v>45557.517755280438</v>
      </c>
      <c r="BT10" s="204">
        <f t="shared" si="8"/>
        <v>45557.517755280438</v>
      </c>
      <c r="BU10" s="204">
        <f t="shared" si="8"/>
        <v>45557.517755280438</v>
      </c>
      <c r="BV10" s="204">
        <f t="shared" si="8"/>
        <v>45557.517755280438</v>
      </c>
      <c r="BW10" s="204">
        <f t="shared" si="8"/>
        <v>45557.517755280438</v>
      </c>
      <c r="BX10" s="204">
        <f t="shared" si="8"/>
        <v>45557.517755280438</v>
      </c>
      <c r="BY10" s="204">
        <f t="shared" si="8"/>
        <v>45557.517755280438</v>
      </c>
      <c r="BZ10" s="204">
        <f t="shared" si="8"/>
        <v>45557.517755280438</v>
      </c>
      <c r="CA10" s="204">
        <f t="shared" si="2"/>
        <v>45557.517755280438</v>
      </c>
      <c r="CB10" s="204">
        <f t="shared" si="2"/>
        <v>45557.517755280438</v>
      </c>
      <c r="CC10" s="204">
        <f t="shared" si="2"/>
        <v>45557.517755280438</v>
      </c>
      <c r="CD10" s="204">
        <f t="shared" si="2"/>
        <v>45557.517755280438</v>
      </c>
      <c r="CE10" s="204">
        <f t="shared" si="2"/>
        <v>45557.517755280438</v>
      </c>
      <c r="CF10" s="204">
        <f t="shared" si="2"/>
        <v>45557.517755280438</v>
      </c>
      <c r="CG10" s="204">
        <f t="shared" si="2"/>
        <v>45557.517755280438</v>
      </c>
      <c r="CH10" s="204">
        <f t="shared" si="2"/>
        <v>45557.517755280438</v>
      </c>
      <c r="CI10" s="204">
        <f t="shared" si="2"/>
        <v>45557.517755280438</v>
      </c>
      <c r="CJ10" s="204">
        <f t="shared" si="2"/>
        <v>45557.517755280438</v>
      </c>
      <c r="CK10" s="204">
        <f t="shared" si="2"/>
        <v>45557.517755280438</v>
      </c>
      <c r="CL10" s="204">
        <f t="shared" si="2"/>
        <v>45557.517755280438</v>
      </c>
      <c r="CM10" s="204">
        <f t="shared" si="2"/>
        <v>45557.517755280438</v>
      </c>
      <c r="CN10" s="204">
        <f t="shared" si="2"/>
        <v>45557.517755280438</v>
      </c>
      <c r="CO10" s="204">
        <f t="shared" si="2"/>
        <v>45557.517755280438</v>
      </c>
      <c r="CP10" s="204">
        <f t="shared" si="2"/>
        <v>45557.517755280438</v>
      </c>
      <c r="CQ10" s="204">
        <f t="shared" si="2"/>
        <v>45557.517755280438</v>
      </c>
      <c r="CR10" s="204">
        <f t="shared" si="2"/>
        <v>45557.517755280438</v>
      </c>
      <c r="CS10" s="204">
        <f t="shared" si="3"/>
        <v>45557.517755280438</v>
      </c>
      <c r="CT10" s="204">
        <f t="shared" si="3"/>
        <v>45557.517755280438</v>
      </c>
      <c r="CU10" s="204">
        <f t="shared" si="3"/>
        <v>45557.517755280438</v>
      </c>
      <c r="CV10" s="204">
        <f t="shared" si="3"/>
        <v>45557.517755280438</v>
      </c>
      <c r="CW10" s="204">
        <f t="shared" si="3"/>
        <v>45557.517755280438</v>
      </c>
      <c r="CX10" s="204">
        <f t="shared" si="3"/>
        <v>45557.517755280438</v>
      </c>
      <c r="CY10" s="204">
        <f t="shared" si="3"/>
        <v>45557.517755280438</v>
      </c>
      <c r="CZ10" s="204">
        <f t="shared" si="3"/>
        <v>45557.517755280438</v>
      </c>
      <c r="DA10" s="204">
        <f t="shared" si="3"/>
        <v>45557.517755280438</v>
      </c>
      <c r="DB10" s="204"/>
    </row>
    <row r="11" spans="1:106">
      <c r="A11" s="201" t="str">
        <f>Income!A81</f>
        <v>Self - employment</v>
      </c>
      <c r="B11" s="203">
        <f>Income!B81</f>
        <v>6833.6276632920653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6833.6276632920653</v>
      </c>
      <c r="G11" s="204">
        <f t="shared" si="4"/>
        <v>6833.6276632920653</v>
      </c>
      <c r="H11" s="204">
        <f t="shared" si="4"/>
        <v>6833.6276632920653</v>
      </c>
      <c r="I11" s="204">
        <f t="shared" si="4"/>
        <v>6833.6276632920653</v>
      </c>
      <c r="J11" s="204">
        <f t="shared" si="4"/>
        <v>6833.6276632920653</v>
      </c>
      <c r="K11" s="204">
        <f t="shared" si="4"/>
        <v>6833.6276632920653</v>
      </c>
      <c r="L11" s="204">
        <f t="shared" si="4"/>
        <v>6833.6276632920653</v>
      </c>
      <c r="M11" s="204">
        <f t="shared" si="4"/>
        <v>6833.6276632920653</v>
      </c>
      <c r="N11" s="204">
        <f t="shared" si="4"/>
        <v>6833.6276632920653</v>
      </c>
      <c r="O11" s="204">
        <f t="shared" si="4"/>
        <v>6833.6276632920653</v>
      </c>
      <c r="P11" s="204">
        <f t="shared" si="4"/>
        <v>6833.6276632920653</v>
      </c>
      <c r="Q11" s="204">
        <f t="shared" si="4"/>
        <v>6833.6276632920653</v>
      </c>
      <c r="R11" s="204">
        <f t="shared" si="4"/>
        <v>6833.6276632920653</v>
      </c>
      <c r="S11" s="204">
        <f t="shared" si="4"/>
        <v>6833.6276632920653</v>
      </c>
      <c r="T11" s="204">
        <f t="shared" si="4"/>
        <v>6833.6276632920653</v>
      </c>
      <c r="U11" s="204">
        <f t="shared" si="4"/>
        <v>6833.6276632920653</v>
      </c>
      <c r="V11" s="204">
        <f t="shared" si="6"/>
        <v>6833.6276632920653</v>
      </c>
      <c r="W11" s="204">
        <f t="shared" si="6"/>
        <v>6833.6276632920653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7289.2028408448696</v>
      </c>
      <c r="D12" s="203">
        <f>Income!D82</f>
        <v>41912.916334858004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7289.2028408448696</v>
      </c>
      <c r="Y12" s="204">
        <f t="shared" si="6"/>
        <v>7289.2028408448696</v>
      </c>
      <c r="Z12" s="204">
        <f t="shared" si="6"/>
        <v>7289.2028408448696</v>
      </c>
      <c r="AA12" s="204">
        <f t="shared" si="6"/>
        <v>7289.2028408448696</v>
      </c>
      <c r="AB12" s="204">
        <f t="shared" si="6"/>
        <v>7289.2028408448696</v>
      </c>
      <c r="AC12" s="204">
        <f t="shared" si="6"/>
        <v>7289.2028408448696</v>
      </c>
      <c r="AD12" s="204">
        <f t="shared" si="6"/>
        <v>7289.2028408448696</v>
      </c>
      <c r="AE12" s="204">
        <f t="shared" si="6"/>
        <v>7289.2028408448696</v>
      </c>
      <c r="AF12" s="204">
        <f t="shared" si="6"/>
        <v>7289.2028408448696</v>
      </c>
      <c r="AG12" s="204">
        <f t="shared" si="6"/>
        <v>7289.2028408448696</v>
      </c>
      <c r="AH12" s="204">
        <f t="shared" si="6"/>
        <v>7289.2028408448696</v>
      </c>
      <c r="AI12" s="204">
        <f t="shared" si="6"/>
        <v>7289.2028408448696</v>
      </c>
      <c r="AJ12" s="204">
        <f t="shared" si="6"/>
        <v>7289.2028408448696</v>
      </c>
      <c r="AK12" s="204">
        <f t="shared" si="6"/>
        <v>7289.2028408448696</v>
      </c>
      <c r="AL12" s="204">
        <f t="shared" si="7"/>
        <v>7289.2028408448696</v>
      </c>
      <c r="AM12" s="204">
        <f t="shared" si="7"/>
        <v>7289.2028408448696</v>
      </c>
      <c r="AN12" s="204">
        <f t="shared" si="7"/>
        <v>7289.2028408448696</v>
      </c>
      <c r="AO12" s="204">
        <f t="shared" si="7"/>
        <v>7289.2028408448696</v>
      </c>
      <c r="AP12" s="204">
        <f t="shared" si="7"/>
        <v>7289.2028408448696</v>
      </c>
      <c r="AQ12" s="204">
        <f t="shared" si="7"/>
        <v>41912.916334858004</v>
      </c>
      <c r="AR12" s="204">
        <f t="shared" si="7"/>
        <v>41912.916334858004</v>
      </c>
      <c r="AS12" s="204">
        <f t="shared" si="7"/>
        <v>41912.916334858004</v>
      </c>
      <c r="AT12" s="204">
        <f t="shared" si="7"/>
        <v>41912.916334858004</v>
      </c>
      <c r="AU12" s="204">
        <f t="shared" si="7"/>
        <v>41912.916334858004</v>
      </c>
      <c r="AV12" s="204">
        <f t="shared" si="7"/>
        <v>41912.916334858004</v>
      </c>
      <c r="AW12" s="204">
        <f t="shared" si="7"/>
        <v>41912.916334858004</v>
      </c>
      <c r="AX12" s="204">
        <f t="shared" si="8"/>
        <v>41912.916334858004</v>
      </c>
      <c r="AY12" s="204">
        <f t="shared" si="8"/>
        <v>41912.916334858004</v>
      </c>
      <c r="AZ12" s="204">
        <f t="shared" si="8"/>
        <v>41912.916334858004</v>
      </c>
      <c r="BA12" s="204">
        <f t="shared" si="8"/>
        <v>41912.916334858004</v>
      </c>
      <c r="BB12" s="204">
        <f t="shared" si="8"/>
        <v>41912.916334858004</v>
      </c>
      <c r="BC12" s="204">
        <f t="shared" si="8"/>
        <v>41912.916334858004</v>
      </c>
      <c r="BD12" s="204">
        <f t="shared" si="8"/>
        <v>41912.916334858004</v>
      </c>
      <c r="BE12" s="204">
        <f t="shared" si="8"/>
        <v>41912.916334858004</v>
      </c>
      <c r="BF12" s="204">
        <f t="shared" si="8"/>
        <v>41912.916334858004</v>
      </c>
      <c r="BG12" s="204">
        <f t="shared" si="8"/>
        <v>41912.916334858004</v>
      </c>
      <c r="BH12" s="204">
        <f t="shared" si="8"/>
        <v>41912.916334858004</v>
      </c>
      <c r="BI12" s="204">
        <f t="shared" si="8"/>
        <v>41912.916334858004</v>
      </c>
      <c r="BJ12" s="204">
        <f t="shared" si="8"/>
        <v>41912.916334858004</v>
      </c>
      <c r="BK12" s="204">
        <f t="shared" si="8"/>
        <v>41912.916334858004</v>
      </c>
      <c r="BL12" s="204">
        <f t="shared" si="8"/>
        <v>41912.916334858004</v>
      </c>
      <c r="BM12" s="204">
        <f t="shared" si="8"/>
        <v>41912.916334858004</v>
      </c>
      <c r="BN12" s="204">
        <f t="shared" si="8"/>
        <v>41912.916334858004</v>
      </c>
      <c r="BO12" s="204">
        <f t="shared" si="8"/>
        <v>41912.916334858004</v>
      </c>
      <c r="BP12" s="204">
        <f t="shared" si="8"/>
        <v>41912.916334858004</v>
      </c>
      <c r="BQ12" s="204">
        <f t="shared" si="8"/>
        <v>41912.916334858004</v>
      </c>
      <c r="BR12" s="204">
        <f t="shared" si="8"/>
        <v>41912.916334858004</v>
      </c>
      <c r="BS12" s="204">
        <f t="shared" si="8"/>
        <v>41912.916334858004</v>
      </c>
      <c r="BT12" s="204">
        <f t="shared" si="8"/>
        <v>41912.916334858004</v>
      </c>
      <c r="BU12" s="204">
        <f t="shared" si="8"/>
        <v>41912.916334858004</v>
      </c>
      <c r="BV12" s="204">
        <f t="shared" si="8"/>
        <v>41912.916334858004</v>
      </c>
      <c r="BW12" s="204">
        <f t="shared" si="8"/>
        <v>41912.916334858004</v>
      </c>
      <c r="BX12" s="204">
        <f t="shared" si="8"/>
        <v>41912.916334858004</v>
      </c>
      <c r="BY12" s="204">
        <f t="shared" si="8"/>
        <v>41912.916334858004</v>
      </c>
      <c r="BZ12" s="204">
        <f t="shared" si="8"/>
        <v>41912.916334858004</v>
      </c>
      <c r="CA12" s="204">
        <f t="shared" si="2"/>
        <v>41912.916334858004</v>
      </c>
      <c r="CB12" s="204">
        <f t="shared" si="2"/>
        <v>41912.916334858004</v>
      </c>
      <c r="CC12" s="204">
        <f t="shared" si="2"/>
        <v>41912.916334858004</v>
      </c>
      <c r="CD12" s="204">
        <f t="shared" si="2"/>
        <v>41912.916334858004</v>
      </c>
      <c r="CE12" s="204">
        <f t="shared" si="2"/>
        <v>41912.916334858004</v>
      </c>
      <c r="CF12" s="204">
        <f t="shared" si="2"/>
        <v>41912.916334858004</v>
      </c>
      <c r="CG12" s="204">
        <f t="shared" si="2"/>
        <v>41912.916334858004</v>
      </c>
      <c r="CH12" s="204">
        <f t="shared" si="2"/>
        <v>41912.916334858004</v>
      </c>
      <c r="CI12" s="204">
        <f t="shared" si="2"/>
        <v>41912.916334858004</v>
      </c>
      <c r="CJ12" s="204">
        <f t="shared" si="2"/>
        <v>41912.916334858004</v>
      </c>
      <c r="CK12" s="204">
        <f t="shared" si="2"/>
        <v>41912.916334858004</v>
      </c>
      <c r="CL12" s="204">
        <f t="shared" si="2"/>
        <v>41912.916334858004</v>
      </c>
      <c r="CM12" s="204">
        <f t="shared" si="2"/>
        <v>41912.916334858004</v>
      </c>
      <c r="CN12" s="204">
        <f t="shared" si="2"/>
        <v>41912.916334858004</v>
      </c>
      <c r="CO12" s="204">
        <f t="shared" si="2"/>
        <v>41912.916334858004</v>
      </c>
      <c r="CP12" s="204">
        <f t="shared" si="2"/>
        <v>41912.916334858004</v>
      </c>
      <c r="CQ12" s="204">
        <f t="shared" si="2"/>
        <v>41912.916334858004</v>
      </c>
      <c r="CR12" s="204">
        <f t="shared" si="2"/>
        <v>41912.916334858004</v>
      </c>
      <c r="CS12" s="204">
        <f t="shared" si="3"/>
        <v>41912.916334858004</v>
      </c>
      <c r="CT12" s="204">
        <f t="shared" si="3"/>
        <v>41912.916334858004</v>
      </c>
      <c r="CU12" s="204">
        <f t="shared" si="3"/>
        <v>41912.916334858004</v>
      </c>
      <c r="CV12" s="204">
        <f t="shared" si="3"/>
        <v>41912.916334858004</v>
      </c>
      <c r="CW12" s="204">
        <f t="shared" si="3"/>
        <v>41912.916334858004</v>
      </c>
      <c r="CX12" s="204">
        <f t="shared" si="3"/>
        <v>41912.916334858004</v>
      </c>
      <c r="CY12" s="204">
        <f t="shared" si="3"/>
        <v>41912.916334858004</v>
      </c>
      <c r="CZ12" s="204">
        <f t="shared" si="3"/>
        <v>41912.916334858004</v>
      </c>
      <c r="DA12" s="204">
        <f t="shared" si="3"/>
        <v>41912.916334858004</v>
      </c>
      <c r="DB12" s="204"/>
    </row>
    <row r="13" spans="1:106">
      <c r="A13" s="201" t="str">
        <f>Income!A83</f>
        <v>Food transfer - official</v>
      </c>
      <c r="B13" s="203">
        <f>Income!B83</f>
        <v>1476.5017721245642</v>
      </c>
      <c r="C13" s="203">
        <f>Income!C83</f>
        <v>1476.5017721245642</v>
      </c>
      <c r="D13" s="203">
        <f>Income!D83</f>
        <v>0</v>
      </c>
      <c r="E13" s="203">
        <f>Income!E83</f>
        <v>0</v>
      </c>
      <c r="F13" s="204">
        <f t="shared" si="4"/>
        <v>1476.5017721245642</v>
      </c>
      <c r="G13" s="204">
        <f t="shared" si="4"/>
        <v>1476.5017721245642</v>
      </c>
      <c r="H13" s="204">
        <f t="shared" si="4"/>
        <v>1476.5017721245642</v>
      </c>
      <c r="I13" s="204">
        <f t="shared" si="4"/>
        <v>1476.5017721245642</v>
      </c>
      <c r="J13" s="204">
        <f t="shared" si="4"/>
        <v>1476.5017721245642</v>
      </c>
      <c r="K13" s="204">
        <f t="shared" si="4"/>
        <v>1476.5017721245642</v>
      </c>
      <c r="L13" s="204">
        <f t="shared" si="4"/>
        <v>1476.5017721245642</v>
      </c>
      <c r="M13" s="204">
        <f t="shared" si="4"/>
        <v>1476.5017721245642</v>
      </c>
      <c r="N13" s="204">
        <f t="shared" si="4"/>
        <v>1476.5017721245642</v>
      </c>
      <c r="O13" s="204">
        <f t="shared" si="4"/>
        <v>1476.5017721245642</v>
      </c>
      <c r="P13" s="204">
        <f t="shared" si="4"/>
        <v>1476.5017721245642</v>
      </c>
      <c r="Q13" s="204">
        <f t="shared" si="4"/>
        <v>1476.5017721245642</v>
      </c>
      <c r="R13" s="204">
        <f t="shared" si="4"/>
        <v>1476.5017721245642</v>
      </c>
      <c r="S13" s="204">
        <f t="shared" si="4"/>
        <v>1476.5017721245642</v>
      </c>
      <c r="T13" s="204">
        <f t="shared" si="4"/>
        <v>1476.5017721245642</v>
      </c>
      <c r="U13" s="204">
        <f t="shared" si="4"/>
        <v>1476.5017721245642</v>
      </c>
      <c r="V13" s="204">
        <f t="shared" si="6"/>
        <v>1476.5017721245642</v>
      </c>
      <c r="W13" s="204">
        <f t="shared" si="6"/>
        <v>1476.5017721245642</v>
      </c>
      <c r="X13" s="204">
        <f t="shared" si="6"/>
        <v>1476.5017721245642</v>
      </c>
      <c r="Y13" s="204">
        <f t="shared" si="6"/>
        <v>1476.5017721245642</v>
      </c>
      <c r="Z13" s="204">
        <f t="shared" si="6"/>
        <v>1476.5017721245642</v>
      </c>
      <c r="AA13" s="204">
        <f t="shared" si="6"/>
        <v>1476.5017721245642</v>
      </c>
      <c r="AB13" s="204">
        <f t="shared" si="6"/>
        <v>1476.5017721245642</v>
      </c>
      <c r="AC13" s="204">
        <f t="shared" si="6"/>
        <v>1476.5017721245642</v>
      </c>
      <c r="AD13" s="204">
        <f t="shared" si="6"/>
        <v>1476.5017721245642</v>
      </c>
      <c r="AE13" s="204">
        <f t="shared" si="6"/>
        <v>1476.5017721245642</v>
      </c>
      <c r="AF13" s="204">
        <f t="shared" si="6"/>
        <v>1476.5017721245642</v>
      </c>
      <c r="AG13" s="204">
        <f t="shared" si="6"/>
        <v>1476.5017721245642</v>
      </c>
      <c r="AH13" s="204">
        <f t="shared" si="6"/>
        <v>1476.5017721245642</v>
      </c>
      <c r="AI13" s="204">
        <f t="shared" si="6"/>
        <v>1476.5017721245642</v>
      </c>
      <c r="AJ13" s="204">
        <f t="shared" si="6"/>
        <v>1476.5017721245642</v>
      </c>
      <c r="AK13" s="204">
        <f t="shared" si="6"/>
        <v>1476.5017721245642</v>
      </c>
      <c r="AL13" s="204">
        <f t="shared" si="7"/>
        <v>1476.5017721245642</v>
      </c>
      <c r="AM13" s="204">
        <f t="shared" si="7"/>
        <v>1476.5017721245642</v>
      </c>
      <c r="AN13" s="204">
        <f t="shared" si="7"/>
        <v>1476.5017721245642</v>
      </c>
      <c r="AO13" s="204">
        <f t="shared" si="7"/>
        <v>1476.5017721245642</v>
      </c>
      <c r="AP13" s="204">
        <f t="shared" si="7"/>
        <v>1476.5017721245642</v>
      </c>
      <c r="AQ13" s="204">
        <f t="shared" si="7"/>
        <v>0</v>
      </c>
      <c r="AR13" s="204">
        <f t="shared" si="7"/>
        <v>0</v>
      </c>
      <c r="AS13" s="204">
        <f t="shared" si="7"/>
        <v>0</v>
      </c>
      <c r="AT13" s="204">
        <f t="shared" si="7"/>
        <v>0</v>
      </c>
      <c r="AU13" s="204">
        <f t="shared" si="7"/>
        <v>0</v>
      </c>
      <c r="AV13" s="204">
        <f t="shared" si="7"/>
        <v>0</v>
      </c>
      <c r="AW13" s="204">
        <f t="shared" si="7"/>
        <v>0</v>
      </c>
      <c r="AX13" s="204">
        <f t="shared" si="8"/>
        <v>0</v>
      </c>
      <c r="AY13" s="204">
        <f t="shared" si="8"/>
        <v>0</v>
      </c>
      <c r="AZ13" s="204">
        <f t="shared" si="8"/>
        <v>0</v>
      </c>
      <c r="BA13" s="204">
        <f t="shared" si="8"/>
        <v>0</v>
      </c>
      <c r="BB13" s="204">
        <f t="shared" si="8"/>
        <v>0</v>
      </c>
      <c r="BC13" s="204">
        <f t="shared" si="8"/>
        <v>0</v>
      </c>
      <c r="BD13" s="204">
        <f t="shared" si="8"/>
        <v>0</v>
      </c>
      <c r="BE13" s="204">
        <f t="shared" si="8"/>
        <v>0</v>
      </c>
      <c r="BF13" s="204">
        <f t="shared" si="8"/>
        <v>0</v>
      </c>
      <c r="BG13" s="204">
        <f t="shared" si="8"/>
        <v>0</v>
      </c>
      <c r="BH13" s="204">
        <f t="shared" si="8"/>
        <v>0</v>
      </c>
      <c r="BI13" s="204">
        <f t="shared" si="8"/>
        <v>0</v>
      </c>
      <c r="BJ13" s="204">
        <f t="shared" si="8"/>
        <v>0</v>
      </c>
      <c r="BK13" s="204">
        <f t="shared" si="8"/>
        <v>0</v>
      </c>
      <c r="BL13" s="204">
        <f t="shared" si="8"/>
        <v>0</v>
      </c>
      <c r="BM13" s="204">
        <f t="shared" si="8"/>
        <v>0</v>
      </c>
      <c r="BN13" s="204">
        <f t="shared" si="8"/>
        <v>0</v>
      </c>
      <c r="BO13" s="204">
        <f t="shared" si="8"/>
        <v>0</v>
      </c>
      <c r="BP13" s="204">
        <f t="shared" si="8"/>
        <v>0</v>
      </c>
      <c r="BQ13" s="204">
        <f t="shared" si="8"/>
        <v>0</v>
      </c>
      <c r="BR13" s="204">
        <f t="shared" si="8"/>
        <v>0</v>
      </c>
      <c r="BS13" s="204">
        <f t="shared" si="8"/>
        <v>0</v>
      </c>
      <c r="BT13" s="204">
        <f t="shared" si="8"/>
        <v>0</v>
      </c>
      <c r="BU13" s="204">
        <f t="shared" si="8"/>
        <v>0</v>
      </c>
      <c r="BV13" s="204">
        <f t="shared" si="8"/>
        <v>0</v>
      </c>
      <c r="BW13" s="204">
        <f t="shared" si="8"/>
        <v>0</v>
      </c>
      <c r="BX13" s="204">
        <f t="shared" si="8"/>
        <v>0</v>
      </c>
      <c r="BY13" s="204">
        <f t="shared" si="8"/>
        <v>0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8200.353195950478</v>
      </c>
      <c r="C14" s="203">
        <f>Income!C85</f>
        <v>8200.353195950478</v>
      </c>
      <c r="D14" s="203">
        <f>Income!D85</f>
        <v>0</v>
      </c>
      <c r="E14" s="203">
        <f>Income!E85</f>
        <v>0</v>
      </c>
      <c r="F14" s="204">
        <f t="shared" si="4"/>
        <v>8200.353195950478</v>
      </c>
      <c r="G14" s="204">
        <f t="shared" si="4"/>
        <v>8200.353195950478</v>
      </c>
      <c r="H14" s="204">
        <f t="shared" si="4"/>
        <v>8200.353195950478</v>
      </c>
      <c r="I14" s="204">
        <f t="shared" si="4"/>
        <v>8200.353195950478</v>
      </c>
      <c r="J14" s="204">
        <f t="shared" si="4"/>
        <v>8200.353195950478</v>
      </c>
      <c r="K14" s="204">
        <f t="shared" si="4"/>
        <v>8200.353195950478</v>
      </c>
      <c r="L14" s="204">
        <f t="shared" si="4"/>
        <v>8200.353195950478</v>
      </c>
      <c r="M14" s="204">
        <f t="shared" si="4"/>
        <v>8200.353195950478</v>
      </c>
      <c r="N14" s="204">
        <f t="shared" si="4"/>
        <v>8200.353195950478</v>
      </c>
      <c r="O14" s="204">
        <f t="shared" si="4"/>
        <v>8200.353195950478</v>
      </c>
      <c r="P14" s="204">
        <f t="shared" si="4"/>
        <v>8200.353195950478</v>
      </c>
      <c r="Q14" s="204">
        <f t="shared" si="4"/>
        <v>8200.353195950478</v>
      </c>
      <c r="R14" s="204">
        <f t="shared" si="4"/>
        <v>8200.353195950478</v>
      </c>
      <c r="S14" s="204">
        <f t="shared" si="4"/>
        <v>8200.353195950478</v>
      </c>
      <c r="T14" s="204">
        <f t="shared" si="4"/>
        <v>8200.353195950478</v>
      </c>
      <c r="U14" s="204">
        <f t="shared" si="4"/>
        <v>8200.353195950478</v>
      </c>
      <c r="V14" s="204">
        <f t="shared" si="6"/>
        <v>8200.353195950478</v>
      </c>
      <c r="W14" s="204">
        <f t="shared" si="6"/>
        <v>8200.353195950478</v>
      </c>
      <c r="X14" s="204">
        <f t="shared" si="6"/>
        <v>8200.353195950478</v>
      </c>
      <c r="Y14" s="204">
        <f t="shared" si="6"/>
        <v>8200.353195950478</v>
      </c>
      <c r="Z14" s="204">
        <f t="shared" si="6"/>
        <v>8200.353195950478</v>
      </c>
      <c r="AA14" s="204">
        <f t="shared" si="6"/>
        <v>8200.353195950478</v>
      </c>
      <c r="AB14" s="204">
        <f t="shared" si="6"/>
        <v>8200.353195950478</v>
      </c>
      <c r="AC14" s="204">
        <f t="shared" si="6"/>
        <v>8200.353195950478</v>
      </c>
      <c r="AD14" s="204">
        <f t="shared" si="6"/>
        <v>8200.353195950478</v>
      </c>
      <c r="AE14" s="204">
        <f t="shared" si="6"/>
        <v>8200.353195950478</v>
      </c>
      <c r="AF14" s="204">
        <f t="shared" si="6"/>
        <v>8200.353195950478</v>
      </c>
      <c r="AG14" s="204">
        <f t="shared" si="6"/>
        <v>8200.353195950478</v>
      </c>
      <c r="AH14" s="204">
        <f t="shared" si="6"/>
        <v>8200.353195950478</v>
      </c>
      <c r="AI14" s="204">
        <f t="shared" si="6"/>
        <v>8200.353195950478</v>
      </c>
      <c r="AJ14" s="204">
        <f t="shared" si="6"/>
        <v>8200.353195950478</v>
      </c>
      <c r="AK14" s="204">
        <f t="shared" si="6"/>
        <v>8200.353195950478</v>
      </c>
      <c r="AL14" s="204">
        <f t="shared" si="7"/>
        <v>8200.353195950478</v>
      </c>
      <c r="AM14" s="204">
        <f t="shared" si="7"/>
        <v>8200.353195950478</v>
      </c>
      <c r="AN14" s="204">
        <f t="shared" si="7"/>
        <v>8200.353195950478</v>
      </c>
      <c r="AO14" s="204">
        <f t="shared" si="7"/>
        <v>8200.353195950478</v>
      </c>
      <c r="AP14" s="204">
        <f t="shared" si="7"/>
        <v>8200.353195950478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107</v>
      </c>
      <c r="B16" s="203">
        <f>Income!B88</f>
        <v>40983.981169503757</v>
      </c>
      <c r="C16" s="203">
        <f>Income!C88</f>
        <v>50049.92720280456</v>
      </c>
      <c r="D16" s="203">
        <f>Income!D88</f>
        <v>87470.434090138442</v>
      </c>
      <c r="E16" s="203">
        <f>Income!E88</f>
        <v>0</v>
      </c>
      <c r="F16" s="204">
        <f t="shared" si="4"/>
        <v>40983.981169503757</v>
      </c>
      <c r="G16" s="204">
        <f t="shared" si="4"/>
        <v>40983.981169503757</v>
      </c>
      <c r="H16" s="204">
        <f t="shared" si="4"/>
        <v>40983.981169503757</v>
      </c>
      <c r="I16" s="204">
        <f t="shared" si="4"/>
        <v>40983.981169503757</v>
      </c>
      <c r="J16" s="204">
        <f t="shared" si="4"/>
        <v>40983.981169503757</v>
      </c>
      <c r="K16" s="204">
        <f t="shared" si="4"/>
        <v>40983.981169503757</v>
      </c>
      <c r="L16" s="204">
        <f t="shared" si="4"/>
        <v>40983.981169503757</v>
      </c>
      <c r="M16" s="204">
        <f t="shared" si="4"/>
        <v>40983.981169503757</v>
      </c>
      <c r="N16" s="204">
        <f t="shared" si="4"/>
        <v>40983.981169503757</v>
      </c>
      <c r="O16" s="204">
        <f t="shared" si="4"/>
        <v>40983.981169503757</v>
      </c>
      <c r="P16" s="204">
        <f t="shared" si="4"/>
        <v>40983.981169503757</v>
      </c>
      <c r="Q16" s="204">
        <f t="shared" si="4"/>
        <v>40983.981169503757</v>
      </c>
      <c r="R16" s="204">
        <f t="shared" si="4"/>
        <v>40983.981169503757</v>
      </c>
      <c r="S16" s="204">
        <f t="shared" si="4"/>
        <v>40983.981169503757</v>
      </c>
      <c r="T16" s="204">
        <f t="shared" si="4"/>
        <v>40983.981169503757</v>
      </c>
      <c r="U16" s="204">
        <f t="shared" si="4"/>
        <v>40983.981169503757</v>
      </c>
      <c r="V16" s="204">
        <f t="shared" si="6"/>
        <v>40983.981169503757</v>
      </c>
      <c r="W16" s="204">
        <f t="shared" si="6"/>
        <v>40983.981169503757</v>
      </c>
      <c r="X16" s="204">
        <f t="shared" si="6"/>
        <v>50049.92720280456</v>
      </c>
      <c r="Y16" s="204">
        <f t="shared" si="6"/>
        <v>50049.92720280456</v>
      </c>
      <c r="Z16" s="204">
        <f t="shared" si="6"/>
        <v>50049.92720280456</v>
      </c>
      <c r="AA16" s="204">
        <f t="shared" si="6"/>
        <v>50049.92720280456</v>
      </c>
      <c r="AB16" s="204">
        <f t="shared" si="6"/>
        <v>50049.92720280456</v>
      </c>
      <c r="AC16" s="204">
        <f t="shared" si="6"/>
        <v>50049.92720280456</v>
      </c>
      <c r="AD16" s="204">
        <f t="shared" si="6"/>
        <v>50049.92720280456</v>
      </c>
      <c r="AE16" s="204">
        <f>IF(AE$2&lt;=($B$2+$C$2+$D$2),IF(AE$2&lt;=($B$2+$C$2),IF(AE$2&lt;=$B$2,$B16,$C16),$D16),$E16)</f>
        <v>50049.92720280456</v>
      </c>
      <c r="AF16" s="204">
        <f t="shared" si="6"/>
        <v>50049.92720280456</v>
      </c>
      <c r="AG16" s="204">
        <f t="shared" si="6"/>
        <v>50049.92720280456</v>
      </c>
      <c r="AH16" s="204">
        <f t="shared" si="6"/>
        <v>50049.92720280456</v>
      </c>
      <c r="AI16" s="204">
        <f t="shared" si="6"/>
        <v>50049.92720280456</v>
      </c>
      <c r="AJ16" s="204">
        <f t="shared" si="6"/>
        <v>50049.92720280456</v>
      </c>
      <c r="AK16" s="204">
        <f t="shared" si="6"/>
        <v>50049.92720280456</v>
      </c>
      <c r="AL16" s="204">
        <f t="shared" si="7"/>
        <v>50049.92720280456</v>
      </c>
      <c r="AM16" s="204">
        <f t="shared" si="7"/>
        <v>50049.92720280456</v>
      </c>
      <c r="AN16" s="204">
        <f t="shared" si="7"/>
        <v>50049.92720280456</v>
      </c>
      <c r="AO16" s="204">
        <f t="shared" si="7"/>
        <v>50049.92720280456</v>
      </c>
      <c r="AP16" s="204">
        <f t="shared" si="7"/>
        <v>50049.92720280456</v>
      </c>
      <c r="AQ16" s="204">
        <f t="shared" si="7"/>
        <v>87470.434090138442</v>
      </c>
      <c r="AR16" s="204">
        <f t="shared" si="7"/>
        <v>87470.434090138442</v>
      </c>
      <c r="AS16" s="204">
        <f t="shared" si="7"/>
        <v>87470.434090138442</v>
      </c>
      <c r="AT16" s="204">
        <f t="shared" si="7"/>
        <v>87470.434090138442</v>
      </c>
      <c r="AU16" s="204">
        <f t="shared" si="7"/>
        <v>87470.434090138442</v>
      </c>
      <c r="AV16" s="204">
        <f t="shared" si="7"/>
        <v>87470.434090138442</v>
      </c>
      <c r="AW16" s="204">
        <f t="shared" si="7"/>
        <v>87470.434090138442</v>
      </c>
      <c r="AX16" s="204">
        <f t="shared" si="8"/>
        <v>87470.434090138442</v>
      </c>
      <c r="AY16" s="204">
        <f t="shared" si="8"/>
        <v>87470.434090138442</v>
      </c>
      <c r="AZ16" s="204">
        <f t="shared" si="8"/>
        <v>87470.434090138442</v>
      </c>
      <c r="BA16" s="204">
        <f t="shared" si="8"/>
        <v>87470.434090138442</v>
      </c>
      <c r="BB16" s="204">
        <f t="shared" si="8"/>
        <v>87470.434090138442</v>
      </c>
      <c r="BC16" s="204">
        <f t="shared" si="8"/>
        <v>87470.434090138442</v>
      </c>
      <c r="BD16" s="204">
        <f t="shared" si="8"/>
        <v>87470.434090138442</v>
      </c>
      <c r="BE16" s="204">
        <f t="shared" si="8"/>
        <v>87470.434090138442</v>
      </c>
      <c r="BF16" s="204">
        <f t="shared" si="8"/>
        <v>87470.434090138442</v>
      </c>
      <c r="BG16" s="204">
        <f t="shared" si="8"/>
        <v>87470.434090138442</v>
      </c>
      <c r="BH16" s="204">
        <f t="shared" si="8"/>
        <v>87470.434090138442</v>
      </c>
      <c r="BI16" s="204">
        <f t="shared" si="8"/>
        <v>87470.434090138442</v>
      </c>
      <c r="BJ16" s="204">
        <f t="shared" si="8"/>
        <v>87470.434090138442</v>
      </c>
      <c r="BK16" s="204">
        <f t="shared" si="8"/>
        <v>87470.434090138442</v>
      </c>
      <c r="BL16" s="204">
        <f t="shared" si="8"/>
        <v>87470.434090138442</v>
      </c>
      <c r="BM16" s="204">
        <f t="shared" si="8"/>
        <v>87470.434090138442</v>
      </c>
      <c r="BN16" s="204">
        <f t="shared" si="8"/>
        <v>87470.434090138442</v>
      </c>
      <c r="BO16" s="204">
        <f t="shared" si="8"/>
        <v>87470.434090138442</v>
      </c>
      <c r="BP16" s="204">
        <f t="shared" si="8"/>
        <v>87470.434090138442</v>
      </c>
      <c r="BQ16" s="204">
        <f t="shared" si="8"/>
        <v>87470.434090138442</v>
      </c>
      <c r="BR16" s="204">
        <f t="shared" si="8"/>
        <v>87470.434090138442</v>
      </c>
      <c r="BS16" s="204">
        <f t="shared" si="8"/>
        <v>87470.434090138442</v>
      </c>
      <c r="BT16" s="204">
        <f t="shared" si="8"/>
        <v>87470.434090138442</v>
      </c>
      <c r="BU16" s="204">
        <f t="shared" si="8"/>
        <v>87470.434090138442</v>
      </c>
      <c r="BV16" s="204">
        <f t="shared" si="8"/>
        <v>87470.434090138442</v>
      </c>
      <c r="BW16" s="204">
        <f t="shared" si="8"/>
        <v>87470.434090138442</v>
      </c>
      <c r="BX16" s="204">
        <f t="shared" si="8"/>
        <v>87470.434090138442</v>
      </c>
      <c r="BY16" s="204">
        <f t="shared" si="8"/>
        <v>87470.434090138442</v>
      </c>
      <c r="BZ16" s="204">
        <f t="shared" si="8"/>
        <v>87470.434090138442</v>
      </c>
      <c r="CA16" s="204">
        <f t="shared" ref="CA16:CB18" si="10">IF(CA$2&lt;=($B$2+$C$2+$D$2),IF(CA$2&lt;=($B$2+$C$2),IF(CA$2&lt;=$B$2,$B16,$C16),$D16),$E16)</f>
        <v>87470.434090138442</v>
      </c>
      <c r="CB16" s="204">
        <f t="shared" si="10"/>
        <v>87470.434090138442</v>
      </c>
      <c r="CC16" s="204">
        <f t="shared" si="9"/>
        <v>87470.434090138442</v>
      </c>
      <c r="CD16" s="204">
        <f t="shared" si="9"/>
        <v>87470.434090138442</v>
      </c>
      <c r="CE16" s="204">
        <f t="shared" si="9"/>
        <v>87470.434090138442</v>
      </c>
      <c r="CF16" s="204">
        <f t="shared" si="9"/>
        <v>87470.434090138442</v>
      </c>
      <c r="CG16" s="204">
        <f t="shared" si="9"/>
        <v>87470.434090138442</v>
      </c>
      <c r="CH16" s="204">
        <f t="shared" si="9"/>
        <v>87470.434090138442</v>
      </c>
      <c r="CI16" s="204">
        <f t="shared" si="9"/>
        <v>87470.434090138442</v>
      </c>
      <c r="CJ16" s="204">
        <f t="shared" si="9"/>
        <v>87470.434090138442</v>
      </c>
      <c r="CK16" s="204">
        <f t="shared" si="9"/>
        <v>87470.434090138442</v>
      </c>
      <c r="CL16" s="204">
        <f t="shared" si="9"/>
        <v>87470.434090138442</v>
      </c>
      <c r="CM16" s="204">
        <f t="shared" si="9"/>
        <v>87470.434090138442</v>
      </c>
      <c r="CN16" s="204">
        <f t="shared" si="9"/>
        <v>87470.434090138442</v>
      </c>
      <c r="CO16" s="204">
        <f t="shared" si="9"/>
        <v>87470.434090138442</v>
      </c>
      <c r="CP16" s="204">
        <f t="shared" si="9"/>
        <v>87470.434090138442</v>
      </c>
      <c r="CQ16" s="204">
        <f t="shared" si="9"/>
        <v>87470.434090138442</v>
      </c>
      <c r="CR16" s="204">
        <f t="shared" si="9"/>
        <v>87470.434090138442</v>
      </c>
      <c r="CS16" s="204">
        <f t="shared" ref="CS16:DA18" si="11">IF(CS$2&lt;=($B$2+$C$2+$D$2),IF(CS$2&lt;=($B$2+$C$2),IF(CS$2&lt;=$B$2,$B16,$C16),$D16),$E16)</f>
        <v>87470.434090138442</v>
      </c>
      <c r="CT16" s="204">
        <f t="shared" si="11"/>
        <v>87470.434090138442</v>
      </c>
      <c r="CU16" s="204">
        <f t="shared" si="11"/>
        <v>87470.434090138442</v>
      </c>
      <c r="CV16" s="204">
        <f t="shared" si="11"/>
        <v>87470.434090138442</v>
      </c>
      <c r="CW16" s="204">
        <f t="shared" si="11"/>
        <v>87470.434090138442</v>
      </c>
      <c r="CX16" s="204">
        <f t="shared" si="11"/>
        <v>87470.434090138442</v>
      </c>
      <c r="CY16" s="204">
        <f t="shared" si="11"/>
        <v>87470.434090138442</v>
      </c>
      <c r="CZ16" s="204">
        <f t="shared" si="11"/>
        <v>87470.434090138442</v>
      </c>
      <c r="DA16" s="204">
        <f t="shared" si="11"/>
        <v>87470.434090138442</v>
      </c>
      <c r="DB16" s="204"/>
    </row>
    <row r="17" spans="1:105">
      <c r="A17" s="201" t="s">
        <v>93</v>
      </c>
      <c r="B17" s="203">
        <f>Income!B89</f>
        <v>27031.576933582299</v>
      </c>
      <c r="C17" s="203">
        <f>Income!C89</f>
        <v>27031.576933582299</v>
      </c>
      <c r="D17" s="203">
        <f>Income!D89</f>
        <v>27031.576933582302</v>
      </c>
      <c r="E17" s="203">
        <f>Income!E89</f>
        <v>27031.576933582299</v>
      </c>
      <c r="F17" s="204">
        <f t="shared" si="4"/>
        <v>27031.576933582299</v>
      </c>
      <c r="G17" s="204">
        <f t="shared" si="4"/>
        <v>27031.576933582299</v>
      </c>
      <c r="H17" s="204">
        <f t="shared" si="4"/>
        <v>27031.576933582299</v>
      </c>
      <c r="I17" s="204">
        <f t="shared" si="4"/>
        <v>27031.576933582299</v>
      </c>
      <c r="J17" s="204">
        <f t="shared" si="4"/>
        <v>27031.576933582299</v>
      </c>
      <c r="K17" s="204">
        <f t="shared" si="4"/>
        <v>27031.576933582299</v>
      </c>
      <c r="L17" s="204">
        <f t="shared" si="4"/>
        <v>27031.576933582299</v>
      </c>
      <c r="M17" s="204">
        <f t="shared" si="4"/>
        <v>27031.576933582299</v>
      </c>
      <c r="N17" s="204">
        <f t="shared" si="4"/>
        <v>27031.576933582299</v>
      </c>
      <c r="O17" s="204">
        <f t="shared" si="4"/>
        <v>27031.576933582299</v>
      </c>
      <c r="P17" s="204">
        <f t="shared" si="4"/>
        <v>27031.576933582299</v>
      </c>
      <c r="Q17" s="204">
        <f t="shared" si="4"/>
        <v>27031.576933582299</v>
      </c>
      <c r="R17" s="204">
        <f t="shared" si="4"/>
        <v>27031.576933582299</v>
      </c>
      <c r="S17" s="204">
        <f t="shared" si="4"/>
        <v>27031.576933582299</v>
      </c>
      <c r="T17" s="204">
        <f t="shared" si="4"/>
        <v>27031.576933582299</v>
      </c>
      <c r="U17" s="204">
        <f t="shared" si="4"/>
        <v>27031.576933582299</v>
      </c>
      <c r="V17" s="204">
        <f t="shared" si="6"/>
        <v>27031.576933582299</v>
      </c>
      <c r="W17" s="204">
        <f t="shared" si="6"/>
        <v>27031.576933582299</v>
      </c>
      <c r="X17" s="204">
        <f t="shared" si="6"/>
        <v>27031.576933582299</v>
      </c>
      <c r="Y17" s="204">
        <f t="shared" si="6"/>
        <v>27031.576933582299</v>
      </c>
      <c r="Z17" s="204">
        <f t="shared" si="6"/>
        <v>27031.576933582299</v>
      </c>
      <c r="AA17" s="204">
        <f t="shared" si="6"/>
        <v>27031.576933582299</v>
      </c>
      <c r="AB17" s="204">
        <f t="shared" si="6"/>
        <v>27031.576933582299</v>
      </c>
      <c r="AC17" s="204">
        <f t="shared" si="6"/>
        <v>27031.576933582299</v>
      </c>
      <c r="AD17" s="204">
        <f t="shared" si="6"/>
        <v>27031.576933582299</v>
      </c>
      <c r="AE17" s="204">
        <f t="shared" si="6"/>
        <v>27031.576933582299</v>
      </c>
      <c r="AF17" s="204">
        <f t="shared" si="6"/>
        <v>27031.576933582299</v>
      </c>
      <c r="AG17" s="204">
        <f t="shared" si="6"/>
        <v>27031.576933582299</v>
      </c>
      <c r="AH17" s="204">
        <f t="shared" si="6"/>
        <v>27031.576933582299</v>
      </c>
      <c r="AI17" s="204">
        <f t="shared" si="6"/>
        <v>27031.576933582299</v>
      </c>
      <c r="AJ17" s="204">
        <f t="shared" si="6"/>
        <v>27031.576933582299</v>
      </c>
      <c r="AK17" s="204">
        <f t="shared" si="6"/>
        <v>27031.576933582299</v>
      </c>
      <c r="AL17" s="204">
        <f t="shared" si="7"/>
        <v>27031.576933582299</v>
      </c>
      <c r="AM17" s="204">
        <f t="shared" si="7"/>
        <v>27031.576933582299</v>
      </c>
      <c r="AN17" s="204">
        <f t="shared" si="7"/>
        <v>27031.576933582299</v>
      </c>
      <c r="AO17" s="204">
        <f t="shared" si="7"/>
        <v>27031.576933582299</v>
      </c>
      <c r="AP17" s="204">
        <f t="shared" si="7"/>
        <v>27031.576933582299</v>
      </c>
      <c r="AQ17" s="204">
        <f t="shared" si="7"/>
        <v>27031.576933582302</v>
      </c>
      <c r="AR17" s="204">
        <f t="shared" si="7"/>
        <v>27031.576933582302</v>
      </c>
      <c r="AS17" s="204">
        <f t="shared" si="7"/>
        <v>27031.576933582302</v>
      </c>
      <c r="AT17" s="204">
        <f t="shared" si="7"/>
        <v>27031.576933582302</v>
      </c>
      <c r="AU17" s="204">
        <f t="shared" si="7"/>
        <v>27031.576933582302</v>
      </c>
      <c r="AV17" s="204">
        <f t="shared" si="7"/>
        <v>27031.576933582302</v>
      </c>
      <c r="AW17" s="204">
        <f t="shared" si="7"/>
        <v>27031.576933582302</v>
      </c>
      <c r="AX17" s="204">
        <f t="shared" si="8"/>
        <v>27031.576933582302</v>
      </c>
      <c r="AY17" s="204">
        <f t="shared" si="8"/>
        <v>27031.576933582302</v>
      </c>
      <c r="AZ17" s="204">
        <f t="shared" si="8"/>
        <v>27031.576933582302</v>
      </c>
      <c r="BA17" s="204">
        <f t="shared" si="8"/>
        <v>27031.576933582302</v>
      </c>
      <c r="BB17" s="204">
        <f t="shared" si="8"/>
        <v>27031.576933582302</v>
      </c>
      <c r="BC17" s="204">
        <f t="shared" si="8"/>
        <v>27031.576933582302</v>
      </c>
      <c r="BD17" s="204">
        <f t="shared" si="8"/>
        <v>27031.576933582302</v>
      </c>
      <c r="BE17" s="204">
        <f t="shared" si="8"/>
        <v>27031.576933582302</v>
      </c>
      <c r="BF17" s="204">
        <f t="shared" si="8"/>
        <v>27031.576933582302</v>
      </c>
      <c r="BG17" s="204">
        <f t="shared" si="8"/>
        <v>27031.576933582302</v>
      </c>
      <c r="BH17" s="204">
        <f t="shared" si="8"/>
        <v>27031.576933582302</v>
      </c>
      <c r="BI17" s="204">
        <f t="shared" si="8"/>
        <v>27031.576933582302</v>
      </c>
      <c r="BJ17" s="204">
        <f t="shared" si="8"/>
        <v>27031.576933582302</v>
      </c>
      <c r="BK17" s="204">
        <f t="shared" si="8"/>
        <v>27031.576933582302</v>
      </c>
      <c r="BL17" s="204">
        <f t="shared" si="8"/>
        <v>27031.576933582302</v>
      </c>
      <c r="BM17" s="204">
        <f t="shared" si="8"/>
        <v>27031.576933582302</v>
      </c>
      <c r="BN17" s="204">
        <f t="shared" si="8"/>
        <v>27031.576933582302</v>
      </c>
      <c r="BO17" s="204">
        <f t="shared" si="8"/>
        <v>27031.576933582302</v>
      </c>
      <c r="BP17" s="204">
        <f t="shared" si="8"/>
        <v>27031.576933582302</v>
      </c>
      <c r="BQ17" s="204">
        <f t="shared" si="8"/>
        <v>27031.576933582302</v>
      </c>
      <c r="BR17" s="204">
        <f t="shared" si="8"/>
        <v>27031.576933582302</v>
      </c>
      <c r="BS17" s="204">
        <f t="shared" si="8"/>
        <v>27031.576933582302</v>
      </c>
      <c r="BT17" s="204">
        <f t="shared" si="8"/>
        <v>27031.576933582302</v>
      </c>
      <c r="BU17" s="204">
        <f t="shared" si="8"/>
        <v>27031.576933582302</v>
      </c>
      <c r="BV17" s="204">
        <f t="shared" si="8"/>
        <v>27031.576933582302</v>
      </c>
      <c r="BW17" s="204">
        <f t="shared" si="8"/>
        <v>27031.576933582302</v>
      </c>
      <c r="BX17" s="204">
        <f t="shared" si="8"/>
        <v>27031.576933582302</v>
      </c>
      <c r="BY17" s="204">
        <f t="shared" si="8"/>
        <v>27031.576933582302</v>
      </c>
      <c r="BZ17" s="204">
        <f t="shared" si="8"/>
        <v>27031.576933582302</v>
      </c>
      <c r="CA17" s="204">
        <f t="shared" si="10"/>
        <v>27031.576933582302</v>
      </c>
      <c r="CB17" s="204">
        <f t="shared" si="10"/>
        <v>27031.576933582302</v>
      </c>
      <c r="CC17" s="204">
        <f t="shared" si="9"/>
        <v>27031.576933582302</v>
      </c>
      <c r="CD17" s="204">
        <f t="shared" si="9"/>
        <v>27031.576933582302</v>
      </c>
      <c r="CE17" s="204">
        <f t="shared" si="9"/>
        <v>27031.576933582302</v>
      </c>
      <c r="CF17" s="204">
        <f t="shared" si="9"/>
        <v>27031.576933582302</v>
      </c>
      <c r="CG17" s="204">
        <f t="shared" si="9"/>
        <v>27031.576933582302</v>
      </c>
      <c r="CH17" s="204">
        <f t="shared" si="9"/>
        <v>27031.576933582302</v>
      </c>
      <c r="CI17" s="204">
        <f t="shared" si="9"/>
        <v>27031.576933582302</v>
      </c>
      <c r="CJ17" s="204">
        <f t="shared" si="9"/>
        <v>27031.576933582302</v>
      </c>
      <c r="CK17" s="204">
        <f t="shared" si="9"/>
        <v>27031.576933582302</v>
      </c>
      <c r="CL17" s="204">
        <f t="shared" si="9"/>
        <v>27031.576933582302</v>
      </c>
      <c r="CM17" s="204">
        <f t="shared" si="9"/>
        <v>27031.576933582302</v>
      </c>
      <c r="CN17" s="204">
        <f t="shared" si="9"/>
        <v>27031.576933582302</v>
      </c>
      <c r="CO17" s="204">
        <f t="shared" si="9"/>
        <v>27031.576933582302</v>
      </c>
      <c r="CP17" s="204">
        <f t="shared" si="9"/>
        <v>27031.576933582302</v>
      </c>
      <c r="CQ17" s="204">
        <f t="shared" si="9"/>
        <v>27031.576933582302</v>
      </c>
      <c r="CR17" s="204">
        <f t="shared" si="9"/>
        <v>27031.576933582302</v>
      </c>
      <c r="CS17" s="204">
        <f t="shared" si="11"/>
        <v>27031.576933582302</v>
      </c>
      <c r="CT17" s="204">
        <f t="shared" si="11"/>
        <v>27031.576933582302</v>
      </c>
      <c r="CU17" s="204">
        <f t="shared" si="11"/>
        <v>27031.576933582302</v>
      </c>
      <c r="CV17" s="204">
        <f t="shared" si="11"/>
        <v>27031.576933582302</v>
      </c>
      <c r="CW17" s="204">
        <f t="shared" si="11"/>
        <v>27031.576933582302</v>
      </c>
      <c r="CX17" s="204">
        <f t="shared" si="11"/>
        <v>27031.576933582302</v>
      </c>
      <c r="CY17" s="204">
        <f t="shared" si="11"/>
        <v>27031.576933582302</v>
      </c>
      <c r="CZ17" s="204">
        <f t="shared" si="11"/>
        <v>27031.576933582302</v>
      </c>
      <c r="DA17" s="204">
        <f t="shared" si="11"/>
        <v>27031.576933582302</v>
      </c>
    </row>
    <row r="18" spans="1:105">
      <c r="A18" s="201" t="s">
        <v>85</v>
      </c>
      <c r="B18" s="203">
        <f>Income!B90</f>
        <v>36222.990266915629</v>
      </c>
      <c r="C18" s="203">
        <f>Income!C90</f>
        <v>36222.990266915636</v>
      </c>
      <c r="D18" s="203">
        <f>Income!D90</f>
        <v>36222.990266915636</v>
      </c>
      <c r="E18" s="203">
        <f>Income!E90</f>
        <v>36222.990266915629</v>
      </c>
      <c r="F18" s="204">
        <f t="shared" ref="F18:U18" si="12">IF(F$2&lt;=($B$2+$C$2+$D$2),IF(F$2&lt;=($B$2+$C$2),IF(F$2&lt;=$B$2,$B18,$C18),$D18),$E18)</f>
        <v>36222.990266915629</v>
      </c>
      <c r="G18" s="204">
        <f t="shared" si="12"/>
        <v>36222.990266915629</v>
      </c>
      <c r="H18" s="204">
        <f t="shared" si="12"/>
        <v>36222.990266915629</v>
      </c>
      <c r="I18" s="204">
        <f t="shared" si="12"/>
        <v>36222.990266915629</v>
      </c>
      <c r="J18" s="204">
        <f t="shared" si="12"/>
        <v>36222.990266915629</v>
      </c>
      <c r="K18" s="204">
        <f t="shared" si="12"/>
        <v>36222.990266915629</v>
      </c>
      <c r="L18" s="204">
        <f t="shared" si="12"/>
        <v>36222.990266915629</v>
      </c>
      <c r="M18" s="204">
        <f t="shared" si="12"/>
        <v>36222.990266915629</v>
      </c>
      <c r="N18" s="204">
        <f t="shared" si="12"/>
        <v>36222.990266915629</v>
      </c>
      <c r="O18" s="204">
        <f t="shared" si="12"/>
        <v>36222.990266915629</v>
      </c>
      <c r="P18" s="204">
        <f t="shared" si="12"/>
        <v>36222.990266915629</v>
      </c>
      <c r="Q18" s="204">
        <f t="shared" si="12"/>
        <v>36222.990266915629</v>
      </c>
      <c r="R18" s="204">
        <f t="shared" si="12"/>
        <v>36222.990266915629</v>
      </c>
      <c r="S18" s="204">
        <f t="shared" si="12"/>
        <v>36222.990266915629</v>
      </c>
      <c r="T18" s="204">
        <f t="shared" si="12"/>
        <v>36222.990266915629</v>
      </c>
      <c r="U18" s="204">
        <f t="shared" si="12"/>
        <v>36222.990266915629</v>
      </c>
      <c r="V18" s="204">
        <f t="shared" si="6"/>
        <v>36222.990266915629</v>
      </c>
      <c r="W18" s="204">
        <f t="shared" si="6"/>
        <v>36222.990266915629</v>
      </c>
      <c r="X18" s="204">
        <f t="shared" si="6"/>
        <v>36222.990266915636</v>
      </c>
      <c r="Y18" s="204">
        <f t="shared" si="6"/>
        <v>36222.990266915636</v>
      </c>
      <c r="Z18" s="204">
        <f t="shared" si="6"/>
        <v>36222.990266915636</v>
      </c>
      <c r="AA18" s="204">
        <f t="shared" si="6"/>
        <v>36222.990266915636</v>
      </c>
      <c r="AB18" s="204">
        <f t="shared" si="6"/>
        <v>36222.990266915636</v>
      </c>
      <c r="AC18" s="204">
        <f t="shared" si="6"/>
        <v>36222.990266915636</v>
      </c>
      <c r="AD18" s="204">
        <f t="shared" si="6"/>
        <v>36222.990266915636</v>
      </c>
      <c r="AE18" s="204">
        <f t="shared" si="6"/>
        <v>36222.990266915636</v>
      </c>
      <c r="AF18" s="204">
        <f t="shared" si="6"/>
        <v>36222.990266915636</v>
      </c>
      <c r="AG18" s="204">
        <f t="shared" si="6"/>
        <v>36222.990266915636</v>
      </c>
      <c r="AH18" s="204">
        <f t="shared" si="6"/>
        <v>36222.990266915636</v>
      </c>
      <c r="AI18" s="204">
        <f t="shared" si="6"/>
        <v>36222.990266915636</v>
      </c>
      <c r="AJ18" s="204">
        <f t="shared" si="6"/>
        <v>36222.990266915636</v>
      </c>
      <c r="AK18" s="204">
        <f t="shared" si="6"/>
        <v>36222.990266915636</v>
      </c>
      <c r="AL18" s="204">
        <f t="shared" si="7"/>
        <v>36222.990266915636</v>
      </c>
      <c r="AM18" s="204">
        <f t="shared" si="7"/>
        <v>36222.990266915636</v>
      </c>
      <c r="AN18" s="204">
        <f t="shared" si="7"/>
        <v>36222.990266915636</v>
      </c>
      <c r="AO18" s="204">
        <f t="shared" si="7"/>
        <v>36222.990266915636</v>
      </c>
      <c r="AP18" s="204">
        <f t="shared" si="7"/>
        <v>36222.990266915636</v>
      </c>
      <c r="AQ18" s="204">
        <f t="shared" si="7"/>
        <v>36222.990266915636</v>
      </c>
      <c r="AR18" s="204">
        <f t="shared" si="7"/>
        <v>36222.990266915636</v>
      </c>
      <c r="AS18" s="204">
        <f t="shared" si="7"/>
        <v>36222.990266915636</v>
      </c>
      <c r="AT18" s="204">
        <f t="shared" si="7"/>
        <v>36222.990266915636</v>
      </c>
      <c r="AU18" s="204">
        <f t="shared" si="7"/>
        <v>36222.990266915636</v>
      </c>
      <c r="AV18" s="204">
        <f t="shared" si="7"/>
        <v>36222.990266915636</v>
      </c>
      <c r="AW18" s="204">
        <f t="shared" si="7"/>
        <v>36222.990266915636</v>
      </c>
      <c r="AX18" s="204">
        <f t="shared" si="8"/>
        <v>36222.990266915636</v>
      </c>
      <c r="AY18" s="204">
        <f t="shared" si="8"/>
        <v>36222.990266915636</v>
      </c>
      <c r="AZ18" s="204">
        <f t="shared" si="8"/>
        <v>36222.990266915636</v>
      </c>
      <c r="BA18" s="204">
        <f t="shared" si="8"/>
        <v>36222.990266915636</v>
      </c>
      <c r="BB18" s="204">
        <f t="shared" si="8"/>
        <v>36222.990266915636</v>
      </c>
      <c r="BC18" s="204">
        <f t="shared" si="8"/>
        <v>36222.990266915636</v>
      </c>
      <c r="BD18" s="204">
        <f t="shared" si="8"/>
        <v>36222.990266915636</v>
      </c>
      <c r="BE18" s="204">
        <f t="shared" si="8"/>
        <v>36222.990266915636</v>
      </c>
      <c r="BF18" s="204">
        <f t="shared" si="8"/>
        <v>36222.990266915636</v>
      </c>
      <c r="BG18" s="204">
        <f t="shared" si="8"/>
        <v>36222.990266915636</v>
      </c>
      <c r="BH18" s="204">
        <f t="shared" si="8"/>
        <v>36222.990266915636</v>
      </c>
      <c r="BI18" s="204">
        <f t="shared" si="8"/>
        <v>36222.990266915636</v>
      </c>
      <c r="BJ18" s="204">
        <f t="shared" si="8"/>
        <v>36222.990266915636</v>
      </c>
      <c r="BK18" s="204">
        <f t="shared" si="8"/>
        <v>36222.990266915636</v>
      </c>
      <c r="BL18" s="204">
        <f t="shared" ref="BL18:BZ18" si="13">IF(BL$2&lt;=($B$2+$C$2+$D$2),IF(BL$2&lt;=($B$2+$C$2),IF(BL$2&lt;=$B$2,$B18,$C18),$D18),$E18)</f>
        <v>36222.990266915636</v>
      </c>
      <c r="BM18" s="204">
        <f t="shared" si="13"/>
        <v>36222.990266915636</v>
      </c>
      <c r="BN18" s="204">
        <f t="shared" si="13"/>
        <v>36222.990266915636</v>
      </c>
      <c r="BO18" s="204">
        <f t="shared" si="13"/>
        <v>36222.990266915636</v>
      </c>
      <c r="BP18" s="204">
        <f t="shared" si="13"/>
        <v>36222.990266915636</v>
      </c>
      <c r="BQ18" s="204">
        <f t="shared" si="13"/>
        <v>36222.990266915636</v>
      </c>
      <c r="BR18" s="204">
        <f t="shared" si="13"/>
        <v>36222.990266915636</v>
      </c>
      <c r="BS18" s="204">
        <f t="shared" si="13"/>
        <v>36222.990266915636</v>
      </c>
      <c r="BT18" s="204">
        <f t="shared" si="13"/>
        <v>36222.990266915636</v>
      </c>
      <c r="BU18" s="204">
        <f t="shared" si="13"/>
        <v>36222.990266915636</v>
      </c>
      <c r="BV18" s="204">
        <f t="shared" si="13"/>
        <v>36222.990266915636</v>
      </c>
      <c r="BW18" s="204">
        <f t="shared" si="13"/>
        <v>36222.990266915636</v>
      </c>
      <c r="BX18" s="204">
        <f t="shared" si="13"/>
        <v>36222.990266915636</v>
      </c>
      <c r="BY18" s="204">
        <f t="shared" si="13"/>
        <v>36222.990266915636</v>
      </c>
      <c r="BZ18" s="204">
        <f t="shared" si="13"/>
        <v>36222.990266915636</v>
      </c>
      <c r="CA18" s="204">
        <f t="shared" si="10"/>
        <v>36222.990266915636</v>
      </c>
      <c r="CB18" s="204">
        <f t="shared" si="10"/>
        <v>36222.990266915636</v>
      </c>
      <c r="CC18" s="204">
        <f t="shared" si="9"/>
        <v>36222.990266915636</v>
      </c>
      <c r="CD18" s="204">
        <f t="shared" si="9"/>
        <v>36222.990266915636</v>
      </c>
      <c r="CE18" s="204">
        <f t="shared" si="9"/>
        <v>36222.990266915636</v>
      </c>
      <c r="CF18" s="204">
        <f t="shared" si="9"/>
        <v>36222.990266915636</v>
      </c>
      <c r="CG18" s="204">
        <f t="shared" si="9"/>
        <v>36222.990266915636</v>
      </c>
      <c r="CH18" s="204">
        <f t="shared" si="9"/>
        <v>36222.990266915636</v>
      </c>
      <c r="CI18" s="204">
        <f t="shared" si="9"/>
        <v>36222.990266915636</v>
      </c>
      <c r="CJ18" s="204">
        <f t="shared" si="9"/>
        <v>36222.990266915636</v>
      </c>
      <c r="CK18" s="204">
        <f t="shared" si="9"/>
        <v>36222.990266915636</v>
      </c>
      <c r="CL18" s="204">
        <f t="shared" si="9"/>
        <v>36222.990266915636</v>
      </c>
      <c r="CM18" s="204">
        <f t="shared" si="9"/>
        <v>36222.990266915636</v>
      </c>
      <c r="CN18" s="204">
        <f t="shared" si="9"/>
        <v>36222.990266915636</v>
      </c>
      <c r="CO18" s="204">
        <f t="shared" si="9"/>
        <v>36222.990266915636</v>
      </c>
      <c r="CP18" s="204">
        <f t="shared" si="9"/>
        <v>36222.990266915636</v>
      </c>
      <c r="CQ18" s="204">
        <f t="shared" si="9"/>
        <v>36222.990266915636</v>
      </c>
      <c r="CR18" s="204">
        <f t="shared" si="9"/>
        <v>36222.990266915636</v>
      </c>
      <c r="CS18" s="204">
        <f t="shared" si="11"/>
        <v>36222.990266915636</v>
      </c>
      <c r="CT18" s="204">
        <f t="shared" si="11"/>
        <v>36222.990266915636</v>
      </c>
      <c r="CU18" s="204">
        <f t="shared" si="11"/>
        <v>36222.990266915636</v>
      </c>
      <c r="CV18" s="204">
        <f t="shared" si="11"/>
        <v>36222.990266915636</v>
      </c>
      <c r="CW18" s="204">
        <f t="shared" si="11"/>
        <v>36222.990266915636</v>
      </c>
      <c r="CX18" s="204">
        <f t="shared" si="11"/>
        <v>36222.990266915636</v>
      </c>
      <c r="CY18" s="204">
        <f t="shared" si="11"/>
        <v>36222.990266915636</v>
      </c>
      <c r="CZ18" s="204">
        <f t="shared" si="11"/>
        <v>36222.990266915636</v>
      </c>
      <c r="DA18" s="204">
        <f t="shared" si="11"/>
        <v>36222.990266915636</v>
      </c>
    </row>
    <row r="19" spans="1:105">
      <c r="A19" s="201" t="s">
        <v>108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>
        <f t="shared" si="14"/>
        <v>40983.981169503757</v>
      </c>
      <c r="P19" s="201">
        <f t="shared" si="14"/>
        <v>41474.032306438938</v>
      </c>
      <c r="Q19" s="201">
        <f t="shared" si="14"/>
        <v>41964.083443374111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42454.134580309292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42944.185717244472</v>
      </c>
      <c r="T19" s="201">
        <f t="shared" si="14"/>
        <v>43434.236854179646</v>
      </c>
      <c r="U19" s="201">
        <f t="shared" si="14"/>
        <v>43924.287991114827</v>
      </c>
      <c r="V19" s="201">
        <f t="shared" si="14"/>
        <v>44414.339128050007</v>
      </c>
      <c r="W19" s="201">
        <f t="shared" si="14"/>
        <v>44904.390264985188</v>
      </c>
      <c r="X19" s="201">
        <f t="shared" si="14"/>
        <v>45394.441401920361</v>
      </c>
      <c r="Y19" s="201">
        <f t="shared" si="14"/>
        <v>45884.492538855542</v>
      </c>
      <c r="Z19" s="201">
        <f t="shared" si="14"/>
        <v>46374.543675790723</v>
      </c>
      <c r="AA19" s="201">
        <f t="shared" si="14"/>
        <v>46864.594812725903</v>
      </c>
      <c r="AB19" s="201">
        <f t="shared" si="14"/>
        <v>47354.645949661077</v>
      </c>
      <c r="AC19" s="201">
        <f t="shared" si="14"/>
        <v>47844.697086596258</v>
      </c>
      <c r="AD19" s="201">
        <f t="shared" si="14"/>
        <v>48334.748223531438</v>
      </c>
      <c r="AE19" s="201">
        <f t="shared" si="14"/>
        <v>48824.799360466612</v>
      </c>
      <c r="AF19" s="201">
        <f t="shared" si="14"/>
        <v>49314.850497401792</v>
      </c>
      <c r="AG19" s="201">
        <f t="shared" si="14"/>
        <v>49804.901634336973</v>
      </c>
      <c r="AH19" s="201">
        <f t="shared" si="14"/>
        <v>50506.274847772045</v>
      </c>
      <c r="AI19" s="201">
        <f t="shared" si="14"/>
        <v>51418.970137707016</v>
      </c>
      <c r="AJ19" s="201">
        <f t="shared" si="14"/>
        <v>52331.665427641994</v>
      </c>
      <c r="AK19" s="201">
        <f t="shared" si="14"/>
        <v>53244.360717576965</v>
      </c>
      <c r="AL19" s="201">
        <f t="shared" si="14"/>
        <v>54157.056007511936</v>
      </c>
      <c r="AM19" s="201">
        <f t="shared" si="14"/>
        <v>55069.751297446914</v>
      </c>
      <c r="AN19" s="201">
        <f t="shared" si="14"/>
        <v>55982.446587381884</v>
      </c>
      <c r="AO19" s="201">
        <f t="shared" si="14"/>
        <v>56895.141877316855</v>
      </c>
      <c r="AP19" s="201">
        <f t="shared" si="14"/>
        <v>57807.837167251826</v>
      </c>
      <c r="AQ19" s="201">
        <f t="shared" si="14"/>
        <v>58720.532457186797</v>
      </c>
      <c r="AR19" s="201">
        <f t="shared" si="14"/>
        <v>59633.227747121775</v>
      </c>
      <c r="AS19" s="201">
        <f t="shared" si="14"/>
        <v>60545.923037056746</v>
      </c>
      <c r="AT19" s="201">
        <f t="shared" si="14"/>
        <v>61458.618326991716</v>
      </c>
      <c r="AU19" s="201">
        <f t="shared" si="14"/>
        <v>62371.313616926695</v>
      </c>
      <c r="AV19" s="201">
        <f t="shared" si="14"/>
        <v>63284.008906861665</v>
      </c>
      <c r="AW19" s="201">
        <f t="shared" si="14"/>
        <v>64196.704196796636</v>
      </c>
      <c r="AX19" s="201">
        <f t="shared" si="14"/>
        <v>65109.399486731607</v>
      </c>
      <c r="AY19" s="201">
        <f t="shared" si="14"/>
        <v>66022.094776666578</v>
      </c>
      <c r="AZ19" s="201">
        <f t="shared" si="14"/>
        <v>66934.790066601563</v>
      </c>
      <c r="BA19" s="201">
        <f t="shared" si="14"/>
        <v>67847.485356536519</v>
      </c>
      <c r="BB19" s="201">
        <f t="shared" si="14"/>
        <v>68760.180646471505</v>
      </c>
      <c r="BC19" s="201">
        <f t="shared" si="14"/>
        <v>69672.875936406475</v>
      </c>
      <c r="BD19" s="201">
        <f t="shared" si="14"/>
        <v>70585.571226341446</v>
      </c>
      <c r="BE19" s="201">
        <f t="shared" si="14"/>
        <v>71498.266516276417</v>
      </c>
      <c r="BF19" s="201">
        <f t="shared" si="14"/>
        <v>72410.961806211388</v>
      </c>
      <c r="BG19" s="201">
        <f t="shared" si="14"/>
        <v>73323.657096146373</v>
      </c>
      <c r="BH19" s="201">
        <f t="shared" si="14"/>
        <v>74236.352386081329</v>
      </c>
      <c r="BI19" s="201">
        <f t="shared" si="14"/>
        <v>75149.047676016315</v>
      </c>
      <c r="BJ19" s="201">
        <f t="shared" si="14"/>
        <v>76061.742965951285</v>
      </c>
      <c r="BK19" s="201">
        <f t="shared" si="14"/>
        <v>76974.438255886256</v>
      </c>
      <c r="BL19" s="201">
        <f t="shared" si="14"/>
        <v>77887.133545821227</v>
      </c>
      <c r="BM19" s="201">
        <f t="shared" si="14"/>
        <v>78799.828835756198</v>
      </c>
      <c r="BN19" s="201">
        <f t="shared" si="14"/>
        <v>79712.524125691169</v>
      </c>
      <c r="BO19" s="201">
        <f t="shared" si="14"/>
        <v>80625.219415626139</v>
      </c>
      <c r="BP19" s="201">
        <f t="shared" si="14"/>
        <v>81537.914705561125</v>
      </c>
      <c r="BQ19" s="201">
        <f t="shared" si="14"/>
        <v>82450.609995496096</v>
      </c>
      <c r="BR19" s="201">
        <f t="shared" si="14"/>
        <v>83363.305285431066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84276.000575366037</v>
      </c>
      <c r="BT19" s="201">
        <f t="shared" si="15"/>
        <v>85188.695865301008</v>
      </c>
      <c r="BU19" s="201">
        <f t="shared" si="15"/>
        <v>86101.391155235979</v>
      </c>
      <c r="BV19" s="201">
        <f t="shared" si="15"/>
        <v>87014.086445170949</v>
      </c>
      <c r="BW19" s="201">
        <f t="shared" si="15"/>
        <v>86082.014501406084</v>
      </c>
      <c r="BX19" s="201">
        <f t="shared" si="15"/>
        <v>83305.175323941367</v>
      </c>
      <c r="BY19" s="201">
        <f t="shared" si="15"/>
        <v>80528.336146476664</v>
      </c>
      <c r="BZ19" s="201">
        <f t="shared" si="15"/>
        <v>77751.496969011947</v>
      </c>
      <c r="CA19" s="201">
        <f t="shared" si="15"/>
        <v>74974.65779154723</v>
      </c>
      <c r="CB19" s="201">
        <f t="shared" si="15"/>
        <v>72197.818614082527</v>
      </c>
      <c r="CC19" s="201">
        <f t="shared" si="15"/>
        <v>69420.97943661781</v>
      </c>
      <c r="CD19" s="201">
        <f t="shared" si="15"/>
        <v>66644.140259153093</v>
      </c>
      <c r="CE19" s="201">
        <f t="shared" si="15"/>
        <v>63867.301081688391</v>
      </c>
      <c r="CF19" s="201">
        <f t="shared" si="15"/>
        <v>61090.461904223674</v>
      </c>
      <c r="CG19" s="201">
        <f t="shared" si="15"/>
        <v>58313.622726758957</v>
      </c>
      <c r="CH19" s="201">
        <f t="shared" si="15"/>
        <v>55536.783549294247</v>
      </c>
      <c r="CI19" s="201">
        <f t="shared" si="15"/>
        <v>52759.944371829537</v>
      </c>
      <c r="CJ19" s="201">
        <f t="shared" si="15"/>
        <v>49983.10519436482</v>
      </c>
      <c r="CK19" s="201">
        <f t="shared" si="15"/>
        <v>47206.26601690011</v>
      </c>
      <c r="CL19" s="201">
        <f t="shared" si="15"/>
        <v>44429.4268394354</v>
      </c>
      <c r="CM19" s="201">
        <f t="shared" si="15"/>
        <v>41652.587661970683</v>
      </c>
      <c r="CN19" s="201">
        <f t="shared" si="15"/>
        <v>38875.748484505973</v>
      </c>
      <c r="CO19" s="201">
        <f t="shared" si="15"/>
        <v>36098.909307041264</v>
      </c>
      <c r="CP19" s="201">
        <f t="shared" si="15"/>
        <v>33322.070129576547</v>
      </c>
      <c r="CQ19" s="201">
        <f t="shared" si="15"/>
        <v>30545.230952111837</v>
      </c>
      <c r="CR19" s="201">
        <f t="shared" si="15"/>
        <v>27768.39177464712</v>
      </c>
      <c r="CS19" s="201">
        <f t="shared" si="15"/>
        <v>24991.55259718241</v>
      </c>
      <c r="CT19" s="201">
        <f t="shared" si="15"/>
        <v>22214.7134197177</v>
      </c>
      <c r="CU19" s="201">
        <f t="shared" si="15"/>
        <v>19437.87424225299</v>
      </c>
      <c r="CV19" s="201">
        <f t="shared" si="15"/>
        <v>16661.035064788273</v>
      </c>
      <c r="CW19" s="201">
        <f t="shared" si="15"/>
        <v>13884.195887323556</v>
      </c>
      <c r="CX19" s="201">
        <f t="shared" si="15"/>
        <v>11107.356709858854</v>
      </c>
      <c r="CY19" s="201">
        <f t="shared" si="15"/>
        <v>8330.5175323941367</v>
      </c>
      <c r="CZ19" s="201">
        <f t="shared" si="15"/>
        <v>5553.6783549294196</v>
      </c>
      <c r="DA19" s="201">
        <f t="shared" si="15"/>
        <v>2776.8391774647171</v>
      </c>
    </row>
    <row r="21" spans="1:105">
      <c r="B21" s="201" t="s">
        <v>89</v>
      </c>
      <c r="C21" s="201" t="s">
        <v>88</v>
      </c>
      <c r="D21" s="201" t="s">
        <v>90</v>
      </c>
      <c r="E21" s="201" t="s">
        <v>91</v>
      </c>
    </row>
    <row r="22" spans="1:105">
      <c r="B22" s="205">
        <f>B2*100</f>
        <v>18</v>
      </c>
      <c r="C22" s="205">
        <f>C2*100</f>
        <v>19</v>
      </c>
      <c r="D22" s="205">
        <f>D2*100</f>
        <v>63</v>
      </c>
      <c r="E22" s="205">
        <f>E2*100</f>
        <v>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18</v>
      </c>
      <c r="C23" s="206">
        <f>SUM($B22:C22)</f>
        <v>37</v>
      </c>
      <c r="D23" s="206">
        <f>SUM($B22:D22)</f>
        <v>100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9</v>
      </c>
      <c r="C24" s="208">
        <f>B23+(C23-B23)/2</f>
        <v>27.5</v>
      </c>
      <c r="D24" s="208">
        <f>C23+(D23-C23)/2</f>
        <v>68.5</v>
      </c>
      <c r="E24" s="208">
        <f>D23+(E23-D23)/2</f>
        <v>100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0</v>
      </c>
      <c r="C25" s="203">
        <f>Income!C72</f>
        <v>0</v>
      </c>
      <c r="D25" s="203">
        <f>Income!D72</f>
        <v>0</v>
      </c>
      <c r="E25" s="203">
        <f>Income!E72</f>
        <v>0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10">
        <f t="shared" si="16"/>
        <v>0</v>
      </c>
      <c r="I25" s="210">
        <f t="shared" si="16"/>
        <v>0</v>
      </c>
      <c r="J25" s="210">
        <f t="shared" si="16"/>
        <v>0</v>
      </c>
      <c r="K25" s="210">
        <f t="shared" si="16"/>
        <v>0</v>
      </c>
      <c r="L25" s="210">
        <f t="shared" si="16"/>
        <v>0</v>
      </c>
      <c r="M25" s="210">
        <f t="shared" si="16"/>
        <v>0</v>
      </c>
      <c r="N25" s="210">
        <f t="shared" si="16"/>
        <v>0</v>
      </c>
      <c r="O25" s="210">
        <f t="shared" si="16"/>
        <v>0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10">
        <f t="shared" si="17"/>
        <v>0</v>
      </c>
      <c r="R25" s="210">
        <f t="shared" si="17"/>
        <v>0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10">
        <f t="shared" si="17"/>
        <v>0</v>
      </c>
      <c r="U25" s="210">
        <f t="shared" si="17"/>
        <v>0</v>
      </c>
      <c r="V25" s="210">
        <f t="shared" si="17"/>
        <v>0</v>
      </c>
      <c r="W25" s="210">
        <f t="shared" si="17"/>
        <v>0</v>
      </c>
      <c r="X25" s="210">
        <f t="shared" si="17"/>
        <v>0</v>
      </c>
      <c r="Y25" s="210">
        <f t="shared" si="17"/>
        <v>0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10">
        <f t="shared" si="18"/>
        <v>0</v>
      </c>
      <c r="AB25" s="210">
        <f t="shared" si="18"/>
        <v>0</v>
      </c>
      <c r="AC25" s="210">
        <f t="shared" si="18"/>
        <v>0</v>
      </c>
      <c r="AD25" s="210">
        <f t="shared" si="18"/>
        <v>0</v>
      </c>
      <c r="AE25" s="210">
        <f t="shared" si="18"/>
        <v>0</v>
      </c>
      <c r="AF25" s="210">
        <f t="shared" si="18"/>
        <v>0</v>
      </c>
      <c r="AG25" s="210">
        <f t="shared" si="18"/>
        <v>0</v>
      </c>
      <c r="AH25" s="210">
        <f t="shared" si="18"/>
        <v>0</v>
      </c>
      <c r="AI25" s="210">
        <f t="shared" si="18"/>
        <v>0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10">
        <f t="shared" si="19"/>
        <v>0</v>
      </c>
      <c r="AL25" s="210">
        <f t="shared" si="19"/>
        <v>0</v>
      </c>
      <c r="AM25" s="210">
        <f t="shared" si="19"/>
        <v>0</v>
      </c>
      <c r="AN25" s="210">
        <f t="shared" si="19"/>
        <v>0</v>
      </c>
      <c r="AO25" s="210">
        <f t="shared" si="19"/>
        <v>0</v>
      </c>
      <c r="AP25" s="210">
        <f t="shared" si="19"/>
        <v>0</v>
      </c>
      <c r="AQ25" s="210">
        <f t="shared" si="19"/>
        <v>0</v>
      </c>
      <c r="AR25" s="210">
        <f t="shared" si="19"/>
        <v>0</v>
      </c>
      <c r="AS25" s="210">
        <f t="shared" si="19"/>
        <v>0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10">
        <f t="shared" si="20"/>
        <v>0</v>
      </c>
      <c r="AV25" s="210">
        <f t="shared" si="20"/>
        <v>0</v>
      </c>
      <c r="AW25" s="210">
        <f t="shared" si="20"/>
        <v>0</v>
      </c>
      <c r="AX25" s="210">
        <f t="shared" si="20"/>
        <v>0</v>
      </c>
      <c r="AY25" s="210">
        <f t="shared" si="20"/>
        <v>0</v>
      </c>
      <c r="AZ25" s="210">
        <f t="shared" si="20"/>
        <v>0</v>
      </c>
      <c r="BA25" s="210">
        <f t="shared" si="20"/>
        <v>0</v>
      </c>
      <c r="BB25" s="210">
        <f t="shared" si="20"/>
        <v>0</v>
      </c>
      <c r="BC25" s="210">
        <f t="shared" si="20"/>
        <v>0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10">
        <f t="shared" si="21"/>
        <v>0</v>
      </c>
      <c r="BF25" s="210">
        <f t="shared" si="21"/>
        <v>0</v>
      </c>
      <c r="BG25" s="210">
        <f t="shared" si="21"/>
        <v>0</v>
      </c>
      <c r="BH25" s="210">
        <f t="shared" si="21"/>
        <v>0</v>
      </c>
      <c r="BI25" s="210">
        <f t="shared" si="21"/>
        <v>0</v>
      </c>
      <c r="BJ25" s="210">
        <f t="shared" si="21"/>
        <v>0</v>
      </c>
      <c r="BK25" s="210">
        <f t="shared" si="21"/>
        <v>0</v>
      </c>
      <c r="BL25" s="210">
        <f t="shared" si="21"/>
        <v>0</v>
      </c>
      <c r="BM25" s="210">
        <f t="shared" si="21"/>
        <v>0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10">
        <f t="shared" si="22"/>
        <v>0</v>
      </c>
      <c r="BP25" s="210">
        <f t="shared" si="22"/>
        <v>0</v>
      </c>
      <c r="BQ25" s="210">
        <f t="shared" si="22"/>
        <v>0</v>
      </c>
      <c r="BR25" s="210">
        <f t="shared" si="22"/>
        <v>0</v>
      </c>
      <c r="BS25" s="210">
        <f t="shared" si="22"/>
        <v>0</v>
      </c>
      <c r="BT25" s="210">
        <f t="shared" si="22"/>
        <v>0</v>
      </c>
      <c r="BU25" s="210">
        <f t="shared" si="22"/>
        <v>0</v>
      </c>
      <c r="BV25" s="210">
        <f t="shared" si="22"/>
        <v>0</v>
      </c>
      <c r="BW25" s="210">
        <f t="shared" si="22"/>
        <v>0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10">
        <f t="shared" si="23"/>
        <v>0</v>
      </c>
      <c r="BZ25" s="210">
        <f t="shared" si="23"/>
        <v>0</v>
      </c>
      <c r="CA25" s="210">
        <f t="shared" si="23"/>
        <v>0</v>
      </c>
      <c r="CB25" s="210">
        <f t="shared" si="23"/>
        <v>0</v>
      </c>
      <c r="CC25" s="210">
        <f t="shared" si="23"/>
        <v>0</v>
      </c>
      <c r="CD25" s="210">
        <f t="shared" si="23"/>
        <v>0</v>
      </c>
      <c r="CE25" s="210">
        <f t="shared" si="23"/>
        <v>0</v>
      </c>
      <c r="CF25" s="210">
        <f t="shared" si="23"/>
        <v>0</v>
      </c>
      <c r="CG25" s="210">
        <f t="shared" si="23"/>
        <v>0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10">
        <f t="shared" si="24"/>
        <v>0</v>
      </c>
      <c r="CJ25" s="210">
        <f t="shared" si="24"/>
        <v>0</v>
      </c>
      <c r="CK25" s="210">
        <f t="shared" si="24"/>
        <v>0</v>
      </c>
      <c r="CL25" s="210">
        <f t="shared" si="24"/>
        <v>0</v>
      </c>
      <c r="CM25" s="210">
        <f t="shared" si="24"/>
        <v>0</v>
      </c>
      <c r="CN25" s="210">
        <f t="shared" si="24"/>
        <v>0</v>
      </c>
      <c r="CO25" s="210">
        <f t="shared" si="24"/>
        <v>0</v>
      </c>
      <c r="CP25" s="210">
        <f t="shared" si="24"/>
        <v>0</v>
      </c>
      <c r="CQ25" s="210">
        <f t="shared" si="24"/>
        <v>0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10">
        <f t="shared" si="25"/>
        <v>0</v>
      </c>
      <c r="CT25" s="210">
        <f t="shared" si="25"/>
        <v>0</v>
      </c>
      <c r="CU25" s="210">
        <f t="shared" si="25"/>
        <v>0</v>
      </c>
      <c r="CV25" s="210">
        <f t="shared" si="25"/>
        <v>0</v>
      </c>
      <c r="CW25" s="210">
        <f t="shared" si="25"/>
        <v>0</v>
      </c>
      <c r="CX25" s="210">
        <f t="shared" si="25"/>
        <v>0</v>
      </c>
      <c r="CY25" s="210">
        <f t="shared" si="25"/>
        <v>0</v>
      </c>
      <c r="CZ25" s="210">
        <f t="shared" si="25"/>
        <v>0</v>
      </c>
      <c r="DA25" s="210">
        <f t="shared" si="25"/>
        <v>0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0</v>
      </c>
      <c r="E26" s="203">
        <f>Income!E73</f>
        <v>0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0</v>
      </c>
      <c r="AZ26" s="210">
        <f t="shared" si="20"/>
        <v>0</v>
      </c>
      <c r="BA26" s="210">
        <f t="shared" si="20"/>
        <v>0</v>
      </c>
      <c r="BB26" s="210">
        <f t="shared" si="20"/>
        <v>0</v>
      </c>
      <c r="BC26" s="210">
        <f t="shared" si="20"/>
        <v>0</v>
      </c>
      <c r="BD26" s="210">
        <f t="shared" si="21"/>
        <v>0</v>
      </c>
      <c r="BE26" s="210">
        <f t="shared" si="21"/>
        <v>0</v>
      </c>
      <c r="BF26" s="210">
        <f t="shared" si="21"/>
        <v>0</v>
      </c>
      <c r="BG26" s="210">
        <f t="shared" si="21"/>
        <v>0</v>
      </c>
      <c r="BH26" s="210">
        <f t="shared" si="21"/>
        <v>0</v>
      </c>
      <c r="BI26" s="210">
        <f t="shared" si="21"/>
        <v>0</v>
      </c>
      <c r="BJ26" s="210">
        <f t="shared" si="21"/>
        <v>0</v>
      </c>
      <c r="BK26" s="210">
        <f t="shared" si="21"/>
        <v>0</v>
      </c>
      <c r="BL26" s="210">
        <f t="shared" si="21"/>
        <v>0</v>
      </c>
      <c r="BM26" s="210">
        <f t="shared" si="21"/>
        <v>0</v>
      </c>
      <c r="BN26" s="210">
        <f t="shared" si="22"/>
        <v>0</v>
      </c>
      <c r="BO26" s="210">
        <f t="shared" si="22"/>
        <v>0</v>
      </c>
      <c r="BP26" s="210">
        <f t="shared" si="22"/>
        <v>0</v>
      </c>
      <c r="BQ26" s="210">
        <f t="shared" si="22"/>
        <v>0</v>
      </c>
      <c r="BR26" s="210">
        <f t="shared" si="22"/>
        <v>0</v>
      </c>
      <c r="BS26" s="210">
        <f t="shared" si="22"/>
        <v>0</v>
      </c>
      <c r="BT26" s="210">
        <f t="shared" si="22"/>
        <v>0</v>
      </c>
      <c r="BU26" s="210">
        <f t="shared" si="22"/>
        <v>0</v>
      </c>
      <c r="BV26" s="210">
        <f t="shared" si="22"/>
        <v>0</v>
      </c>
      <c r="BW26" s="210">
        <f t="shared" si="22"/>
        <v>0</v>
      </c>
      <c r="BX26" s="210">
        <f t="shared" si="23"/>
        <v>0</v>
      </c>
      <c r="BY26" s="210">
        <f t="shared" si="23"/>
        <v>0</v>
      </c>
      <c r="BZ26" s="210">
        <f t="shared" si="23"/>
        <v>0</v>
      </c>
      <c r="CA26" s="210">
        <f t="shared" si="23"/>
        <v>0</v>
      </c>
      <c r="CB26" s="210">
        <f t="shared" si="23"/>
        <v>0</v>
      </c>
      <c r="CC26" s="210">
        <f t="shared" si="23"/>
        <v>0</v>
      </c>
      <c r="CD26" s="210">
        <f t="shared" si="23"/>
        <v>0</v>
      </c>
      <c r="CE26" s="210">
        <f t="shared" si="23"/>
        <v>0</v>
      </c>
      <c r="CF26" s="210">
        <f t="shared" si="23"/>
        <v>0</v>
      </c>
      <c r="CG26" s="210">
        <f t="shared" si="23"/>
        <v>0</v>
      </c>
      <c r="CH26" s="210">
        <f t="shared" si="24"/>
        <v>0</v>
      </c>
      <c r="CI26" s="210">
        <f t="shared" si="24"/>
        <v>0</v>
      </c>
      <c r="CJ26" s="210">
        <f t="shared" si="24"/>
        <v>0</v>
      </c>
      <c r="CK26" s="210">
        <f t="shared" si="24"/>
        <v>0</v>
      </c>
      <c r="CL26" s="210">
        <f t="shared" si="24"/>
        <v>0</v>
      </c>
      <c r="CM26" s="210">
        <f t="shared" si="24"/>
        <v>0</v>
      </c>
      <c r="CN26" s="210">
        <f t="shared" si="24"/>
        <v>0</v>
      </c>
      <c r="CO26" s="210">
        <f t="shared" si="24"/>
        <v>0</v>
      </c>
      <c r="CP26" s="210">
        <f t="shared" si="24"/>
        <v>0</v>
      </c>
      <c r="CQ26" s="210">
        <f t="shared" si="24"/>
        <v>0</v>
      </c>
      <c r="CR26" s="210">
        <f t="shared" si="25"/>
        <v>0</v>
      </c>
      <c r="CS26" s="210">
        <f t="shared" si="25"/>
        <v>0</v>
      </c>
      <c r="CT26" s="210">
        <f t="shared" si="25"/>
        <v>0</v>
      </c>
      <c r="CU26" s="210">
        <f t="shared" si="25"/>
        <v>0</v>
      </c>
      <c r="CV26" s="210">
        <f t="shared" si="25"/>
        <v>0</v>
      </c>
      <c r="CW26" s="210">
        <f t="shared" si="25"/>
        <v>0</v>
      </c>
      <c r="CX26" s="210">
        <f t="shared" si="25"/>
        <v>0</v>
      </c>
      <c r="CY26" s="210">
        <f t="shared" si="25"/>
        <v>0</v>
      </c>
      <c r="CZ26" s="210">
        <f t="shared" si="25"/>
        <v>0</v>
      </c>
      <c r="DA26" s="210">
        <f t="shared" si="25"/>
        <v>0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0</v>
      </c>
      <c r="D27" s="203">
        <f>Income!D74</f>
        <v>0</v>
      </c>
      <c r="E27" s="203">
        <f>Income!E74</f>
        <v>0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0</v>
      </c>
      <c r="AE27" s="210">
        <f t="shared" si="18"/>
        <v>0</v>
      </c>
      <c r="AF27" s="210">
        <f t="shared" si="18"/>
        <v>0</v>
      </c>
      <c r="AG27" s="210">
        <f t="shared" si="18"/>
        <v>0</v>
      </c>
      <c r="AH27" s="210">
        <f t="shared" si="18"/>
        <v>0</v>
      </c>
      <c r="AI27" s="210">
        <f t="shared" si="18"/>
        <v>0</v>
      </c>
      <c r="AJ27" s="210">
        <f t="shared" si="19"/>
        <v>0</v>
      </c>
      <c r="AK27" s="210">
        <f t="shared" si="19"/>
        <v>0</v>
      </c>
      <c r="AL27" s="210">
        <f t="shared" si="19"/>
        <v>0</v>
      </c>
      <c r="AM27" s="210">
        <f t="shared" si="19"/>
        <v>0</v>
      </c>
      <c r="AN27" s="210">
        <f t="shared" si="19"/>
        <v>0</v>
      </c>
      <c r="AO27" s="210">
        <f t="shared" si="19"/>
        <v>0</v>
      </c>
      <c r="AP27" s="210">
        <f t="shared" si="19"/>
        <v>0</v>
      </c>
      <c r="AQ27" s="210">
        <f t="shared" si="19"/>
        <v>0</v>
      </c>
      <c r="AR27" s="210">
        <f t="shared" si="19"/>
        <v>0</v>
      </c>
      <c r="AS27" s="210">
        <f t="shared" si="19"/>
        <v>0</v>
      </c>
      <c r="AT27" s="210">
        <f t="shared" si="20"/>
        <v>0</v>
      </c>
      <c r="AU27" s="210">
        <f t="shared" si="20"/>
        <v>0</v>
      </c>
      <c r="AV27" s="210">
        <f t="shared" si="20"/>
        <v>0</v>
      </c>
      <c r="AW27" s="210">
        <f t="shared" si="20"/>
        <v>0</v>
      </c>
      <c r="AX27" s="210">
        <f t="shared" si="20"/>
        <v>0</v>
      </c>
      <c r="AY27" s="210">
        <f t="shared" si="20"/>
        <v>0</v>
      </c>
      <c r="AZ27" s="210">
        <f t="shared" si="20"/>
        <v>0</v>
      </c>
      <c r="BA27" s="210">
        <f t="shared" si="20"/>
        <v>0</v>
      </c>
      <c r="BB27" s="210">
        <f t="shared" si="20"/>
        <v>0</v>
      </c>
      <c r="BC27" s="210">
        <f t="shared" si="20"/>
        <v>0</v>
      </c>
      <c r="BD27" s="210">
        <f t="shared" si="21"/>
        <v>0</v>
      </c>
      <c r="BE27" s="210">
        <f t="shared" si="21"/>
        <v>0</v>
      </c>
      <c r="BF27" s="210">
        <f t="shared" si="21"/>
        <v>0</v>
      </c>
      <c r="BG27" s="210">
        <f t="shared" si="21"/>
        <v>0</v>
      </c>
      <c r="BH27" s="210">
        <f t="shared" si="21"/>
        <v>0</v>
      </c>
      <c r="BI27" s="210">
        <f t="shared" si="21"/>
        <v>0</v>
      </c>
      <c r="BJ27" s="210">
        <f t="shared" si="21"/>
        <v>0</v>
      </c>
      <c r="BK27" s="210">
        <f t="shared" si="21"/>
        <v>0</v>
      </c>
      <c r="BL27" s="210">
        <f t="shared" si="21"/>
        <v>0</v>
      </c>
      <c r="BM27" s="210">
        <f t="shared" si="21"/>
        <v>0</v>
      </c>
      <c r="BN27" s="210">
        <f t="shared" si="22"/>
        <v>0</v>
      </c>
      <c r="BO27" s="210">
        <f t="shared" si="22"/>
        <v>0</v>
      </c>
      <c r="BP27" s="210">
        <f t="shared" si="22"/>
        <v>0</v>
      </c>
      <c r="BQ27" s="210">
        <f t="shared" si="22"/>
        <v>0</v>
      </c>
      <c r="BR27" s="210">
        <f t="shared" si="22"/>
        <v>0</v>
      </c>
      <c r="BS27" s="210">
        <f t="shared" si="22"/>
        <v>0</v>
      </c>
      <c r="BT27" s="210">
        <f t="shared" si="22"/>
        <v>0</v>
      </c>
      <c r="BU27" s="210">
        <f t="shared" si="22"/>
        <v>0</v>
      </c>
      <c r="BV27" s="210">
        <f t="shared" si="22"/>
        <v>0</v>
      </c>
      <c r="BW27" s="210">
        <f t="shared" si="22"/>
        <v>0</v>
      </c>
      <c r="BX27" s="210">
        <f t="shared" si="23"/>
        <v>0</v>
      </c>
      <c r="BY27" s="210">
        <f t="shared" si="23"/>
        <v>0</v>
      </c>
      <c r="BZ27" s="210">
        <f t="shared" si="23"/>
        <v>0</v>
      </c>
      <c r="CA27" s="210">
        <f t="shared" si="23"/>
        <v>0</v>
      </c>
      <c r="CB27" s="210">
        <f t="shared" si="23"/>
        <v>0</v>
      </c>
      <c r="CC27" s="210">
        <f t="shared" si="23"/>
        <v>0</v>
      </c>
      <c r="CD27" s="210">
        <f t="shared" si="23"/>
        <v>0</v>
      </c>
      <c r="CE27" s="210">
        <f t="shared" si="23"/>
        <v>0</v>
      </c>
      <c r="CF27" s="210">
        <f t="shared" si="23"/>
        <v>0</v>
      </c>
      <c r="CG27" s="210">
        <f t="shared" si="23"/>
        <v>0</v>
      </c>
      <c r="CH27" s="210">
        <f t="shared" si="24"/>
        <v>0</v>
      </c>
      <c r="CI27" s="210">
        <f t="shared" si="24"/>
        <v>0</v>
      </c>
      <c r="CJ27" s="210">
        <f t="shared" si="24"/>
        <v>0</v>
      </c>
      <c r="CK27" s="210">
        <f t="shared" si="24"/>
        <v>0</v>
      </c>
      <c r="CL27" s="210">
        <f t="shared" si="24"/>
        <v>0</v>
      </c>
      <c r="CM27" s="210">
        <f t="shared" si="24"/>
        <v>0</v>
      </c>
      <c r="CN27" s="210">
        <f t="shared" si="24"/>
        <v>0</v>
      </c>
      <c r="CO27" s="210">
        <f t="shared" si="24"/>
        <v>0</v>
      </c>
      <c r="CP27" s="210">
        <f t="shared" si="24"/>
        <v>0</v>
      </c>
      <c r="CQ27" s="210">
        <f t="shared" si="24"/>
        <v>0</v>
      </c>
      <c r="CR27" s="210">
        <f t="shared" si="25"/>
        <v>0</v>
      </c>
      <c r="CS27" s="210">
        <f t="shared" si="25"/>
        <v>0</v>
      </c>
      <c r="CT27" s="210">
        <f t="shared" si="25"/>
        <v>0</v>
      </c>
      <c r="CU27" s="210">
        <f t="shared" si="25"/>
        <v>0</v>
      </c>
      <c r="CV27" s="210">
        <f t="shared" si="25"/>
        <v>0</v>
      </c>
      <c r="CW27" s="210">
        <f t="shared" si="25"/>
        <v>0</v>
      </c>
      <c r="CX27" s="210">
        <f t="shared" si="25"/>
        <v>0</v>
      </c>
      <c r="CY27" s="210">
        <f t="shared" si="25"/>
        <v>0</v>
      </c>
      <c r="CZ27" s="210">
        <f t="shared" si="25"/>
        <v>0</v>
      </c>
      <c r="DA27" s="210">
        <f t="shared" si="25"/>
        <v>0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0</v>
      </c>
      <c r="D29" s="203">
        <f>Income!D76</f>
        <v>0</v>
      </c>
      <c r="E29" s="203">
        <f>Income!E76</f>
        <v>0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0</v>
      </c>
      <c r="AG29" s="210">
        <f t="shared" si="18"/>
        <v>0</v>
      </c>
      <c r="AH29" s="210">
        <f t="shared" si="18"/>
        <v>0</v>
      </c>
      <c r="AI29" s="210">
        <f t="shared" si="18"/>
        <v>0</v>
      </c>
      <c r="AJ29" s="210">
        <f t="shared" si="19"/>
        <v>0</v>
      </c>
      <c r="AK29" s="210">
        <f t="shared" si="19"/>
        <v>0</v>
      </c>
      <c r="AL29" s="210">
        <f t="shared" si="19"/>
        <v>0</v>
      </c>
      <c r="AM29" s="210">
        <f t="shared" si="19"/>
        <v>0</v>
      </c>
      <c r="AN29" s="210">
        <f t="shared" si="19"/>
        <v>0</v>
      </c>
      <c r="AO29" s="210">
        <f t="shared" si="19"/>
        <v>0</v>
      </c>
      <c r="AP29" s="210">
        <f t="shared" si="19"/>
        <v>0</v>
      </c>
      <c r="AQ29" s="210">
        <f t="shared" si="19"/>
        <v>0</v>
      </c>
      <c r="AR29" s="210">
        <f t="shared" si="19"/>
        <v>0</v>
      </c>
      <c r="AS29" s="210">
        <f t="shared" si="19"/>
        <v>0</v>
      </c>
      <c r="AT29" s="210">
        <f t="shared" si="20"/>
        <v>0</v>
      </c>
      <c r="AU29" s="210">
        <f t="shared" si="20"/>
        <v>0</v>
      </c>
      <c r="AV29" s="210">
        <f t="shared" si="20"/>
        <v>0</v>
      </c>
      <c r="AW29" s="210">
        <f t="shared" si="20"/>
        <v>0</v>
      </c>
      <c r="AX29" s="210">
        <f t="shared" si="20"/>
        <v>0</v>
      </c>
      <c r="AY29" s="210">
        <f t="shared" si="20"/>
        <v>0</v>
      </c>
      <c r="AZ29" s="210">
        <f t="shared" si="20"/>
        <v>0</v>
      </c>
      <c r="BA29" s="210">
        <f t="shared" si="20"/>
        <v>0</v>
      </c>
      <c r="BB29" s="210">
        <f t="shared" si="20"/>
        <v>0</v>
      </c>
      <c r="BC29" s="210">
        <f t="shared" si="20"/>
        <v>0</v>
      </c>
      <c r="BD29" s="210">
        <f t="shared" si="21"/>
        <v>0</v>
      </c>
      <c r="BE29" s="210">
        <f t="shared" si="21"/>
        <v>0</v>
      </c>
      <c r="BF29" s="210">
        <f t="shared" si="21"/>
        <v>0</v>
      </c>
      <c r="BG29" s="210">
        <f t="shared" si="21"/>
        <v>0</v>
      </c>
      <c r="BH29" s="210">
        <f t="shared" si="21"/>
        <v>0</v>
      </c>
      <c r="BI29" s="210">
        <f t="shared" si="21"/>
        <v>0</v>
      </c>
      <c r="BJ29" s="210">
        <f t="shared" si="21"/>
        <v>0</v>
      </c>
      <c r="BK29" s="210">
        <f t="shared" si="21"/>
        <v>0</v>
      </c>
      <c r="BL29" s="210">
        <f t="shared" si="21"/>
        <v>0</v>
      </c>
      <c r="BM29" s="210">
        <f t="shared" si="21"/>
        <v>0</v>
      </c>
      <c r="BN29" s="210">
        <f t="shared" si="22"/>
        <v>0</v>
      </c>
      <c r="BO29" s="210">
        <f t="shared" si="22"/>
        <v>0</v>
      </c>
      <c r="BP29" s="210">
        <f t="shared" si="22"/>
        <v>0</v>
      </c>
      <c r="BQ29" s="210">
        <f t="shared" si="22"/>
        <v>0</v>
      </c>
      <c r="BR29" s="210">
        <f t="shared" si="22"/>
        <v>0</v>
      </c>
      <c r="BS29" s="210">
        <f t="shared" si="22"/>
        <v>0</v>
      </c>
      <c r="BT29" s="210">
        <f t="shared" si="22"/>
        <v>0</v>
      </c>
      <c r="BU29" s="210">
        <f t="shared" si="22"/>
        <v>0</v>
      </c>
      <c r="BV29" s="210">
        <f t="shared" si="22"/>
        <v>0</v>
      </c>
      <c r="BW29" s="210">
        <f t="shared" si="22"/>
        <v>0</v>
      </c>
      <c r="BX29" s="210">
        <f t="shared" si="23"/>
        <v>0</v>
      </c>
      <c r="BY29" s="210">
        <f t="shared" si="23"/>
        <v>0</v>
      </c>
      <c r="BZ29" s="210">
        <f t="shared" si="23"/>
        <v>0</v>
      </c>
      <c r="CA29" s="210">
        <f t="shared" si="23"/>
        <v>0</v>
      </c>
      <c r="CB29" s="210">
        <f t="shared" si="23"/>
        <v>0</v>
      </c>
      <c r="CC29" s="210">
        <f t="shared" si="23"/>
        <v>0</v>
      </c>
      <c r="CD29" s="210">
        <f t="shared" si="23"/>
        <v>0</v>
      </c>
      <c r="CE29" s="210">
        <f t="shared" si="23"/>
        <v>0</v>
      </c>
      <c r="CF29" s="210">
        <f t="shared" si="23"/>
        <v>0</v>
      </c>
      <c r="CG29" s="210">
        <f t="shared" si="23"/>
        <v>0</v>
      </c>
      <c r="CH29" s="210">
        <f t="shared" si="24"/>
        <v>0</v>
      </c>
      <c r="CI29" s="210">
        <f t="shared" si="24"/>
        <v>0</v>
      </c>
      <c r="CJ29" s="210">
        <f t="shared" si="24"/>
        <v>0</v>
      </c>
      <c r="CK29" s="210">
        <f t="shared" si="24"/>
        <v>0</v>
      </c>
      <c r="CL29" s="210">
        <f t="shared" si="24"/>
        <v>0</v>
      </c>
      <c r="CM29" s="210">
        <f t="shared" si="24"/>
        <v>0</v>
      </c>
      <c r="CN29" s="210">
        <f t="shared" si="24"/>
        <v>0</v>
      </c>
      <c r="CO29" s="210">
        <f t="shared" si="24"/>
        <v>0</v>
      </c>
      <c r="CP29" s="210">
        <f t="shared" si="24"/>
        <v>0</v>
      </c>
      <c r="CQ29" s="210">
        <f t="shared" si="24"/>
        <v>0</v>
      </c>
      <c r="CR29" s="210">
        <f t="shared" si="25"/>
        <v>0</v>
      </c>
      <c r="CS29" s="210">
        <f t="shared" si="25"/>
        <v>0</v>
      </c>
      <c r="CT29" s="210">
        <f t="shared" si="25"/>
        <v>0</v>
      </c>
      <c r="CU29" s="210">
        <f t="shared" si="25"/>
        <v>0</v>
      </c>
      <c r="CV29" s="210">
        <f t="shared" si="25"/>
        <v>0</v>
      </c>
      <c r="CW29" s="210">
        <f t="shared" si="25"/>
        <v>0</v>
      </c>
      <c r="CX29" s="210">
        <f t="shared" si="25"/>
        <v>0</v>
      </c>
      <c r="CY29" s="210">
        <f t="shared" si="25"/>
        <v>0</v>
      </c>
      <c r="CZ29" s="210">
        <f t="shared" si="25"/>
        <v>0</v>
      </c>
      <c r="DA29" s="210">
        <f t="shared" si="25"/>
        <v>0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16142.547124621035</v>
      </c>
      <c r="C31" s="203">
        <f>Income!C78</f>
        <v>22019.46691505221</v>
      </c>
      <c r="D31" s="203">
        <f>Income!D78</f>
        <v>0</v>
      </c>
      <c r="E31" s="203">
        <f>Income!E78</f>
        <v>0</v>
      </c>
      <c r="F31" s="210">
        <f t="shared" si="16"/>
        <v>16142.547124621035</v>
      </c>
      <c r="G31" s="210">
        <f t="shared" si="16"/>
        <v>16142.547124621035</v>
      </c>
      <c r="H31" s="210">
        <f t="shared" si="16"/>
        <v>16142.547124621035</v>
      </c>
      <c r="I31" s="210">
        <f t="shared" si="16"/>
        <v>16142.547124621035</v>
      </c>
      <c r="J31" s="210">
        <f t="shared" si="16"/>
        <v>16142.547124621035</v>
      </c>
      <c r="K31" s="210">
        <f t="shared" si="16"/>
        <v>16142.547124621035</v>
      </c>
      <c r="L31" s="210">
        <f t="shared" si="16"/>
        <v>16142.547124621035</v>
      </c>
      <c r="M31" s="210">
        <f t="shared" si="16"/>
        <v>16142.547124621035</v>
      </c>
      <c r="N31" s="210">
        <f t="shared" si="16"/>
        <v>16142.547124621035</v>
      </c>
      <c r="O31" s="210">
        <f t="shared" si="16"/>
        <v>16142.547124621035</v>
      </c>
      <c r="P31" s="210">
        <f t="shared" si="17"/>
        <v>16460.218464644342</v>
      </c>
      <c r="Q31" s="210">
        <f t="shared" si="17"/>
        <v>16777.889804667648</v>
      </c>
      <c r="R31" s="210">
        <f t="shared" si="17"/>
        <v>17095.561144690953</v>
      </c>
      <c r="S31" s="210">
        <f t="shared" si="17"/>
        <v>17413.232484714263</v>
      </c>
      <c r="T31" s="210">
        <f t="shared" si="17"/>
        <v>17730.903824737568</v>
      </c>
      <c r="U31" s="210">
        <f t="shared" si="17"/>
        <v>18048.575164760874</v>
      </c>
      <c r="V31" s="210">
        <f t="shared" si="17"/>
        <v>18366.246504784183</v>
      </c>
      <c r="W31" s="210">
        <f t="shared" si="17"/>
        <v>18683.917844807489</v>
      </c>
      <c r="X31" s="210">
        <f t="shared" si="17"/>
        <v>19001.589184830795</v>
      </c>
      <c r="Y31" s="210">
        <f t="shared" si="17"/>
        <v>19319.2605248541</v>
      </c>
      <c r="Z31" s="210">
        <f t="shared" si="18"/>
        <v>19636.93186487741</v>
      </c>
      <c r="AA31" s="210">
        <f t="shared" si="18"/>
        <v>19954.603204900715</v>
      </c>
      <c r="AB31" s="210">
        <f t="shared" si="18"/>
        <v>20272.274544924025</v>
      </c>
      <c r="AC31" s="210">
        <f t="shared" si="18"/>
        <v>20589.94588494733</v>
      </c>
      <c r="AD31" s="210">
        <f t="shared" si="18"/>
        <v>20907.617224970636</v>
      </c>
      <c r="AE31" s="210">
        <f t="shared" si="18"/>
        <v>21225.288564993942</v>
      </c>
      <c r="AF31" s="210">
        <f t="shared" si="18"/>
        <v>21542.959905017247</v>
      </c>
      <c r="AG31" s="210">
        <f t="shared" si="18"/>
        <v>21860.631245040557</v>
      </c>
      <c r="AH31" s="210">
        <f t="shared" si="18"/>
        <v>21750.936830722305</v>
      </c>
      <c r="AI31" s="210">
        <f t="shared" si="18"/>
        <v>21213.876662062496</v>
      </c>
      <c r="AJ31" s="210">
        <f t="shared" si="19"/>
        <v>20676.816493402686</v>
      </c>
      <c r="AK31" s="210">
        <f t="shared" si="19"/>
        <v>20139.756324742873</v>
      </c>
      <c r="AL31" s="210">
        <f t="shared" si="19"/>
        <v>19602.696156083064</v>
      </c>
      <c r="AM31" s="210">
        <f t="shared" si="19"/>
        <v>19065.635987423255</v>
      </c>
      <c r="AN31" s="210">
        <f t="shared" si="19"/>
        <v>18528.575818763446</v>
      </c>
      <c r="AO31" s="210">
        <f t="shared" si="19"/>
        <v>17991.515650103633</v>
      </c>
      <c r="AP31" s="210">
        <f t="shared" si="19"/>
        <v>17454.455481443823</v>
      </c>
      <c r="AQ31" s="210">
        <f t="shared" si="19"/>
        <v>16917.395312784014</v>
      </c>
      <c r="AR31" s="210">
        <f t="shared" si="19"/>
        <v>16380.335144124205</v>
      </c>
      <c r="AS31" s="210">
        <f t="shared" si="19"/>
        <v>15843.274975464396</v>
      </c>
      <c r="AT31" s="210">
        <f t="shared" si="20"/>
        <v>15306.214806804586</v>
      </c>
      <c r="AU31" s="210">
        <f t="shared" si="20"/>
        <v>14769.154638144773</v>
      </c>
      <c r="AV31" s="210">
        <f t="shared" si="20"/>
        <v>14232.094469484964</v>
      </c>
      <c r="AW31" s="210">
        <f t="shared" si="20"/>
        <v>13695.034300825155</v>
      </c>
      <c r="AX31" s="210">
        <f t="shared" si="20"/>
        <v>13157.974132165346</v>
      </c>
      <c r="AY31" s="210">
        <f t="shared" si="20"/>
        <v>12620.913963505534</v>
      </c>
      <c r="AZ31" s="210">
        <f t="shared" si="20"/>
        <v>12083.853794845725</v>
      </c>
      <c r="BA31" s="210">
        <f t="shared" si="20"/>
        <v>11546.793626185914</v>
      </c>
      <c r="BB31" s="210">
        <f t="shared" si="20"/>
        <v>11009.733457526105</v>
      </c>
      <c r="BC31" s="210">
        <f t="shared" si="20"/>
        <v>10472.673288866294</v>
      </c>
      <c r="BD31" s="210">
        <f t="shared" si="21"/>
        <v>9935.6131202064862</v>
      </c>
      <c r="BE31" s="210">
        <f t="shared" si="21"/>
        <v>9398.5529515466733</v>
      </c>
      <c r="BF31" s="210">
        <f t="shared" si="21"/>
        <v>8861.4927828868658</v>
      </c>
      <c r="BG31" s="210">
        <f t="shared" si="21"/>
        <v>8324.4326142270547</v>
      </c>
      <c r="BH31" s="210">
        <f t="shared" si="21"/>
        <v>7787.3724455672454</v>
      </c>
      <c r="BI31" s="210">
        <f t="shared" si="21"/>
        <v>7250.3122769074344</v>
      </c>
      <c r="BJ31" s="210">
        <f t="shared" si="21"/>
        <v>6713.2521082476251</v>
      </c>
      <c r="BK31" s="210">
        <f t="shared" si="21"/>
        <v>6176.191939587814</v>
      </c>
      <c r="BL31" s="210">
        <f t="shared" si="21"/>
        <v>5639.1317709280047</v>
      </c>
      <c r="BM31" s="210">
        <f t="shared" si="21"/>
        <v>5102.0716022681954</v>
      </c>
      <c r="BN31" s="210">
        <f t="shared" si="22"/>
        <v>4565.0114336083861</v>
      </c>
      <c r="BO31" s="210">
        <f t="shared" si="22"/>
        <v>4027.9512649485732</v>
      </c>
      <c r="BP31" s="210">
        <f t="shared" si="22"/>
        <v>3490.8910962887639</v>
      </c>
      <c r="BQ31" s="210">
        <f t="shared" si="22"/>
        <v>2953.8309276289547</v>
      </c>
      <c r="BR31" s="210">
        <f t="shared" si="22"/>
        <v>2416.7707589691454</v>
      </c>
      <c r="BS31" s="210">
        <f t="shared" si="22"/>
        <v>1879.7105903093325</v>
      </c>
      <c r="BT31" s="210">
        <f t="shared" si="22"/>
        <v>1342.6504216495268</v>
      </c>
      <c r="BU31" s="210">
        <f t="shared" si="22"/>
        <v>805.59025298971392</v>
      </c>
      <c r="BV31" s="210">
        <f t="shared" si="22"/>
        <v>268.53008432990464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6378.0524857392611</v>
      </c>
      <c r="C32" s="203">
        <f>Income!C79</f>
        <v>9111.5035510560865</v>
      </c>
      <c r="D32" s="203">
        <f>Income!D79</f>
        <v>45557.517755280438</v>
      </c>
      <c r="E32" s="203">
        <f>Income!E79</f>
        <v>0</v>
      </c>
      <c r="F32" s="210">
        <f t="shared" si="16"/>
        <v>6378.0524857392611</v>
      </c>
      <c r="G32" s="210">
        <f t="shared" si="16"/>
        <v>6378.0524857392611</v>
      </c>
      <c r="H32" s="210">
        <f t="shared" si="16"/>
        <v>6378.0524857392611</v>
      </c>
      <c r="I32" s="210">
        <f t="shared" si="16"/>
        <v>6378.0524857392611</v>
      </c>
      <c r="J32" s="210">
        <f t="shared" si="16"/>
        <v>6378.0524857392611</v>
      </c>
      <c r="K32" s="210">
        <f t="shared" si="16"/>
        <v>6378.0524857392611</v>
      </c>
      <c r="L32" s="210">
        <f t="shared" si="16"/>
        <v>6378.0524857392611</v>
      </c>
      <c r="M32" s="210">
        <f t="shared" si="16"/>
        <v>6378.0524857392611</v>
      </c>
      <c r="N32" s="210">
        <f t="shared" si="16"/>
        <v>6378.0524857392611</v>
      </c>
      <c r="O32" s="210">
        <f t="shared" si="16"/>
        <v>6378.0524857392611</v>
      </c>
      <c r="P32" s="210">
        <f t="shared" si="17"/>
        <v>6525.8065973780085</v>
      </c>
      <c r="Q32" s="210">
        <f t="shared" si="17"/>
        <v>6673.5607090167559</v>
      </c>
      <c r="R32" s="210">
        <f t="shared" si="17"/>
        <v>6821.3148206555034</v>
      </c>
      <c r="S32" s="210">
        <f t="shared" si="17"/>
        <v>6969.0689322942508</v>
      </c>
      <c r="T32" s="210">
        <f t="shared" si="17"/>
        <v>7116.8230439329982</v>
      </c>
      <c r="U32" s="210">
        <f t="shared" si="17"/>
        <v>7264.5771555717447</v>
      </c>
      <c r="V32" s="210">
        <f t="shared" si="17"/>
        <v>7412.3312672104921</v>
      </c>
      <c r="W32" s="210">
        <f t="shared" si="17"/>
        <v>7560.0853788492395</v>
      </c>
      <c r="X32" s="210">
        <f t="shared" si="17"/>
        <v>7707.839490487987</v>
      </c>
      <c r="Y32" s="210">
        <f t="shared" si="17"/>
        <v>7855.5936021267344</v>
      </c>
      <c r="Z32" s="210">
        <f t="shared" si="18"/>
        <v>8003.3477137654818</v>
      </c>
      <c r="AA32" s="210">
        <f t="shared" si="18"/>
        <v>8151.1018254042292</v>
      </c>
      <c r="AB32" s="210">
        <f t="shared" si="18"/>
        <v>8298.8559370429757</v>
      </c>
      <c r="AC32" s="210">
        <f t="shared" si="18"/>
        <v>8446.6100486817231</v>
      </c>
      <c r="AD32" s="210">
        <f t="shared" si="18"/>
        <v>8594.3641603204705</v>
      </c>
      <c r="AE32" s="210">
        <f t="shared" si="18"/>
        <v>8742.118271959218</v>
      </c>
      <c r="AF32" s="210">
        <f t="shared" si="18"/>
        <v>8889.8723835979654</v>
      </c>
      <c r="AG32" s="210">
        <f t="shared" si="18"/>
        <v>9037.6264952367128</v>
      </c>
      <c r="AH32" s="210">
        <f t="shared" si="18"/>
        <v>9555.9671389124815</v>
      </c>
      <c r="AI32" s="210">
        <f t="shared" si="18"/>
        <v>10444.89431462527</v>
      </c>
      <c r="AJ32" s="210">
        <f t="shared" si="19"/>
        <v>11333.821490338059</v>
      </c>
      <c r="AK32" s="210">
        <f t="shared" si="19"/>
        <v>12222.748666050848</v>
      </c>
      <c r="AL32" s="210">
        <f t="shared" si="19"/>
        <v>13111.675841763637</v>
      </c>
      <c r="AM32" s="210">
        <f t="shared" si="19"/>
        <v>14000.603017476427</v>
      </c>
      <c r="AN32" s="210">
        <f t="shared" si="19"/>
        <v>14889.530193189215</v>
      </c>
      <c r="AO32" s="210">
        <f t="shared" si="19"/>
        <v>15778.457368902005</v>
      </c>
      <c r="AP32" s="210">
        <f t="shared" si="19"/>
        <v>16667.384544614793</v>
      </c>
      <c r="AQ32" s="210">
        <f t="shared" si="19"/>
        <v>17556.311720327583</v>
      </c>
      <c r="AR32" s="210">
        <f t="shared" si="19"/>
        <v>18445.238896040373</v>
      </c>
      <c r="AS32" s="210">
        <f t="shared" si="19"/>
        <v>19334.166071753163</v>
      </c>
      <c r="AT32" s="210">
        <f t="shared" si="20"/>
        <v>20223.093247465949</v>
      </c>
      <c r="AU32" s="210">
        <f t="shared" si="20"/>
        <v>21112.020423178739</v>
      </c>
      <c r="AV32" s="210">
        <f t="shared" si="20"/>
        <v>22000.947598891529</v>
      </c>
      <c r="AW32" s="210">
        <f t="shared" si="20"/>
        <v>22889.874774604315</v>
      </c>
      <c r="AX32" s="210">
        <f t="shared" si="20"/>
        <v>23778.801950317109</v>
      </c>
      <c r="AY32" s="210">
        <f t="shared" si="20"/>
        <v>24667.729126029895</v>
      </c>
      <c r="AZ32" s="210">
        <f t="shared" si="20"/>
        <v>25556.656301742682</v>
      </c>
      <c r="BA32" s="210">
        <f t="shared" si="20"/>
        <v>26445.583477455475</v>
      </c>
      <c r="BB32" s="210">
        <f t="shared" si="20"/>
        <v>27334.510653168261</v>
      </c>
      <c r="BC32" s="210">
        <f t="shared" si="20"/>
        <v>28223.437828881055</v>
      </c>
      <c r="BD32" s="210">
        <f t="shared" si="21"/>
        <v>29112.365004593841</v>
      </c>
      <c r="BE32" s="210">
        <f t="shared" si="21"/>
        <v>30001.292180306627</v>
      </c>
      <c r="BF32" s="210">
        <f t="shared" si="21"/>
        <v>30890.219356019421</v>
      </c>
      <c r="BG32" s="210">
        <f t="shared" si="21"/>
        <v>31779.146531732207</v>
      </c>
      <c r="BH32" s="210">
        <f t="shared" si="21"/>
        <v>32668.073707444993</v>
      </c>
      <c r="BI32" s="210">
        <f t="shared" si="21"/>
        <v>33557.000883157787</v>
      </c>
      <c r="BJ32" s="210">
        <f t="shared" si="21"/>
        <v>34445.928058870581</v>
      </c>
      <c r="BK32" s="210">
        <f t="shared" si="21"/>
        <v>35334.85523458336</v>
      </c>
      <c r="BL32" s="210">
        <f t="shared" si="21"/>
        <v>36223.782410296153</v>
      </c>
      <c r="BM32" s="210">
        <f t="shared" si="21"/>
        <v>37112.709586008939</v>
      </c>
      <c r="BN32" s="210">
        <f t="shared" si="22"/>
        <v>38001.636761721733</v>
      </c>
      <c r="BO32" s="210">
        <f t="shared" si="22"/>
        <v>38890.563937434526</v>
      </c>
      <c r="BP32" s="210">
        <f t="shared" si="22"/>
        <v>39779.491113147313</v>
      </c>
      <c r="BQ32" s="210">
        <f t="shared" si="22"/>
        <v>40668.418288860099</v>
      </c>
      <c r="BR32" s="210">
        <f t="shared" si="22"/>
        <v>41557.345464572893</v>
      </c>
      <c r="BS32" s="210">
        <f t="shared" si="22"/>
        <v>42446.272640285679</v>
      </c>
      <c r="BT32" s="210">
        <f t="shared" si="22"/>
        <v>43335.199815998465</v>
      </c>
      <c r="BU32" s="210">
        <f t="shared" si="22"/>
        <v>44224.126991711251</v>
      </c>
      <c r="BV32" s="210">
        <f t="shared" si="22"/>
        <v>45113.054167424045</v>
      </c>
      <c r="BW32" s="210">
        <f t="shared" si="22"/>
        <v>44834.382552815667</v>
      </c>
      <c r="BX32" s="210">
        <f t="shared" si="23"/>
        <v>43388.112147886131</v>
      </c>
      <c r="BY32" s="210">
        <f t="shared" si="23"/>
        <v>41941.841742956596</v>
      </c>
      <c r="BZ32" s="210">
        <f t="shared" si="23"/>
        <v>40495.571338027054</v>
      </c>
      <c r="CA32" s="210">
        <f t="shared" si="23"/>
        <v>39049.300933097518</v>
      </c>
      <c r="CB32" s="210">
        <f t="shared" si="23"/>
        <v>37603.030528167983</v>
      </c>
      <c r="CC32" s="210">
        <f t="shared" si="23"/>
        <v>36156.76012323844</v>
      </c>
      <c r="CD32" s="210">
        <f t="shared" si="23"/>
        <v>34710.489718308905</v>
      </c>
      <c r="CE32" s="210">
        <f t="shared" si="23"/>
        <v>33264.219313379363</v>
      </c>
      <c r="CF32" s="210">
        <f t="shared" si="23"/>
        <v>31817.948908449827</v>
      </c>
      <c r="CG32" s="210">
        <f t="shared" si="23"/>
        <v>30371.678503520292</v>
      </c>
      <c r="CH32" s="210">
        <f t="shared" si="24"/>
        <v>28925.408098590757</v>
      </c>
      <c r="CI32" s="210">
        <f t="shared" si="24"/>
        <v>27479.137693661218</v>
      </c>
      <c r="CJ32" s="210">
        <f t="shared" si="24"/>
        <v>26032.867288731679</v>
      </c>
      <c r="CK32" s="210">
        <f t="shared" si="24"/>
        <v>24586.59688380214</v>
      </c>
      <c r="CL32" s="210">
        <f t="shared" si="24"/>
        <v>23140.326478872605</v>
      </c>
      <c r="CM32" s="210">
        <f t="shared" si="24"/>
        <v>21694.056073943066</v>
      </c>
      <c r="CN32" s="210">
        <f t="shared" si="24"/>
        <v>20247.78566901353</v>
      </c>
      <c r="CO32" s="210">
        <f t="shared" si="24"/>
        <v>18801.515264083991</v>
      </c>
      <c r="CP32" s="210">
        <f t="shared" si="24"/>
        <v>17355.244859154453</v>
      </c>
      <c r="CQ32" s="210">
        <f t="shared" si="24"/>
        <v>15908.974454224917</v>
      </c>
      <c r="CR32" s="210">
        <f t="shared" si="25"/>
        <v>14462.704049295378</v>
      </c>
      <c r="CS32" s="210">
        <f t="shared" si="25"/>
        <v>13016.433644365839</v>
      </c>
      <c r="CT32" s="210">
        <f t="shared" si="25"/>
        <v>11570.163239436304</v>
      </c>
      <c r="CU32" s="210">
        <f t="shared" si="25"/>
        <v>10123.892834506762</v>
      </c>
      <c r="CV32" s="210">
        <f t="shared" si="25"/>
        <v>8677.6224295772263</v>
      </c>
      <c r="CW32" s="210">
        <f t="shared" si="25"/>
        <v>7231.3520246476837</v>
      </c>
      <c r="CX32" s="210">
        <f t="shared" si="25"/>
        <v>5785.0816197181557</v>
      </c>
      <c r="CY32" s="210">
        <f t="shared" si="25"/>
        <v>4338.8112147886131</v>
      </c>
      <c r="CZ32" s="210">
        <f t="shared" si="25"/>
        <v>2892.5408098590779</v>
      </c>
      <c r="DA32" s="210">
        <f t="shared" si="25"/>
        <v>1446.2704049295353</v>
      </c>
    </row>
    <row r="33" spans="1:105">
      <c r="A33" s="201" t="str">
        <f>Income!A81</f>
        <v>Self - employment</v>
      </c>
      <c r="B33" s="203">
        <f>Income!B81</f>
        <v>6833.6276632920653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6833.6276632920653</v>
      </c>
      <c r="G33" s="210">
        <f t="shared" si="16"/>
        <v>6833.6276632920653</v>
      </c>
      <c r="H33" s="210">
        <f t="shared" si="16"/>
        <v>6833.6276632920653</v>
      </c>
      <c r="I33" s="210">
        <f t="shared" si="16"/>
        <v>6833.6276632920653</v>
      </c>
      <c r="J33" s="210">
        <f t="shared" si="16"/>
        <v>6833.6276632920653</v>
      </c>
      <c r="K33" s="210">
        <f t="shared" si="16"/>
        <v>6833.6276632920653</v>
      </c>
      <c r="L33" s="210">
        <f t="shared" si="16"/>
        <v>6833.6276632920653</v>
      </c>
      <c r="M33" s="210">
        <f t="shared" si="16"/>
        <v>6833.6276632920653</v>
      </c>
      <c r="N33" s="210">
        <f t="shared" si="16"/>
        <v>6833.6276632920653</v>
      </c>
      <c r="O33" s="210">
        <f t="shared" si="16"/>
        <v>6833.6276632920653</v>
      </c>
      <c r="P33" s="210">
        <f t="shared" si="17"/>
        <v>6464.2423841951968</v>
      </c>
      <c r="Q33" s="210">
        <f t="shared" si="17"/>
        <v>6094.8571050983282</v>
      </c>
      <c r="R33" s="210">
        <f t="shared" si="17"/>
        <v>5725.4718260014597</v>
      </c>
      <c r="S33" s="210">
        <f t="shared" si="17"/>
        <v>5356.0865469045921</v>
      </c>
      <c r="T33" s="210">
        <f t="shared" si="17"/>
        <v>4986.7012678077235</v>
      </c>
      <c r="U33" s="210">
        <f t="shared" si="17"/>
        <v>4617.315988710855</v>
      </c>
      <c r="V33" s="210">
        <f t="shared" si="17"/>
        <v>4247.9307096139864</v>
      </c>
      <c r="W33" s="210">
        <f t="shared" si="17"/>
        <v>3878.5454305171183</v>
      </c>
      <c r="X33" s="210">
        <f t="shared" si="17"/>
        <v>3509.1601514202498</v>
      </c>
      <c r="Y33" s="210">
        <f t="shared" si="17"/>
        <v>3139.7748723233817</v>
      </c>
      <c r="Z33" s="210">
        <f t="shared" si="18"/>
        <v>2770.3895932265132</v>
      </c>
      <c r="AA33" s="210">
        <f t="shared" si="18"/>
        <v>2401.0043141296446</v>
      </c>
      <c r="AB33" s="210">
        <f t="shared" si="18"/>
        <v>2031.6190350327761</v>
      </c>
      <c r="AC33" s="210">
        <f t="shared" si="18"/>
        <v>1662.2337559359075</v>
      </c>
      <c r="AD33" s="210">
        <f t="shared" si="18"/>
        <v>1292.848476839039</v>
      </c>
      <c r="AE33" s="210">
        <f t="shared" si="18"/>
        <v>923.46319774217136</v>
      </c>
      <c r="AF33" s="210">
        <f t="shared" si="18"/>
        <v>554.07791864530282</v>
      </c>
      <c r="AG33" s="210">
        <f t="shared" si="18"/>
        <v>184.69263954843427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7289.2028408448696</v>
      </c>
      <c r="D34" s="203">
        <f>Income!D82</f>
        <v>41912.916334858004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394.01096436999296</v>
      </c>
      <c r="Q34" s="210">
        <f t="shared" si="17"/>
        <v>788.02192873998592</v>
      </c>
      <c r="R34" s="210">
        <f t="shared" si="17"/>
        <v>1182.0328931099789</v>
      </c>
      <c r="S34" s="210">
        <f t="shared" si="17"/>
        <v>1576.0438574799718</v>
      </c>
      <c r="T34" s="210">
        <f t="shared" si="17"/>
        <v>1970.0548218499646</v>
      </c>
      <c r="U34" s="210">
        <f t="shared" si="17"/>
        <v>2364.0657862199578</v>
      </c>
      <c r="V34" s="210">
        <f t="shared" si="17"/>
        <v>2758.0767505899507</v>
      </c>
      <c r="W34" s="210">
        <f t="shared" si="17"/>
        <v>3152.0877149599437</v>
      </c>
      <c r="X34" s="210">
        <f t="shared" si="17"/>
        <v>3546.0986793299367</v>
      </c>
      <c r="Y34" s="210">
        <f t="shared" si="17"/>
        <v>3940.1096436999292</v>
      </c>
      <c r="Z34" s="210">
        <f t="shared" si="18"/>
        <v>4334.1206080699221</v>
      </c>
      <c r="AA34" s="210">
        <f t="shared" si="18"/>
        <v>4728.1315724399155</v>
      </c>
      <c r="AB34" s="210">
        <f t="shared" si="18"/>
        <v>5122.142536809909</v>
      </c>
      <c r="AC34" s="210">
        <f t="shared" si="18"/>
        <v>5516.1535011799015</v>
      </c>
      <c r="AD34" s="210">
        <f t="shared" si="18"/>
        <v>5910.164465549894</v>
      </c>
      <c r="AE34" s="210">
        <f t="shared" si="18"/>
        <v>6304.1754299198874</v>
      </c>
      <c r="AF34" s="210">
        <f t="shared" si="18"/>
        <v>6698.1863942898799</v>
      </c>
      <c r="AG34" s="210">
        <f t="shared" si="18"/>
        <v>7092.1973586598733</v>
      </c>
      <c r="AH34" s="210">
        <f t="shared" si="18"/>
        <v>7711.4432493084441</v>
      </c>
      <c r="AI34" s="210">
        <f t="shared" si="18"/>
        <v>8555.9240662355951</v>
      </c>
      <c r="AJ34" s="210">
        <f t="shared" si="19"/>
        <v>9400.4048831627442</v>
      </c>
      <c r="AK34" s="210">
        <f t="shared" si="19"/>
        <v>10244.885700089893</v>
      </c>
      <c r="AL34" s="210">
        <f t="shared" si="19"/>
        <v>11089.366517017042</v>
      </c>
      <c r="AM34" s="210">
        <f t="shared" si="19"/>
        <v>11933.847333944192</v>
      </c>
      <c r="AN34" s="210">
        <f t="shared" si="19"/>
        <v>12778.328150871343</v>
      </c>
      <c r="AO34" s="210">
        <f t="shared" si="19"/>
        <v>13622.808967798494</v>
      </c>
      <c r="AP34" s="210">
        <f t="shared" si="19"/>
        <v>14467.289784725643</v>
      </c>
      <c r="AQ34" s="210">
        <f t="shared" si="19"/>
        <v>15311.770601652792</v>
      </c>
      <c r="AR34" s="210">
        <f t="shared" si="19"/>
        <v>16156.251418579941</v>
      </c>
      <c r="AS34" s="210">
        <f t="shared" si="19"/>
        <v>17000.73223550709</v>
      </c>
      <c r="AT34" s="210">
        <f t="shared" si="20"/>
        <v>17845.213052434243</v>
      </c>
      <c r="AU34" s="210">
        <f t="shared" si="20"/>
        <v>18689.693869361392</v>
      </c>
      <c r="AV34" s="210">
        <f t="shared" si="20"/>
        <v>19534.174686288541</v>
      </c>
      <c r="AW34" s="210">
        <f t="shared" si="20"/>
        <v>20378.65550321569</v>
      </c>
      <c r="AX34" s="210">
        <f t="shared" si="20"/>
        <v>21223.136320142839</v>
      </c>
      <c r="AY34" s="210">
        <f t="shared" si="20"/>
        <v>22067.617137069989</v>
      </c>
      <c r="AZ34" s="210">
        <f t="shared" si="20"/>
        <v>22912.097953997138</v>
      </c>
      <c r="BA34" s="210">
        <f t="shared" si="20"/>
        <v>23756.578770924287</v>
      </c>
      <c r="BB34" s="210">
        <f t="shared" si="20"/>
        <v>24601.059587851436</v>
      </c>
      <c r="BC34" s="210">
        <f t="shared" si="20"/>
        <v>25445.540404778585</v>
      </c>
      <c r="BD34" s="210">
        <f t="shared" si="21"/>
        <v>26290.021221705734</v>
      </c>
      <c r="BE34" s="210">
        <f t="shared" si="21"/>
        <v>27134.502038632891</v>
      </c>
      <c r="BF34" s="210">
        <f t="shared" si="21"/>
        <v>27978.982855560032</v>
      </c>
      <c r="BG34" s="210">
        <f t="shared" si="21"/>
        <v>28823.463672487189</v>
      </c>
      <c r="BH34" s="210">
        <f t="shared" si="21"/>
        <v>29667.944489414338</v>
      </c>
      <c r="BI34" s="210">
        <f t="shared" si="21"/>
        <v>30512.425306341487</v>
      </c>
      <c r="BJ34" s="210">
        <f t="shared" si="21"/>
        <v>31356.906123268636</v>
      </c>
      <c r="BK34" s="210">
        <f t="shared" si="21"/>
        <v>32201.386940195785</v>
      </c>
      <c r="BL34" s="210">
        <f t="shared" si="21"/>
        <v>33045.867757122935</v>
      </c>
      <c r="BM34" s="210">
        <f t="shared" si="21"/>
        <v>33890.348574050084</v>
      </c>
      <c r="BN34" s="210">
        <f t="shared" si="22"/>
        <v>34734.829390977233</v>
      </c>
      <c r="BO34" s="210">
        <f t="shared" si="22"/>
        <v>35579.310207904382</v>
      </c>
      <c r="BP34" s="210">
        <f t="shared" si="22"/>
        <v>36423.791024831531</v>
      </c>
      <c r="BQ34" s="210">
        <f t="shared" si="22"/>
        <v>37268.27184175868</v>
      </c>
      <c r="BR34" s="210">
        <f t="shared" si="22"/>
        <v>38112.752658685829</v>
      </c>
      <c r="BS34" s="210">
        <f t="shared" si="22"/>
        <v>38957.233475612986</v>
      </c>
      <c r="BT34" s="210">
        <f t="shared" si="22"/>
        <v>39801.714292540135</v>
      </c>
      <c r="BU34" s="210">
        <f t="shared" si="22"/>
        <v>40646.195109467277</v>
      </c>
      <c r="BV34" s="210">
        <f t="shared" si="22"/>
        <v>41490.675926394433</v>
      </c>
      <c r="BW34" s="210">
        <f t="shared" si="22"/>
        <v>41247.631948590417</v>
      </c>
      <c r="BX34" s="210">
        <f t="shared" si="23"/>
        <v>39917.063176055242</v>
      </c>
      <c r="BY34" s="210">
        <f t="shared" si="23"/>
        <v>38586.494403520068</v>
      </c>
      <c r="BZ34" s="210">
        <f t="shared" si="23"/>
        <v>37255.925630984893</v>
      </c>
      <c r="CA34" s="210">
        <f t="shared" si="23"/>
        <v>35925.356858449719</v>
      </c>
      <c r="CB34" s="210">
        <f t="shared" si="23"/>
        <v>34594.788085914544</v>
      </c>
      <c r="CC34" s="210">
        <f t="shared" si="23"/>
        <v>33264.21931337937</v>
      </c>
      <c r="CD34" s="210">
        <f t="shared" si="23"/>
        <v>31933.650540844195</v>
      </c>
      <c r="CE34" s="210">
        <f t="shared" si="23"/>
        <v>30603.081768309021</v>
      </c>
      <c r="CF34" s="210">
        <f t="shared" si="23"/>
        <v>29272.512995773846</v>
      </c>
      <c r="CG34" s="210">
        <f t="shared" si="23"/>
        <v>27941.944223238672</v>
      </c>
      <c r="CH34" s="210">
        <f t="shared" si="24"/>
        <v>26611.375450703497</v>
      </c>
      <c r="CI34" s="210">
        <f t="shared" si="24"/>
        <v>25280.806678168319</v>
      </c>
      <c r="CJ34" s="210">
        <f t="shared" si="24"/>
        <v>23950.237905633148</v>
      </c>
      <c r="CK34" s="210">
        <f t="shared" si="24"/>
        <v>22619.66913309797</v>
      </c>
      <c r="CL34" s="210">
        <f t="shared" si="24"/>
        <v>21289.100360562796</v>
      </c>
      <c r="CM34" s="210">
        <f t="shared" si="24"/>
        <v>19958.531588027621</v>
      </c>
      <c r="CN34" s="210">
        <f t="shared" si="24"/>
        <v>18627.962815492447</v>
      </c>
      <c r="CO34" s="210">
        <f t="shared" si="24"/>
        <v>17297.394042957269</v>
      </c>
      <c r="CP34" s="210">
        <f t="shared" si="24"/>
        <v>15966.825270422098</v>
      </c>
      <c r="CQ34" s="210">
        <f t="shared" si="24"/>
        <v>14636.256497886923</v>
      </c>
      <c r="CR34" s="210">
        <f t="shared" si="25"/>
        <v>13305.687725351749</v>
      </c>
      <c r="CS34" s="210">
        <f t="shared" si="25"/>
        <v>11975.118952816574</v>
      </c>
      <c r="CT34" s="210">
        <f t="shared" si="25"/>
        <v>10644.550180281396</v>
      </c>
      <c r="CU34" s="210">
        <f t="shared" si="25"/>
        <v>9313.9814077462252</v>
      </c>
      <c r="CV34" s="210">
        <f t="shared" si="25"/>
        <v>7983.4126352110543</v>
      </c>
      <c r="CW34" s="210">
        <f t="shared" si="25"/>
        <v>6652.8438626758725</v>
      </c>
      <c r="CX34" s="210">
        <f t="shared" si="25"/>
        <v>5322.275090140698</v>
      </c>
      <c r="CY34" s="210">
        <f t="shared" si="25"/>
        <v>3991.7063176055308</v>
      </c>
      <c r="CZ34" s="210">
        <f t="shared" si="25"/>
        <v>2661.137545070349</v>
      </c>
      <c r="DA34" s="210">
        <f t="shared" si="25"/>
        <v>1330.5687725351745</v>
      </c>
    </row>
    <row r="35" spans="1:105">
      <c r="A35" s="201" t="str">
        <f>Income!A83</f>
        <v>Food transfer - official</v>
      </c>
      <c r="B35" s="203">
        <f>Income!B83</f>
        <v>1476.5017721245642</v>
      </c>
      <c r="C35" s="203">
        <f>Income!C83</f>
        <v>1476.5017721245642</v>
      </c>
      <c r="D35" s="203">
        <f>Income!D83</f>
        <v>0</v>
      </c>
      <c r="E35" s="203">
        <f>Income!E83</f>
        <v>0</v>
      </c>
      <c r="F35" s="210">
        <f t="shared" si="16"/>
        <v>1476.5017721245642</v>
      </c>
      <c r="G35" s="210">
        <f t="shared" si="16"/>
        <v>1476.5017721245642</v>
      </c>
      <c r="H35" s="210">
        <f t="shared" si="16"/>
        <v>1476.5017721245642</v>
      </c>
      <c r="I35" s="210">
        <f t="shared" si="16"/>
        <v>1476.5017721245642</v>
      </c>
      <c r="J35" s="210">
        <f t="shared" si="16"/>
        <v>1476.5017721245642</v>
      </c>
      <c r="K35" s="210">
        <f t="shared" si="16"/>
        <v>1476.5017721245642</v>
      </c>
      <c r="L35" s="210">
        <f t="shared" si="16"/>
        <v>1476.5017721245642</v>
      </c>
      <c r="M35" s="210">
        <f t="shared" si="16"/>
        <v>1476.5017721245642</v>
      </c>
      <c r="N35" s="210">
        <f t="shared" si="16"/>
        <v>1476.5017721245642</v>
      </c>
      <c r="O35" s="210">
        <f t="shared" si="16"/>
        <v>1476.5017721245642</v>
      </c>
      <c r="P35" s="210">
        <f t="shared" si="17"/>
        <v>1476.5017721245642</v>
      </c>
      <c r="Q35" s="210">
        <f t="shared" si="17"/>
        <v>1476.5017721245642</v>
      </c>
      <c r="R35" s="210">
        <f t="shared" si="17"/>
        <v>1476.5017721245642</v>
      </c>
      <c r="S35" s="210">
        <f t="shared" si="17"/>
        <v>1476.5017721245642</v>
      </c>
      <c r="T35" s="210">
        <f t="shared" si="17"/>
        <v>1476.5017721245642</v>
      </c>
      <c r="U35" s="210">
        <f t="shared" si="17"/>
        <v>1476.5017721245642</v>
      </c>
      <c r="V35" s="210">
        <f t="shared" si="17"/>
        <v>1476.5017721245642</v>
      </c>
      <c r="W35" s="210">
        <f t="shared" si="17"/>
        <v>1476.5017721245642</v>
      </c>
      <c r="X35" s="210">
        <f t="shared" si="17"/>
        <v>1476.5017721245642</v>
      </c>
      <c r="Y35" s="210">
        <f t="shared" si="17"/>
        <v>1476.5017721245642</v>
      </c>
      <c r="Z35" s="210">
        <f t="shared" si="18"/>
        <v>1476.5017721245642</v>
      </c>
      <c r="AA35" s="210">
        <f t="shared" si="18"/>
        <v>1476.5017721245642</v>
      </c>
      <c r="AB35" s="210">
        <f t="shared" si="18"/>
        <v>1476.5017721245642</v>
      </c>
      <c r="AC35" s="210">
        <f t="shared" si="18"/>
        <v>1476.5017721245642</v>
      </c>
      <c r="AD35" s="210">
        <f t="shared" si="18"/>
        <v>1476.5017721245642</v>
      </c>
      <c r="AE35" s="210">
        <f t="shared" si="18"/>
        <v>1476.5017721245642</v>
      </c>
      <c r="AF35" s="210">
        <f t="shared" si="18"/>
        <v>1476.5017721245642</v>
      </c>
      <c r="AG35" s="210">
        <f t="shared" si="18"/>
        <v>1476.5017721245642</v>
      </c>
      <c r="AH35" s="210">
        <f t="shared" si="18"/>
        <v>1458.4956529523135</v>
      </c>
      <c r="AI35" s="210">
        <f t="shared" si="18"/>
        <v>1422.4834146078119</v>
      </c>
      <c r="AJ35" s="210">
        <f t="shared" si="19"/>
        <v>1386.4711762633103</v>
      </c>
      <c r="AK35" s="210">
        <f t="shared" si="19"/>
        <v>1350.4589379188087</v>
      </c>
      <c r="AL35" s="210">
        <f t="shared" si="19"/>
        <v>1314.4466995743071</v>
      </c>
      <c r="AM35" s="210">
        <f t="shared" si="19"/>
        <v>1278.4344612298057</v>
      </c>
      <c r="AN35" s="210">
        <f t="shared" si="19"/>
        <v>1242.4222228853041</v>
      </c>
      <c r="AO35" s="210">
        <f t="shared" si="19"/>
        <v>1206.4099845408025</v>
      </c>
      <c r="AP35" s="210">
        <f t="shared" si="19"/>
        <v>1170.3977461963009</v>
      </c>
      <c r="AQ35" s="210">
        <f t="shared" si="19"/>
        <v>1134.3855078517995</v>
      </c>
      <c r="AR35" s="210">
        <f t="shared" si="19"/>
        <v>1098.3732695072977</v>
      </c>
      <c r="AS35" s="210">
        <f t="shared" si="19"/>
        <v>1062.3610311627963</v>
      </c>
      <c r="AT35" s="210">
        <f t="shared" si="20"/>
        <v>1026.3487928182947</v>
      </c>
      <c r="AU35" s="210">
        <f t="shared" si="20"/>
        <v>990.33655447379306</v>
      </c>
      <c r="AV35" s="210">
        <f t="shared" si="20"/>
        <v>954.32431612929156</v>
      </c>
      <c r="AW35" s="210">
        <f t="shared" si="20"/>
        <v>918.31207778478995</v>
      </c>
      <c r="AX35" s="210">
        <f t="shared" si="20"/>
        <v>882.29983944028834</v>
      </c>
      <c r="AY35" s="210">
        <f t="shared" si="20"/>
        <v>846.28760109578684</v>
      </c>
      <c r="AZ35" s="210">
        <f t="shared" si="20"/>
        <v>810.27536275128523</v>
      </c>
      <c r="BA35" s="210">
        <f t="shared" si="20"/>
        <v>774.26312440678362</v>
      </c>
      <c r="BB35" s="210">
        <f t="shared" si="20"/>
        <v>738.25088606228212</v>
      </c>
      <c r="BC35" s="210">
        <f t="shared" si="20"/>
        <v>702.23864771778051</v>
      </c>
      <c r="BD35" s="210">
        <f t="shared" si="21"/>
        <v>666.22640937327901</v>
      </c>
      <c r="BE35" s="210">
        <f t="shared" si="21"/>
        <v>630.2141710287774</v>
      </c>
      <c r="BF35" s="210">
        <f t="shared" si="21"/>
        <v>594.20193268427579</v>
      </c>
      <c r="BG35" s="210">
        <f t="shared" si="21"/>
        <v>558.18969433977429</v>
      </c>
      <c r="BH35" s="210">
        <f t="shared" si="21"/>
        <v>522.17745599527268</v>
      </c>
      <c r="BI35" s="210">
        <f t="shared" si="21"/>
        <v>486.16521765077118</v>
      </c>
      <c r="BJ35" s="210">
        <f t="shared" si="21"/>
        <v>450.15297930626957</v>
      </c>
      <c r="BK35" s="210">
        <f t="shared" si="21"/>
        <v>414.14074096176796</v>
      </c>
      <c r="BL35" s="210">
        <f t="shared" si="21"/>
        <v>378.12850261726635</v>
      </c>
      <c r="BM35" s="210">
        <f t="shared" si="21"/>
        <v>342.11626427276497</v>
      </c>
      <c r="BN35" s="210">
        <f t="shared" si="22"/>
        <v>306.10402592826335</v>
      </c>
      <c r="BO35" s="210">
        <f t="shared" si="22"/>
        <v>270.09178758376174</v>
      </c>
      <c r="BP35" s="210">
        <f t="shared" si="22"/>
        <v>234.07954923926013</v>
      </c>
      <c r="BQ35" s="210">
        <f t="shared" si="22"/>
        <v>198.06731089475875</v>
      </c>
      <c r="BR35" s="210">
        <f t="shared" si="22"/>
        <v>162.05507255025714</v>
      </c>
      <c r="BS35" s="210">
        <f t="shared" si="22"/>
        <v>126.04283420575553</v>
      </c>
      <c r="BT35" s="210">
        <f t="shared" si="22"/>
        <v>90.030595861253914</v>
      </c>
      <c r="BU35" s="210">
        <f t="shared" si="22"/>
        <v>54.018357516752531</v>
      </c>
      <c r="BV35" s="210">
        <f t="shared" si="22"/>
        <v>18.006119172250692</v>
      </c>
      <c r="BW35" s="210">
        <f t="shared" si="22"/>
        <v>0</v>
      </c>
      <c r="BX35" s="210">
        <f t="shared" si="23"/>
        <v>0</v>
      </c>
      <c r="BY35" s="210">
        <f t="shared" si="23"/>
        <v>0</v>
      </c>
      <c r="BZ35" s="210">
        <f t="shared" si="23"/>
        <v>0</v>
      </c>
      <c r="CA35" s="210">
        <f t="shared" si="23"/>
        <v>0</v>
      </c>
      <c r="CB35" s="210">
        <f t="shared" si="23"/>
        <v>0</v>
      </c>
      <c r="CC35" s="210">
        <f t="shared" si="23"/>
        <v>0</v>
      </c>
      <c r="CD35" s="210">
        <f t="shared" si="23"/>
        <v>0</v>
      </c>
      <c r="CE35" s="210">
        <f t="shared" si="23"/>
        <v>0</v>
      </c>
      <c r="CF35" s="210">
        <f t="shared" si="23"/>
        <v>0</v>
      </c>
      <c r="CG35" s="210">
        <f t="shared" si="23"/>
        <v>0</v>
      </c>
      <c r="CH35" s="210">
        <f t="shared" si="24"/>
        <v>0</v>
      </c>
      <c r="CI35" s="210">
        <f t="shared" si="24"/>
        <v>0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8200.353195950478</v>
      </c>
      <c r="C36" s="203">
        <f>Income!C85</f>
        <v>8200.353195950478</v>
      </c>
      <c r="D36" s="203">
        <f>Income!D85</f>
        <v>0</v>
      </c>
      <c r="E36" s="203">
        <f>Income!E85</f>
        <v>0</v>
      </c>
      <c r="F36" s="210">
        <f t="shared" si="16"/>
        <v>8200.353195950478</v>
      </c>
      <c r="G36" s="210">
        <f t="shared" si="16"/>
        <v>8200.353195950478</v>
      </c>
      <c r="H36" s="210">
        <f t="shared" si="16"/>
        <v>8200.353195950478</v>
      </c>
      <c r="I36" s="210">
        <f t="shared" si="16"/>
        <v>8200.353195950478</v>
      </c>
      <c r="J36" s="210">
        <f t="shared" si="16"/>
        <v>8200.353195950478</v>
      </c>
      <c r="K36" s="210">
        <f t="shared" si="16"/>
        <v>8200.353195950478</v>
      </c>
      <c r="L36" s="210">
        <f t="shared" si="16"/>
        <v>8200.353195950478</v>
      </c>
      <c r="M36" s="210">
        <f t="shared" si="16"/>
        <v>8200.353195950478</v>
      </c>
      <c r="N36" s="210">
        <f t="shared" si="16"/>
        <v>8200.353195950478</v>
      </c>
      <c r="O36" s="210">
        <f t="shared" si="16"/>
        <v>8200.353195950478</v>
      </c>
      <c r="P36" s="210">
        <f t="shared" si="16"/>
        <v>8200.353195950478</v>
      </c>
      <c r="Q36" s="210">
        <f t="shared" si="16"/>
        <v>8200.353195950478</v>
      </c>
      <c r="R36" s="210">
        <f t="shared" si="16"/>
        <v>8200.353195950478</v>
      </c>
      <c r="S36" s="210">
        <f t="shared" si="16"/>
        <v>8200.353195950478</v>
      </c>
      <c r="T36" s="210">
        <f t="shared" si="16"/>
        <v>8200.353195950478</v>
      </c>
      <c r="U36" s="210">
        <f t="shared" si="16"/>
        <v>8200.353195950478</v>
      </c>
      <c r="V36" s="210">
        <f t="shared" si="17"/>
        <v>8200.353195950478</v>
      </c>
      <c r="W36" s="210">
        <f t="shared" si="17"/>
        <v>8200.353195950478</v>
      </c>
      <c r="X36" s="210">
        <f t="shared" si="17"/>
        <v>8200.353195950478</v>
      </c>
      <c r="Y36" s="210">
        <f t="shared" si="17"/>
        <v>8200.353195950478</v>
      </c>
      <c r="Z36" s="210">
        <f t="shared" si="17"/>
        <v>8200.353195950478</v>
      </c>
      <c r="AA36" s="210">
        <f t="shared" si="17"/>
        <v>8200.353195950478</v>
      </c>
      <c r="AB36" s="210">
        <f t="shared" si="17"/>
        <v>8200.353195950478</v>
      </c>
      <c r="AC36" s="210">
        <f t="shared" si="17"/>
        <v>8200.353195950478</v>
      </c>
      <c r="AD36" s="210">
        <f t="shared" si="17"/>
        <v>8200.353195950478</v>
      </c>
      <c r="AE36" s="210">
        <f t="shared" si="17"/>
        <v>8200.353195950478</v>
      </c>
      <c r="AF36" s="210">
        <f t="shared" si="18"/>
        <v>8200.353195950478</v>
      </c>
      <c r="AG36" s="210">
        <f t="shared" si="18"/>
        <v>8200.353195950478</v>
      </c>
      <c r="AH36" s="210">
        <f t="shared" si="18"/>
        <v>8100.348888682789</v>
      </c>
      <c r="AI36" s="210">
        <f t="shared" si="18"/>
        <v>7900.3402741474119</v>
      </c>
      <c r="AJ36" s="210">
        <f t="shared" si="18"/>
        <v>7700.3316596120339</v>
      </c>
      <c r="AK36" s="210">
        <f t="shared" si="18"/>
        <v>7500.3230450766569</v>
      </c>
      <c r="AL36" s="210">
        <f t="shared" si="18"/>
        <v>7300.3144305412789</v>
      </c>
      <c r="AM36" s="210">
        <f t="shared" si="18"/>
        <v>7100.3058160059018</v>
      </c>
      <c r="AN36" s="210">
        <f t="shared" si="18"/>
        <v>6900.2972014705247</v>
      </c>
      <c r="AO36" s="210">
        <f t="shared" si="18"/>
        <v>6700.2885869351467</v>
      </c>
      <c r="AP36" s="210">
        <f t="shared" si="19"/>
        <v>6500.2799723997687</v>
      </c>
      <c r="AQ36" s="210">
        <f t="shared" si="19"/>
        <v>6300.2713578643916</v>
      </c>
      <c r="AR36" s="210">
        <f t="shared" si="19"/>
        <v>6100.2627433290145</v>
      </c>
      <c r="AS36" s="210">
        <f t="shared" si="19"/>
        <v>5900.2541287936365</v>
      </c>
      <c r="AT36" s="210">
        <f t="shared" si="19"/>
        <v>5700.2455142582585</v>
      </c>
      <c r="AU36" s="210">
        <f t="shared" si="19"/>
        <v>5500.2368997228814</v>
      </c>
      <c r="AV36" s="210">
        <f t="shared" si="19"/>
        <v>5300.2282851875043</v>
      </c>
      <c r="AW36" s="210">
        <f t="shared" si="19"/>
        <v>5100.2196706521263</v>
      </c>
      <c r="AX36" s="210">
        <f t="shared" si="19"/>
        <v>4900.2110561167483</v>
      </c>
      <c r="AY36" s="210">
        <f t="shared" si="19"/>
        <v>4700.2024415813712</v>
      </c>
      <c r="AZ36" s="210">
        <f t="shared" si="20"/>
        <v>4500.1938270459941</v>
      </c>
      <c r="BA36" s="210">
        <f t="shared" si="20"/>
        <v>4300.1852125106161</v>
      </c>
      <c r="BB36" s="210">
        <f t="shared" si="20"/>
        <v>4100.176597975239</v>
      </c>
      <c r="BC36" s="210">
        <f t="shared" si="20"/>
        <v>3900.167983439861</v>
      </c>
      <c r="BD36" s="210">
        <f t="shared" si="20"/>
        <v>3700.1593689044839</v>
      </c>
      <c r="BE36" s="210">
        <f t="shared" si="20"/>
        <v>3500.1507543691068</v>
      </c>
      <c r="BF36" s="210">
        <f t="shared" si="20"/>
        <v>3300.1421398337288</v>
      </c>
      <c r="BG36" s="210">
        <f t="shared" si="20"/>
        <v>3100.1335252983517</v>
      </c>
      <c r="BH36" s="210">
        <f t="shared" si="20"/>
        <v>2900.1249107629737</v>
      </c>
      <c r="BI36" s="210">
        <f t="shared" si="20"/>
        <v>2700.1162962275966</v>
      </c>
      <c r="BJ36" s="210">
        <f t="shared" si="21"/>
        <v>2500.1076816922196</v>
      </c>
      <c r="BK36" s="210">
        <f t="shared" si="21"/>
        <v>2300.0990671568416</v>
      </c>
      <c r="BL36" s="210">
        <f t="shared" si="21"/>
        <v>2100.0904526214645</v>
      </c>
      <c r="BM36" s="210">
        <f t="shared" si="21"/>
        <v>1900.0818380860865</v>
      </c>
      <c r="BN36" s="210">
        <f t="shared" si="21"/>
        <v>1700.0732235507085</v>
      </c>
      <c r="BO36" s="210">
        <f t="shared" si="21"/>
        <v>1500.0646090153314</v>
      </c>
      <c r="BP36" s="210">
        <f t="shared" si="21"/>
        <v>1300.0559944799534</v>
      </c>
      <c r="BQ36" s="210">
        <f t="shared" si="21"/>
        <v>1100.0473799445772</v>
      </c>
      <c r="BR36" s="210">
        <f t="shared" si="21"/>
        <v>900.03876540919828</v>
      </c>
      <c r="BS36" s="210">
        <f t="shared" si="21"/>
        <v>700.03015087382209</v>
      </c>
      <c r="BT36" s="210">
        <f t="shared" si="22"/>
        <v>500.02153633844409</v>
      </c>
      <c r="BU36" s="210">
        <f t="shared" si="22"/>
        <v>300.012921803067</v>
      </c>
      <c r="BV36" s="210">
        <f t="shared" si="22"/>
        <v>100.004307267689</v>
      </c>
      <c r="BW36" s="210">
        <f t="shared" si="22"/>
        <v>0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40983.981169503757</v>
      </c>
      <c r="C38" s="203">
        <f>Income!C88</f>
        <v>50049.92720280456</v>
      </c>
      <c r="D38" s="203">
        <f>Income!D88</f>
        <v>87470.434090138442</v>
      </c>
      <c r="E38" s="203">
        <f>Income!E88</f>
        <v>0</v>
      </c>
      <c r="F38" s="204">
        <f t="shared" ref="F38:AK38" si="26">SUM(F25:F37)</f>
        <v>39031.082241727403</v>
      </c>
      <c r="G38" s="204">
        <f t="shared" si="26"/>
        <v>39031.082241727403</v>
      </c>
      <c r="H38" s="204">
        <f t="shared" si="26"/>
        <v>39031.082241727403</v>
      </c>
      <c r="I38" s="204">
        <f t="shared" si="26"/>
        <v>39031.082241727403</v>
      </c>
      <c r="J38" s="204">
        <f t="shared" si="26"/>
        <v>39031.082241727403</v>
      </c>
      <c r="K38" s="204">
        <f t="shared" si="26"/>
        <v>39031.082241727403</v>
      </c>
      <c r="L38" s="204">
        <f t="shared" si="26"/>
        <v>39031.082241727403</v>
      </c>
      <c r="M38" s="204">
        <f t="shared" si="26"/>
        <v>39031.082241727403</v>
      </c>
      <c r="N38" s="204">
        <f t="shared" si="26"/>
        <v>39031.082241727403</v>
      </c>
      <c r="O38" s="204">
        <f t="shared" si="26"/>
        <v>39031.082241727403</v>
      </c>
      <c r="P38" s="204">
        <f t="shared" si="26"/>
        <v>39521.133378662584</v>
      </c>
      <c r="Q38" s="204">
        <f t="shared" si="26"/>
        <v>40011.184515597757</v>
      </c>
      <c r="R38" s="204">
        <f t="shared" si="26"/>
        <v>40501.235652532938</v>
      </c>
      <c r="S38" s="204">
        <f t="shared" si="26"/>
        <v>40991.286789468126</v>
      </c>
      <c r="T38" s="204">
        <f t="shared" si="26"/>
        <v>41481.337926403292</v>
      </c>
      <c r="U38" s="204">
        <f t="shared" si="26"/>
        <v>41971.389063338473</v>
      </c>
      <c r="V38" s="204">
        <f t="shared" si="26"/>
        <v>42461.440200273653</v>
      </c>
      <c r="W38" s="204">
        <f t="shared" si="26"/>
        <v>42951.491337208834</v>
      </c>
      <c r="X38" s="204">
        <f t="shared" si="26"/>
        <v>43441.542474144007</v>
      </c>
      <c r="Y38" s="204">
        <f t="shared" si="26"/>
        <v>43931.593611079188</v>
      </c>
      <c r="Z38" s="204">
        <f t="shared" si="26"/>
        <v>44421.644748014369</v>
      </c>
      <c r="AA38" s="204">
        <f t="shared" si="26"/>
        <v>44911.69588494955</v>
      </c>
      <c r="AB38" s="204">
        <f t="shared" si="26"/>
        <v>45401.74702188473</v>
      </c>
      <c r="AC38" s="204">
        <f t="shared" si="26"/>
        <v>45891.798158819904</v>
      </c>
      <c r="AD38" s="204">
        <f t="shared" si="26"/>
        <v>46381.849295755084</v>
      </c>
      <c r="AE38" s="204">
        <f t="shared" si="26"/>
        <v>46871.900432690265</v>
      </c>
      <c r="AF38" s="204">
        <f t="shared" si="26"/>
        <v>47361.951569625438</v>
      </c>
      <c r="AG38" s="204">
        <f t="shared" si="26"/>
        <v>47852.002706560619</v>
      </c>
      <c r="AH38" s="204">
        <f t="shared" si="26"/>
        <v>48577.191760578331</v>
      </c>
      <c r="AI38" s="204">
        <f t="shared" si="26"/>
        <v>49537.518731678589</v>
      </c>
      <c r="AJ38" s="204">
        <f t="shared" si="26"/>
        <v>50497.845702778832</v>
      </c>
      <c r="AK38" s="204">
        <f t="shared" si="26"/>
        <v>51458.172673879082</v>
      </c>
      <c r="AL38" s="204">
        <f t="shared" ref="AL38:BQ38" si="27">SUM(AL25:AL37)</f>
        <v>52418.499644979325</v>
      </c>
      <c r="AM38" s="204">
        <f t="shared" si="27"/>
        <v>53378.826616079583</v>
      </c>
      <c r="AN38" s="204">
        <f t="shared" si="27"/>
        <v>54339.153587179826</v>
      </c>
      <c r="AO38" s="204">
        <f t="shared" si="27"/>
        <v>55299.480558280076</v>
      </c>
      <c r="AP38" s="204">
        <f t="shared" si="27"/>
        <v>56259.807529380327</v>
      </c>
      <c r="AQ38" s="204">
        <f t="shared" si="27"/>
        <v>57220.134500480584</v>
      </c>
      <c r="AR38" s="204">
        <f t="shared" si="27"/>
        <v>58180.461471580827</v>
      </c>
      <c r="AS38" s="204">
        <f t="shared" si="27"/>
        <v>59140.788442681078</v>
      </c>
      <c r="AT38" s="204">
        <f t="shared" si="27"/>
        <v>60101.115413781328</v>
      </c>
      <c r="AU38" s="204">
        <f t="shared" si="27"/>
        <v>61061.442384881579</v>
      </c>
      <c r="AV38" s="204">
        <f t="shared" si="27"/>
        <v>62021.769355981836</v>
      </c>
      <c r="AW38" s="204">
        <f t="shared" si="27"/>
        <v>62982.096327082079</v>
      </c>
      <c r="AX38" s="204">
        <f t="shared" si="27"/>
        <v>63942.42329818233</v>
      </c>
      <c r="AY38" s="204">
        <f t="shared" si="27"/>
        <v>64902.750269282573</v>
      </c>
      <c r="AZ38" s="204">
        <f t="shared" si="27"/>
        <v>65863.077240382816</v>
      </c>
      <c r="BA38" s="204">
        <f t="shared" si="27"/>
        <v>66823.404211483081</v>
      </c>
      <c r="BB38" s="204">
        <f t="shared" si="27"/>
        <v>67783.731182583331</v>
      </c>
      <c r="BC38" s="204">
        <f t="shared" si="27"/>
        <v>68744.058153683582</v>
      </c>
      <c r="BD38" s="204">
        <f t="shared" si="27"/>
        <v>69704.385124783817</v>
      </c>
      <c r="BE38" s="204">
        <f t="shared" si="27"/>
        <v>70664.712095884097</v>
      </c>
      <c r="BF38" s="204">
        <f t="shared" si="27"/>
        <v>71625.039066984318</v>
      </c>
      <c r="BG38" s="204">
        <f t="shared" si="27"/>
        <v>72585.366038084569</v>
      </c>
      <c r="BH38" s="204">
        <f t="shared" si="27"/>
        <v>73545.693009184819</v>
      </c>
      <c r="BI38" s="204">
        <f t="shared" si="27"/>
        <v>74506.019980285084</v>
      </c>
      <c r="BJ38" s="204">
        <f t="shared" si="27"/>
        <v>75466.34695138532</v>
      </c>
      <c r="BK38" s="204">
        <f t="shared" si="27"/>
        <v>76426.67392248557</v>
      </c>
      <c r="BL38" s="204">
        <f t="shared" si="27"/>
        <v>77387.00089358582</v>
      </c>
      <c r="BM38" s="204">
        <f t="shared" si="27"/>
        <v>78347.327864686071</v>
      </c>
      <c r="BN38" s="204">
        <f t="shared" si="27"/>
        <v>79307.654835786321</v>
      </c>
      <c r="BO38" s="204">
        <f t="shared" si="27"/>
        <v>80267.981806886572</v>
      </c>
      <c r="BP38" s="204">
        <f t="shared" si="27"/>
        <v>81228.308777986822</v>
      </c>
      <c r="BQ38" s="204">
        <f t="shared" si="27"/>
        <v>82188.635749087072</v>
      </c>
      <c r="BR38" s="204">
        <f t="shared" ref="BR38:CW38" si="28">SUM(BR25:BR37)</f>
        <v>83148.962720187323</v>
      </c>
      <c r="BS38" s="204">
        <f t="shared" si="28"/>
        <v>84109.289691287573</v>
      </c>
      <c r="BT38" s="204">
        <f t="shared" si="28"/>
        <v>85069.616662387838</v>
      </c>
      <c r="BU38" s="204">
        <f t="shared" si="28"/>
        <v>86029.943633488059</v>
      </c>
      <c r="BV38" s="204">
        <f t="shared" si="28"/>
        <v>86990.270604588324</v>
      </c>
      <c r="BW38" s="204">
        <f t="shared" si="28"/>
        <v>86082.014501406084</v>
      </c>
      <c r="BX38" s="204">
        <f t="shared" si="28"/>
        <v>83305.175323941367</v>
      </c>
      <c r="BY38" s="204">
        <f t="shared" si="28"/>
        <v>80528.336146476664</v>
      </c>
      <c r="BZ38" s="204">
        <f t="shared" si="28"/>
        <v>77751.496969011947</v>
      </c>
      <c r="CA38" s="204">
        <f t="shared" si="28"/>
        <v>74974.657791547244</v>
      </c>
      <c r="CB38" s="204">
        <f t="shared" si="28"/>
        <v>72197.818614082527</v>
      </c>
      <c r="CC38" s="204">
        <f t="shared" si="28"/>
        <v>69420.97943661781</v>
      </c>
      <c r="CD38" s="204">
        <f t="shared" si="28"/>
        <v>66644.140259153093</v>
      </c>
      <c r="CE38" s="204">
        <f t="shared" si="28"/>
        <v>63867.301081688383</v>
      </c>
      <c r="CF38" s="204">
        <f t="shared" si="28"/>
        <v>61090.461904223674</v>
      </c>
      <c r="CG38" s="204">
        <f t="shared" si="28"/>
        <v>58313.622726758964</v>
      </c>
      <c r="CH38" s="204">
        <f t="shared" si="28"/>
        <v>55536.783549294254</v>
      </c>
      <c r="CI38" s="204">
        <f t="shared" si="28"/>
        <v>52759.944371829537</v>
      </c>
      <c r="CJ38" s="204">
        <f t="shared" si="28"/>
        <v>49983.105194364827</v>
      </c>
      <c r="CK38" s="204">
        <f t="shared" si="28"/>
        <v>47206.26601690011</v>
      </c>
      <c r="CL38" s="204">
        <f t="shared" si="28"/>
        <v>44429.4268394354</v>
      </c>
      <c r="CM38" s="204">
        <f t="shared" si="28"/>
        <v>41652.587661970683</v>
      </c>
      <c r="CN38" s="204">
        <f t="shared" si="28"/>
        <v>38875.748484505981</v>
      </c>
      <c r="CO38" s="204">
        <f t="shared" si="28"/>
        <v>36098.909307041264</v>
      </c>
      <c r="CP38" s="204">
        <f t="shared" si="28"/>
        <v>33322.070129576547</v>
      </c>
      <c r="CQ38" s="204">
        <f t="shared" si="28"/>
        <v>30545.23095211184</v>
      </c>
      <c r="CR38" s="204">
        <f t="shared" si="28"/>
        <v>27768.391774647127</v>
      </c>
      <c r="CS38" s="204">
        <f t="shared" si="28"/>
        <v>24991.552597182414</v>
      </c>
      <c r="CT38" s="204">
        <f t="shared" si="28"/>
        <v>22214.7134197177</v>
      </c>
      <c r="CU38" s="204">
        <f t="shared" si="28"/>
        <v>19437.874242252987</v>
      </c>
      <c r="CV38" s="204">
        <f t="shared" si="28"/>
        <v>16661.035064788281</v>
      </c>
      <c r="CW38" s="204">
        <f t="shared" si="28"/>
        <v>13884.195887323556</v>
      </c>
      <c r="CX38" s="204">
        <f>SUM(CX25:CX37)</f>
        <v>11107.356709858854</v>
      </c>
      <c r="CY38" s="204">
        <f>SUM(CY25:CY37)</f>
        <v>8330.5175323941439</v>
      </c>
      <c r="CZ38" s="204">
        <f>SUM(CZ25:CZ37)</f>
        <v>5553.6783549294269</v>
      </c>
      <c r="DA38" s="204">
        <f>SUM(DA25:DA37)</f>
        <v>2776.8391774647098</v>
      </c>
    </row>
    <row r="39" spans="1:105">
      <c r="A39" s="201" t="str">
        <f>Income!A89</f>
        <v>Food Poverty line</v>
      </c>
      <c r="B39" s="203">
        <f>Income!B89</f>
        <v>27031.576933582299</v>
      </c>
      <c r="C39" s="203">
        <f>Income!C89</f>
        <v>27031.576933582299</v>
      </c>
      <c r="D39" s="203">
        <f>Income!D89</f>
        <v>27031.576933582302</v>
      </c>
      <c r="E39" s="203">
        <f>Income!E89</f>
        <v>27031.576933582299</v>
      </c>
      <c r="F39" s="204">
        <f t="shared" ref="F39:U39" si="29">IF(F$2&lt;=($B$2+$C$2+$D$2),IF(F$2&lt;=($B$2+$C$2),IF(F$2&lt;=$B$2,$B39,$C39),$D39),$E39)</f>
        <v>27031.576933582299</v>
      </c>
      <c r="G39" s="204">
        <f t="shared" si="29"/>
        <v>27031.576933582299</v>
      </c>
      <c r="H39" s="204">
        <f t="shared" si="29"/>
        <v>27031.576933582299</v>
      </c>
      <c r="I39" s="204">
        <f t="shared" si="29"/>
        <v>27031.576933582299</v>
      </c>
      <c r="J39" s="204">
        <f t="shared" si="29"/>
        <v>27031.576933582299</v>
      </c>
      <c r="K39" s="204">
        <f t="shared" si="29"/>
        <v>27031.576933582299</v>
      </c>
      <c r="L39" s="204">
        <f t="shared" si="29"/>
        <v>27031.576933582299</v>
      </c>
      <c r="M39" s="204">
        <f t="shared" si="29"/>
        <v>27031.576933582299</v>
      </c>
      <c r="N39" s="204">
        <f t="shared" si="29"/>
        <v>27031.576933582299</v>
      </c>
      <c r="O39" s="204">
        <f t="shared" si="29"/>
        <v>27031.576933582299</v>
      </c>
      <c r="P39" s="204">
        <f t="shared" si="29"/>
        <v>27031.576933582299</v>
      </c>
      <c r="Q39" s="204">
        <f t="shared" si="29"/>
        <v>27031.576933582299</v>
      </c>
      <c r="R39" s="204">
        <f t="shared" si="29"/>
        <v>27031.576933582299</v>
      </c>
      <c r="S39" s="204">
        <f t="shared" si="29"/>
        <v>27031.576933582299</v>
      </c>
      <c r="T39" s="204">
        <f t="shared" si="29"/>
        <v>27031.576933582299</v>
      </c>
      <c r="U39" s="204">
        <f t="shared" si="29"/>
        <v>27031.576933582299</v>
      </c>
      <c r="V39" s="204">
        <f t="shared" ref="V39:AK40" si="30">IF(V$2&lt;=($B$2+$C$2+$D$2),IF(V$2&lt;=($B$2+$C$2),IF(V$2&lt;=$B$2,$B39,$C39),$D39),$E39)</f>
        <v>27031.576933582299</v>
      </c>
      <c r="W39" s="204">
        <f t="shared" si="30"/>
        <v>27031.576933582299</v>
      </c>
      <c r="X39" s="204">
        <f t="shared" si="30"/>
        <v>27031.576933582299</v>
      </c>
      <c r="Y39" s="204">
        <f t="shared" si="30"/>
        <v>27031.576933582299</v>
      </c>
      <c r="Z39" s="204">
        <f t="shared" si="30"/>
        <v>27031.576933582299</v>
      </c>
      <c r="AA39" s="204">
        <f t="shared" si="30"/>
        <v>27031.576933582299</v>
      </c>
      <c r="AB39" s="204">
        <f t="shared" si="30"/>
        <v>27031.576933582299</v>
      </c>
      <c r="AC39" s="204">
        <f t="shared" si="30"/>
        <v>27031.576933582299</v>
      </c>
      <c r="AD39" s="204">
        <f t="shared" si="30"/>
        <v>27031.576933582299</v>
      </c>
      <c r="AE39" s="204">
        <f t="shared" si="30"/>
        <v>27031.576933582299</v>
      </c>
      <c r="AF39" s="204">
        <f t="shared" si="30"/>
        <v>27031.576933582299</v>
      </c>
      <c r="AG39" s="204">
        <f t="shared" si="30"/>
        <v>27031.576933582299</v>
      </c>
      <c r="AH39" s="204">
        <f t="shared" si="30"/>
        <v>27031.576933582299</v>
      </c>
      <c r="AI39" s="204">
        <f t="shared" si="30"/>
        <v>27031.576933582299</v>
      </c>
      <c r="AJ39" s="204">
        <f t="shared" si="30"/>
        <v>27031.576933582299</v>
      </c>
      <c r="AK39" s="204">
        <f t="shared" si="30"/>
        <v>27031.576933582299</v>
      </c>
      <c r="AL39" s="204">
        <f t="shared" ref="AL39:BA40" si="31">IF(AL$2&lt;=($B$2+$C$2+$D$2),IF(AL$2&lt;=($B$2+$C$2),IF(AL$2&lt;=$B$2,$B39,$C39),$D39),$E39)</f>
        <v>27031.576933582299</v>
      </c>
      <c r="AM39" s="204">
        <f t="shared" si="31"/>
        <v>27031.576933582299</v>
      </c>
      <c r="AN39" s="204">
        <f t="shared" si="31"/>
        <v>27031.576933582299</v>
      </c>
      <c r="AO39" s="204">
        <f t="shared" si="31"/>
        <v>27031.576933582299</v>
      </c>
      <c r="AP39" s="204">
        <f t="shared" si="31"/>
        <v>27031.576933582299</v>
      </c>
      <c r="AQ39" s="204">
        <f t="shared" si="31"/>
        <v>27031.576933582302</v>
      </c>
      <c r="AR39" s="204">
        <f t="shared" si="31"/>
        <v>27031.576933582302</v>
      </c>
      <c r="AS39" s="204">
        <f t="shared" si="31"/>
        <v>27031.576933582302</v>
      </c>
      <c r="AT39" s="204">
        <f t="shared" si="31"/>
        <v>27031.576933582302</v>
      </c>
      <c r="AU39" s="204">
        <f t="shared" si="31"/>
        <v>27031.576933582302</v>
      </c>
      <c r="AV39" s="204">
        <f t="shared" si="31"/>
        <v>27031.576933582302</v>
      </c>
      <c r="AW39" s="204">
        <f t="shared" si="31"/>
        <v>27031.576933582302</v>
      </c>
      <c r="AX39" s="204">
        <f t="shared" si="31"/>
        <v>27031.576933582302</v>
      </c>
      <c r="AY39" s="204">
        <f t="shared" si="31"/>
        <v>27031.576933582302</v>
      </c>
      <c r="AZ39" s="204">
        <f t="shared" si="31"/>
        <v>27031.576933582302</v>
      </c>
      <c r="BA39" s="204">
        <f t="shared" si="31"/>
        <v>27031.576933582302</v>
      </c>
      <c r="BB39" s="204">
        <f t="shared" ref="BB39:CD40" si="32">IF(BB$2&lt;=($B$2+$C$2+$D$2),IF(BB$2&lt;=($B$2+$C$2),IF(BB$2&lt;=$B$2,$B39,$C39),$D39),$E39)</f>
        <v>27031.576933582302</v>
      </c>
      <c r="BC39" s="204">
        <f t="shared" si="32"/>
        <v>27031.576933582302</v>
      </c>
      <c r="BD39" s="204">
        <f t="shared" si="32"/>
        <v>27031.576933582302</v>
      </c>
      <c r="BE39" s="204">
        <f t="shared" si="32"/>
        <v>27031.576933582302</v>
      </c>
      <c r="BF39" s="204">
        <f t="shared" si="32"/>
        <v>27031.576933582302</v>
      </c>
      <c r="BG39" s="204">
        <f t="shared" si="32"/>
        <v>27031.576933582302</v>
      </c>
      <c r="BH39" s="204">
        <f t="shared" si="32"/>
        <v>27031.576933582302</v>
      </c>
      <c r="BI39" s="204">
        <f t="shared" si="32"/>
        <v>27031.576933582302</v>
      </c>
      <c r="BJ39" s="204">
        <f t="shared" si="32"/>
        <v>27031.576933582302</v>
      </c>
      <c r="BK39" s="204">
        <f t="shared" si="32"/>
        <v>27031.576933582302</v>
      </c>
      <c r="BL39" s="204">
        <f t="shared" si="32"/>
        <v>27031.576933582302</v>
      </c>
      <c r="BM39" s="204">
        <f t="shared" si="32"/>
        <v>27031.576933582302</v>
      </c>
      <c r="BN39" s="204">
        <f t="shared" si="32"/>
        <v>27031.576933582302</v>
      </c>
      <c r="BO39" s="204">
        <f t="shared" si="32"/>
        <v>27031.576933582302</v>
      </c>
      <c r="BP39" s="204">
        <f t="shared" si="32"/>
        <v>27031.576933582302</v>
      </c>
      <c r="BQ39" s="204">
        <f t="shared" si="32"/>
        <v>27031.576933582302</v>
      </c>
      <c r="BR39" s="204">
        <f t="shared" si="32"/>
        <v>27031.576933582302</v>
      </c>
      <c r="BS39" s="204">
        <f t="shared" si="32"/>
        <v>27031.576933582302</v>
      </c>
      <c r="BT39" s="204">
        <f t="shared" si="32"/>
        <v>27031.576933582302</v>
      </c>
      <c r="BU39" s="204">
        <f t="shared" si="32"/>
        <v>27031.576933582302</v>
      </c>
      <c r="BV39" s="204">
        <f t="shared" si="32"/>
        <v>27031.576933582302</v>
      </c>
      <c r="BW39" s="204">
        <f t="shared" si="32"/>
        <v>27031.576933582302</v>
      </c>
      <c r="BX39" s="204">
        <f t="shared" si="32"/>
        <v>27031.576933582302</v>
      </c>
      <c r="BY39" s="204">
        <f t="shared" si="32"/>
        <v>27031.576933582302</v>
      </c>
      <c r="BZ39" s="204">
        <f t="shared" si="32"/>
        <v>27031.576933582302</v>
      </c>
      <c r="CA39" s="204">
        <f t="shared" si="32"/>
        <v>27031.576933582302</v>
      </c>
      <c r="CB39" s="204">
        <f t="shared" si="32"/>
        <v>27031.576933582302</v>
      </c>
      <c r="CC39" s="204">
        <f t="shared" si="32"/>
        <v>27031.576933582302</v>
      </c>
      <c r="CD39" s="204">
        <f t="shared" si="32"/>
        <v>27031.576933582302</v>
      </c>
      <c r="CE39" s="204">
        <f t="shared" ref="CE39:CR40" si="33">IF(CE$2&lt;=($B$2+$C$2+$D$2),IF(CE$2&lt;=($B$2+$C$2),IF(CE$2&lt;=$B$2,$B39,$C39),$D39),$E39)</f>
        <v>27031.576933582302</v>
      </c>
      <c r="CF39" s="204">
        <f t="shared" si="33"/>
        <v>27031.576933582302</v>
      </c>
      <c r="CG39" s="204">
        <f t="shared" si="33"/>
        <v>27031.576933582302</v>
      </c>
      <c r="CH39" s="204">
        <f t="shared" si="33"/>
        <v>27031.576933582302</v>
      </c>
      <c r="CI39" s="204">
        <f t="shared" si="33"/>
        <v>27031.576933582302</v>
      </c>
      <c r="CJ39" s="204">
        <f t="shared" si="33"/>
        <v>27031.576933582302</v>
      </c>
      <c r="CK39" s="204">
        <f t="shared" si="33"/>
        <v>27031.576933582302</v>
      </c>
      <c r="CL39" s="204">
        <f t="shared" si="33"/>
        <v>27031.576933582302</v>
      </c>
      <c r="CM39" s="204">
        <f t="shared" si="33"/>
        <v>27031.576933582302</v>
      </c>
      <c r="CN39" s="204">
        <f t="shared" si="33"/>
        <v>27031.576933582302</v>
      </c>
      <c r="CO39" s="204">
        <f t="shared" si="33"/>
        <v>27031.576933582302</v>
      </c>
      <c r="CP39" s="204">
        <f t="shared" si="33"/>
        <v>27031.576933582302</v>
      </c>
      <c r="CQ39" s="204">
        <f t="shared" si="33"/>
        <v>27031.576933582302</v>
      </c>
      <c r="CR39" s="204">
        <f t="shared" si="33"/>
        <v>27031.576933582302</v>
      </c>
      <c r="CS39" s="204">
        <f t="shared" ref="CS39:DA40" si="34">IF(CS$2&lt;=($B$2+$C$2+$D$2),IF(CS$2&lt;=($B$2+$C$2),IF(CS$2&lt;=$B$2,$B39,$C39),$D39),$E39)</f>
        <v>27031.576933582302</v>
      </c>
      <c r="CT39" s="204">
        <f t="shared" si="34"/>
        <v>27031.576933582302</v>
      </c>
      <c r="CU39" s="204">
        <f t="shared" si="34"/>
        <v>27031.576933582302</v>
      </c>
      <c r="CV39" s="204">
        <f t="shared" si="34"/>
        <v>27031.576933582302</v>
      </c>
      <c r="CW39" s="204">
        <f t="shared" si="34"/>
        <v>27031.576933582302</v>
      </c>
      <c r="CX39" s="204">
        <f t="shared" si="34"/>
        <v>27031.576933582302</v>
      </c>
      <c r="CY39" s="204">
        <f t="shared" si="34"/>
        <v>27031.576933582302</v>
      </c>
      <c r="CZ39" s="204">
        <f t="shared" si="34"/>
        <v>27031.576933582302</v>
      </c>
      <c r="DA39" s="204">
        <f t="shared" si="34"/>
        <v>27031.576933582302</v>
      </c>
    </row>
    <row r="40" spans="1:105">
      <c r="A40" s="201" t="str">
        <f>Income!A90</f>
        <v>Lower Bound Poverty line</v>
      </c>
      <c r="B40" s="203">
        <f>Income!B90</f>
        <v>36222.990266915629</v>
      </c>
      <c r="C40" s="203">
        <f>Income!C90</f>
        <v>36222.990266915636</v>
      </c>
      <c r="D40" s="203">
        <f>Income!D90</f>
        <v>36222.990266915636</v>
      </c>
      <c r="E40" s="203">
        <f>Income!E90</f>
        <v>36222.990266915629</v>
      </c>
      <c r="F40" s="204">
        <f t="shared" ref="F40:U40" si="35">IF(F$2&lt;=($B$2+$C$2+$D$2),IF(F$2&lt;=($B$2+$C$2),IF(F$2&lt;=$B$2,$B40,$C40),$D40),$E40)</f>
        <v>36222.990266915629</v>
      </c>
      <c r="G40" s="204">
        <f t="shared" si="35"/>
        <v>36222.990266915629</v>
      </c>
      <c r="H40" s="204">
        <f t="shared" si="35"/>
        <v>36222.990266915629</v>
      </c>
      <c r="I40" s="204">
        <f t="shared" si="35"/>
        <v>36222.990266915629</v>
      </c>
      <c r="J40" s="204">
        <f t="shared" si="35"/>
        <v>36222.990266915629</v>
      </c>
      <c r="K40" s="204">
        <f t="shared" si="35"/>
        <v>36222.990266915629</v>
      </c>
      <c r="L40" s="204">
        <f t="shared" si="35"/>
        <v>36222.990266915629</v>
      </c>
      <c r="M40" s="204">
        <f t="shared" si="35"/>
        <v>36222.990266915629</v>
      </c>
      <c r="N40" s="204">
        <f t="shared" si="35"/>
        <v>36222.990266915629</v>
      </c>
      <c r="O40" s="204">
        <f t="shared" si="35"/>
        <v>36222.990266915629</v>
      </c>
      <c r="P40" s="204">
        <f t="shared" si="35"/>
        <v>36222.990266915629</v>
      </c>
      <c r="Q40" s="204">
        <f t="shared" si="35"/>
        <v>36222.990266915629</v>
      </c>
      <c r="R40" s="204">
        <f t="shared" si="35"/>
        <v>36222.990266915629</v>
      </c>
      <c r="S40" s="204">
        <f t="shared" si="35"/>
        <v>36222.990266915629</v>
      </c>
      <c r="T40" s="204">
        <f t="shared" si="35"/>
        <v>36222.990266915629</v>
      </c>
      <c r="U40" s="204">
        <f t="shared" si="35"/>
        <v>36222.990266915629</v>
      </c>
      <c r="V40" s="204">
        <f t="shared" si="30"/>
        <v>36222.990266915629</v>
      </c>
      <c r="W40" s="204">
        <f t="shared" si="30"/>
        <v>36222.990266915629</v>
      </c>
      <c r="X40" s="204">
        <f t="shared" si="30"/>
        <v>36222.990266915636</v>
      </c>
      <c r="Y40" s="204">
        <f t="shared" si="30"/>
        <v>36222.990266915636</v>
      </c>
      <c r="Z40" s="204">
        <f t="shared" si="30"/>
        <v>36222.990266915636</v>
      </c>
      <c r="AA40" s="204">
        <f t="shared" si="30"/>
        <v>36222.990266915636</v>
      </c>
      <c r="AB40" s="204">
        <f t="shared" si="30"/>
        <v>36222.990266915636</v>
      </c>
      <c r="AC40" s="204">
        <f t="shared" si="30"/>
        <v>36222.990266915636</v>
      </c>
      <c r="AD40" s="204">
        <f t="shared" si="30"/>
        <v>36222.990266915636</v>
      </c>
      <c r="AE40" s="204">
        <f t="shared" si="30"/>
        <v>36222.990266915636</v>
      </c>
      <c r="AF40" s="204">
        <f t="shared" si="30"/>
        <v>36222.990266915636</v>
      </c>
      <c r="AG40" s="204">
        <f t="shared" si="30"/>
        <v>36222.990266915636</v>
      </c>
      <c r="AH40" s="204">
        <f t="shared" si="30"/>
        <v>36222.990266915636</v>
      </c>
      <c r="AI40" s="204">
        <f t="shared" si="30"/>
        <v>36222.990266915636</v>
      </c>
      <c r="AJ40" s="204">
        <f t="shared" si="30"/>
        <v>36222.990266915636</v>
      </c>
      <c r="AK40" s="204">
        <f t="shared" si="30"/>
        <v>36222.990266915636</v>
      </c>
      <c r="AL40" s="204">
        <f t="shared" si="31"/>
        <v>36222.990266915636</v>
      </c>
      <c r="AM40" s="204">
        <f t="shared" si="31"/>
        <v>36222.990266915636</v>
      </c>
      <c r="AN40" s="204">
        <f t="shared" si="31"/>
        <v>36222.990266915636</v>
      </c>
      <c r="AO40" s="204">
        <f t="shared" si="31"/>
        <v>36222.990266915636</v>
      </c>
      <c r="AP40" s="204">
        <f t="shared" si="31"/>
        <v>36222.990266915636</v>
      </c>
      <c r="AQ40" s="204">
        <f t="shared" si="31"/>
        <v>36222.990266915636</v>
      </c>
      <c r="AR40" s="204">
        <f t="shared" si="31"/>
        <v>36222.990266915636</v>
      </c>
      <c r="AS40" s="204">
        <f t="shared" si="31"/>
        <v>36222.990266915636</v>
      </c>
      <c r="AT40" s="204">
        <f t="shared" si="31"/>
        <v>36222.990266915636</v>
      </c>
      <c r="AU40" s="204">
        <f t="shared" si="31"/>
        <v>36222.990266915636</v>
      </c>
      <c r="AV40" s="204">
        <f t="shared" si="31"/>
        <v>36222.990266915636</v>
      </c>
      <c r="AW40" s="204">
        <f t="shared" si="31"/>
        <v>36222.990266915636</v>
      </c>
      <c r="AX40" s="204">
        <f t="shared" si="31"/>
        <v>36222.990266915636</v>
      </c>
      <c r="AY40" s="204">
        <f t="shared" si="31"/>
        <v>36222.990266915636</v>
      </c>
      <c r="AZ40" s="204">
        <f t="shared" si="31"/>
        <v>36222.990266915636</v>
      </c>
      <c r="BA40" s="204">
        <f t="shared" si="31"/>
        <v>36222.990266915636</v>
      </c>
      <c r="BB40" s="204">
        <f t="shared" si="32"/>
        <v>36222.990266915636</v>
      </c>
      <c r="BC40" s="204">
        <f t="shared" si="32"/>
        <v>36222.990266915636</v>
      </c>
      <c r="BD40" s="204">
        <f t="shared" si="32"/>
        <v>36222.990266915636</v>
      </c>
      <c r="BE40" s="204">
        <f t="shared" si="32"/>
        <v>36222.990266915636</v>
      </c>
      <c r="BF40" s="204">
        <f t="shared" si="32"/>
        <v>36222.990266915636</v>
      </c>
      <c r="BG40" s="204">
        <f t="shared" si="32"/>
        <v>36222.990266915636</v>
      </c>
      <c r="BH40" s="204">
        <f t="shared" si="32"/>
        <v>36222.990266915636</v>
      </c>
      <c r="BI40" s="204">
        <f t="shared" si="32"/>
        <v>36222.990266915636</v>
      </c>
      <c r="BJ40" s="204">
        <f t="shared" si="32"/>
        <v>36222.990266915636</v>
      </c>
      <c r="BK40" s="204">
        <f t="shared" si="32"/>
        <v>36222.990266915636</v>
      </c>
      <c r="BL40" s="204">
        <f t="shared" si="32"/>
        <v>36222.990266915636</v>
      </c>
      <c r="BM40" s="204">
        <f t="shared" si="32"/>
        <v>36222.990266915636</v>
      </c>
      <c r="BN40" s="204">
        <f t="shared" si="32"/>
        <v>36222.990266915636</v>
      </c>
      <c r="BO40" s="204">
        <f t="shared" si="32"/>
        <v>36222.990266915636</v>
      </c>
      <c r="BP40" s="204">
        <f t="shared" si="32"/>
        <v>36222.990266915636</v>
      </c>
      <c r="BQ40" s="204">
        <f t="shared" si="32"/>
        <v>36222.990266915636</v>
      </c>
      <c r="BR40" s="204">
        <f t="shared" si="32"/>
        <v>36222.990266915636</v>
      </c>
      <c r="BS40" s="204">
        <f t="shared" si="32"/>
        <v>36222.990266915636</v>
      </c>
      <c r="BT40" s="204">
        <f t="shared" si="32"/>
        <v>36222.990266915636</v>
      </c>
      <c r="BU40" s="204">
        <f t="shared" si="32"/>
        <v>36222.990266915636</v>
      </c>
      <c r="BV40" s="204">
        <f t="shared" si="32"/>
        <v>36222.990266915636</v>
      </c>
      <c r="BW40" s="204">
        <f t="shared" si="32"/>
        <v>36222.990266915636</v>
      </c>
      <c r="BX40" s="204">
        <f t="shared" si="32"/>
        <v>36222.990266915636</v>
      </c>
      <c r="BY40" s="204">
        <f t="shared" si="32"/>
        <v>36222.990266915636</v>
      </c>
      <c r="BZ40" s="204">
        <f t="shared" si="32"/>
        <v>36222.990266915636</v>
      </c>
      <c r="CA40" s="204">
        <f t="shared" si="32"/>
        <v>36222.990266915636</v>
      </c>
      <c r="CB40" s="204">
        <f t="shared" si="32"/>
        <v>36222.990266915636</v>
      </c>
      <c r="CC40" s="204">
        <f t="shared" si="32"/>
        <v>36222.990266915636</v>
      </c>
      <c r="CD40" s="204">
        <f t="shared" si="32"/>
        <v>36222.990266915636</v>
      </c>
      <c r="CE40" s="204">
        <f t="shared" si="33"/>
        <v>36222.990266915636</v>
      </c>
      <c r="CF40" s="204">
        <f t="shared" si="33"/>
        <v>36222.990266915636</v>
      </c>
      <c r="CG40" s="204">
        <f t="shared" si="33"/>
        <v>36222.990266915636</v>
      </c>
      <c r="CH40" s="204">
        <f t="shared" si="33"/>
        <v>36222.990266915636</v>
      </c>
      <c r="CI40" s="204">
        <f t="shared" si="33"/>
        <v>36222.990266915636</v>
      </c>
      <c r="CJ40" s="204">
        <f t="shared" si="33"/>
        <v>36222.990266915636</v>
      </c>
      <c r="CK40" s="204">
        <f t="shared" si="33"/>
        <v>36222.990266915636</v>
      </c>
      <c r="CL40" s="204">
        <f t="shared" si="33"/>
        <v>36222.990266915636</v>
      </c>
      <c r="CM40" s="204">
        <f t="shared" si="33"/>
        <v>36222.990266915636</v>
      </c>
      <c r="CN40" s="204">
        <f t="shared" si="33"/>
        <v>36222.990266915636</v>
      </c>
      <c r="CO40" s="204">
        <f t="shared" si="33"/>
        <v>36222.990266915636</v>
      </c>
      <c r="CP40" s="204">
        <f t="shared" si="33"/>
        <v>36222.990266915636</v>
      </c>
      <c r="CQ40" s="204">
        <f t="shared" si="33"/>
        <v>36222.990266915636</v>
      </c>
      <c r="CR40" s="204">
        <f t="shared" si="33"/>
        <v>36222.990266915636</v>
      </c>
      <c r="CS40" s="204">
        <f t="shared" si="34"/>
        <v>36222.990266915636</v>
      </c>
      <c r="CT40" s="204">
        <f t="shared" si="34"/>
        <v>36222.990266915636</v>
      </c>
      <c r="CU40" s="204">
        <f t="shared" si="34"/>
        <v>36222.990266915636</v>
      </c>
      <c r="CV40" s="204">
        <f t="shared" si="34"/>
        <v>36222.990266915636</v>
      </c>
      <c r="CW40" s="204">
        <f t="shared" si="34"/>
        <v>36222.990266915636</v>
      </c>
      <c r="CX40" s="204">
        <f t="shared" si="34"/>
        <v>36222.990266915636</v>
      </c>
      <c r="CY40" s="204">
        <f t="shared" si="34"/>
        <v>36222.990266915636</v>
      </c>
      <c r="CZ40" s="204">
        <f t="shared" si="34"/>
        <v>36222.990266915636</v>
      </c>
      <c r="DA40" s="204">
        <f t="shared" si="34"/>
        <v>36222.990266915636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0</v>
      </c>
      <c r="AG42" s="210">
        <f t="shared" si="36"/>
        <v>0</v>
      </c>
      <c r="AH42" s="210">
        <f t="shared" si="36"/>
        <v>0</v>
      </c>
      <c r="AI42" s="210">
        <f t="shared" si="36"/>
        <v>0</v>
      </c>
      <c r="AJ42" s="210">
        <f t="shared" si="36"/>
        <v>0</v>
      </c>
      <c r="AK42" s="210">
        <f t="shared" si="36"/>
        <v>0</v>
      </c>
      <c r="AL42" s="210">
        <f t="shared" ref="AL42:BQ42" si="37">IF(AL$22&lt;=$E$24,IF(AL$22&lt;=$D$24,IF(AL$22&lt;=$C$24,IF(AL$22&lt;=$B$24,$B108,($C25-$B25)/($C$24-$B$24)),($D25-$C25)/($D$24-$C$24)),($E25-$D25)/($E$24-$D$24)),$F108)</f>
        <v>0</v>
      </c>
      <c r="AM42" s="210">
        <f t="shared" si="37"/>
        <v>0</v>
      </c>
      <c r="AN42" s="210">
        <f t="shared" si="37"/>
        <v>0</v>
      </c>
      <c r="AO42" s="210">
        <f t="shared" si="37"/>
        <v>0</v>
      </c>
      <c r="AP42" s="210">
        <f t="shared" si="37"/>
        <v>0</v>
      </c>
      <c r="AQ42" s="210">
        <f t="shared" si="37"/>
        <v>0</v>
      </c>
      <c r="AR42" s="210">
        <f t="shared" si="37"/>
        <v>0</v>
      </c>
      <c r="AS42" s="210">
        <f t="shared" si="37"/>
        <v>0</v>
      </c>
      <c r="AT42" s="210">
        <f t="shared" si="37"/>
        <v>0</v>
      </c>
      <c r="AU42" s="210">
        <f t="shared" si="37"/>
        <v>0</v>
      </c>
      <c r="AV42" s="210">
        <f t="shared" si="37"/>
        <v>0</v>
      </c>
      <c r="AW42" s="210">
        <f t="shared" si="37"/>
        <v>0</v>
      </c>
      <c r="AX42" s="210">
        <f t="shared" si="37"/>
        <v>0</v>
      </c>
      <c r="AY42" s="210">
        <f t="shared" si="37"/>
        <v>0</v>
      </c>
      <c r="AZ42" s="210">
        <f t="shared" si="37"/>
        <v>0</v>
      </c>
      <c r="BA42" s="210">
        <f t="shared" si="37"/>
        <v>0</v>
      </c>
      <c r="BB42" s="210">
        <f t="shared" si="37"/>
        <v>0</v>
      </c>
      <c r="BC42" s="210">
        <f t="shared" si="37"/>
        <v>0</v>
      </c>
      <c r="BD42" s="210">
        <f t="shared" si="37"/>
        <v>0</v>
      </c>
      <c r="BE42" s="210">
        <f t="shared" si="37"/>
        <v>0</v>
      </c>
      <c r="BF42" s="210">
        <f t="shared" si="37"/>
        <v>0</v>
      </c>
      <c r="BG42" s="210">
        <f t="shared" si="37"/>
        <v>0</v>
      </c>
      <c r="BH42" s="210">
        <f t="shared" si="37"/>
        <v>0</v>
      </c>
      <c r="BI42" s="210">
        <f t="shared" si="37"/>
        <v>0</v>
      </c>
      <c r="BJ42" s="210">
        <f t="shared" si="37"/>
        <v>0</v>
      </c>
      <c r="BK42" s="210">
        <f t="shared" si="37"/>
        <v>0</v>
      </c>
      <c r="BL42" s="210">
        <f t="shared" si="37"/>
        <v>0</v>
      </c>
      <c r="BM42" s="210">
        <f t="shared" si="37"/>
        <v>0</v>
      </c>
      <c r="BN42" s="210">
        <f t="shared" si="37"/>
        <v>0</v>
      </c>
      <c r="BO42" s="210">
        <f t="shared" si="37"/>
        <v>0</v>
      </c>
      <c r="BP42" s="210">
        <f t="shared" si="37"/>
        <v>0</v>
      </c>
      <c r="BQ42" s="210">
        <f t="shared" si="37"/>
        <v>0</v>
      </c>
      <c r="BR42" s="210">
        <f t="shared" ref="BR42:DA42" si="38">IF(BR$22&lt;=$E$24,IF(BR$22&lt;=$D$24,IF(BR$22&lt;=$C$24,IF(BR$22&lt;=$B$24,$B108,($C25-$B25)/($C$24-$B$24)),($D25-$C25)/($D$24-$C$24)),($E25-$D25)/($E$24-$D$24)),$F108)</f>
        <v>0</v>
      </c>
      <c r="BS42" s="210">
        <f t="shared" si="38"/>
        <v>0</v>
      </c>
      <c r="BT42" s="210">
        <f t="shared" si="38"/>
        <v>0</v>
      </c>
      <c r="BU42" s="210">
        <f t="shared" si="38"/>
        <v>0</v>
      </c>
      <c r="BV42" s="210">
        <f t="shared" si="38"/>
        <v>0</v>
      </c>
      <c r="BW42" s="210">
        <f t="shared" si="38"/>
        <v>0</v>
      </c>
      <c r="BX42" s="210">
        <f t="shared" si="38"/>
        <v>0</v>
      </c>
      <c r="BY42" s="210">
        <f t="shared" si="38"/>
        <v>0</v>
      </c>
      <c r="BZ42" s="210">
        <f t="shared" si="38"/>
        <v>0</v>
      </c>
      <c r="CA42" s="210">
        <f t="shared" si="38"/>
        <v>0</v>
      </c>
      <c r="CB42" s="210">
        <f t="shared" si="38"/>
        <v>0</v>
      </c>
      <c r="CC42" s="210">
        <f t="shared" si="38"/>
        <v>0</v>
      </c>
      <c r="CD42" s="210">
        <f t="shared" si="38"/>
        <v>0</v>
      </c>
      <c r="CE42" s="210">
        <f t="shared" si="38"/>
        <v>0</v>
      </c>
      <c r="CF42" s="210">
        <f t="shared" si="38"/>
        <v>0</v>
      </c>
      <c r="CG42" s="210">
        <f t="shared" si="38"/>
        <v>0</v>
      </c>
      <c r="CH42" s="210">
        <f t="shared" si="38"/>
        <v>0</v>
      </c>
      <c r="CI42" s="210">
        <f t="shared" si="38"/>
        <v>0</v>
      </c>
      <c r="CJ42" s="210">
        <f t="shared" si="38"/>
        <v>0</v>
      </c>
      <c r="CK42" s="210">
        <f t="shared" si="38"/>
        <v>0</v>
      </c>
      <c r="CL42" s="210">
        <f t="shared" si="38"/>
        <v>0</v>
      </c>
      <c r="CM42" s="210">
        <f t="shared" si="38"/>
        <v>0</v>
      </c>
      <c r="CN42" s="210">
        <f t="shared" si="38"/>
        <v>0</v>
      </c>
      <c r="CO42" s="210">
        <f t="shared" si="38"/>
        <v>0</v>
      </c>
      <c r="CP42" s="210">
        <f t="shared" si="38"/>
        <v>0</v>
      </c>
      <c r="CQ42" s="210">
        <f t="shared" si="38"/>
        <v>0</v>
      </c>
      <c r="CR42" s="210">
        <f t="shared" si="38"/>
        <v>0</v>
      </c>
      <c r="CS42" s="210">
        <f t="shared" si="38"/>
        <v>0</v>
      </c>
      <c r="CT42" s="210">
        <f t="shared" si="38"/>
        <v>0</v>
      </c>
      <c r="CU42" s="210">
        <f t="shared" si="38"/>
        <v>0</v>
      </c>
      <c r="CV42" s="210">
        <f t="shared" si="38"/>
        <v>0</v>
      </c>
      <c r="CW42" s="210">
        <f t="shared" si="38"/>
        <v>0</v>
      </c>
      <c r="CX42" s="210">
        <f t="shared" si="38"/>
        <v>0</v>
      </c>
      <c r="CY42" s="210">
        <f t="shared" si="38"/>
        <v>0</v>
      </c>
      <c r="CZ42" s="210">
        <f t="shared" si="38"/>
        <v>0</v>
      </c>
      <c r="DA42" s="210">
        <f t="shared" si="38"/>
        <v>0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0</v>
      </c>
      <c r="Q43" s="210">
        <f t="shared" si="39"/>
        <v>0</v>
      </c>
      <c r="R43" s="210">
        <f t="shared" si="39"/>
        <v>0</v>
      </c>
      <c r="S43" s="210">
        <f t="shared" si="39"/>
        <v>0</v>
      </c>
      <c r="T43" s="210">
        <f t="shared" si="39"/>
        <v>0</v>
      </c>
      <c r="U43" s="210">
        <f t="shared" si="39"/>
        <v>0</v>
      </c>
      <c r="V43" s="210">
        <f t="shared" si="39"/>
        <v>0</v>
      </c>
      <c r="W43" s="210">
        <f t="shared" si="39"/>
        <v>0</v>
      </c>
      <c r="X43" s="210">
        <f t="shared" si="39"/>
        <v>0</v>
      </c>
      <c r="Y43" s="210">
        <f t="shared" si="39"/>
        <v>0</v>
      </c>
      <c r="Z43" s="210">
        <f t="shared" si="39"/>
        <v>0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0</v>
      </c>
      <c r="AZ43" s="210">
        <f t="shared" si="40"/>
        <v>0</v>
      </c>
      <c r="BA43" s="210">
        <f t="shared" si="40"/>
        <v>0</v>
      </c>
      <c r="BB43" s="210">
        <f t="shared" si="40"/>
        <v>0</v>
      </c>
      <c r="BC43" s="210">
        <f t="shared" si="40"/>
        <v>0</v>
      </c>
      <c r="BD43" s="210">
        <f t="shared" si="40"/>
        <v>0</v>
      </c>
      <c r="BE43" s="210">
        <f t="shared" si="40"/>
        <v>0</v>
      </c>
      <c r="BF43" s="210">
        <f t="shared" si="40"/>
        <v>0</v>
      </c>
      <c r="BG43" s="210">
        <f t="shared" si="40"/>
        <v>0</v>
      </c>
      <c r="BH43" s="210">
        <f t="shared" si="40"/>
        <v>0</v>
      </c>
      <c r="BI43" s="210">
        <f t="shared" si="40"/>
        <v>0</v>
      </c>
      <c r="BJ43" s="210">
        <f t="shared" si="40"/>
        <v>0</v>
      </c>
      <c r="BK43" s="210">
        <f t="shared" si="40"/>
        <v>0</v>
      </c>
      <c r="BL43" s="210">
        <f t="shared" si="40"/>
        <v>0</v>
      </c>
      <c r="BM43" s="210">
        <f t="shared" si="40"/>
        <v>0</v>
      </c>
      <c r="BN43" s="210">
        <f t="shared" si="40"/>
        <v>0</v>
      </c>
      <c r="BO43" s="210">
        <f t="shared" si="40"/>
        <v>0</v>
      </c>
      <c r="BP43" s="210">
        <f t="shared" si="40"/>
        <v>0</v>
      </c>
      <c r="BQ43" s="210">
        <f t="shared" si="40"/>
        <v>0</v>
      </c>
      <c r="BR43" s="210">
        <f t="shared" ref="BR43:DA43" si="41">IF(BR$22&lt;=$E$24,IF(BR$22&lt;=$D$24,IF(BR$22&lt;=$C$24,IF(BR$22&lt;=$B$24,$B109,($C26-$B26)/($C$24-$B$24)),($D26-$C26)/($D$24-$C$24)),($E26-$D26)/($E$24-$D$24)),$F109)</f>
        <v>0</v>
      </c>
      <c r="BS43" s="210">
        <f t="shared" si="41"/>
        <v>0</v>
      </c>
      <c r="BT43" s="210">
        <f t="shared" si="41"/>
        <v>0</v>
      </c>
      <c r="BU43" s="210">
        <f t="shared" si="41"/>
        <v>0</v>
      </c>
      <c r="BV43" s="210">
        <f t="shared" si="41"/>
        <v>0</v>
      </c>
      <c r="BW43" s="210">
        <f t="shared" si="41"/>
        <v>0</v>
      </c>
      <c r="BX43" s="210">
        <f t="shared" si="41"/>
        <v>0</v>
      </c>
      <c r="BY43" s="210">
        <f t="shared" si="41"/>
        <v>0</v>
      </c>
      <c r="BZ43" s="210">
        <f t="shared" si="41"/>
        <v>0</v>
      </c>
      <c r="CA43" s="210">
        <f t="shared" si="41"/>
        <v>0</v>
      </c>
      <c r="CB43" s="210">
        <f t="shared" si="41"/>
        <v>0</v>
      </c>
      <c r="CC43" s="210">
        <f t="shared" si="41"/>
        <v>0</v>
      </c>
      <c r="CD43" s="210">
        <f t="shared" si="41"/>
        <v>0</v>
      </c>
      <c r="CE43" s="210">
        <f t="shared" si="41"/>
        <v>0</v>
      </c>
      <c r="CF43" s="210">
        <f t="shared" si="41"/>
        <v>0</v>
      </c>
      <c r="CG43" s="210">
        <f t="shared" si="41"/>
        <v>0</v>
      </c>
      <c r="CH43" s="210">
        <f t="shared" si="41"/>
        <v>0</v>
      </c>
      <c r="CI43" s="210">
        <f t="shared" si="41"/>
        <v>0</v>
      </c>
      <c r="CJ43" s="210">
        <f t="shared" si="41"/>
        <v>0</v>
      </c>
      <c r="CK43" s="210">
        <f t="shared" si="41"/>
        <v>0</v>
      </c>
      <c r="CL43" s="210">
        <f t="shared" si="41"/>
        <v>0</v>
      </c>
      <c r="CM43" s="210">
        <f t="shared" si="41"/>
        <v>0</v>
      </c>
      <c r="CN43" s="210">
        <f t="shared" si="41"/>
        <v>0</v>
      </c>
      <c r="CO43" s="210">
        <f t="shared" si="41"/>
        <v>0</v>
      </c>
      <c r="CP43" s="210">
        <f t="shared" si="41"/>
        <v>0</v>
      </c>
      <c r="CQ43" s="210">
        <f t="shared" si="41"/>
        <v>0</v>
      </c>
      <c r="CR43" s="210">
        <f t="shared" si="41"/>
        <v>0</v>
      </c>
      <c r="CS43" s="210">
        <f t="shared" si="41"/>
        <v>0</v>
      </c>
      <c r="CT43" s="210">
        <f t="shared" si="41"/>
        <v>0</v>
      </c>
      <c r="CU43" s="210">
        <f t="shared" si="41"/>
        <v>0</v>
      </c>
      <c r="CV43" s="210">
        <f t="shared" si="41"/>
        <v>0</v>
      </c>
      <c r="CW43" s="210">
        <f t="shared" si="41"/>
        <v>0</v>
      </c>
      <c r="CX43" s="210">
        <f t="shared" si="41"/>
        <v>0</v>
      </c>
      <c r="CY43" s="210">
        <f t="shared" si="41"/>
        <v>0</v>
      </c>
      <c r="CZ43" s="210">
        <f t="shared" si="41"/>
        <v>0</v>
      </c>
      <c r="DA43" s="210">
        <f t="shared" si="41"/>
        <v>0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0</v>
      </c>
      <c r="AG44" s="210">
        <f t="shared" si="42"/>
        <v>0</v>
      </c>
      <c r="AH44" s="210">
        <f t="shared" si="42"/>
        <v>0</v>
      </c>
      <c r="AI44" s="210">
        <f t="shared" si="42"/>
        <v>0</v>
      </c>
      <c r="AJ44" s="210">
        <f t="shared" si="42"/>
        <v>0</v>
      </c>
      <c r="AK44" s="210">
        <f t="shared" si="42"/>
        <v>0</v>
      </c>
      <c r="AL44" s="210">
        <f t="shared" ref="AL44:BQ44" si="43">IF(AL$22&lt;=$E$24,IF(AL$22&lt;=$D$24,IF(AL$22&lt;=$C$24,IF(AL$22&lt;=$B$24,$B110,($C27-$B27)/($C$24-$B$24)),($D27-$C27)/($D$24-$C$24)),($E27-$D27)/($E$24-$D$24)),$F110)</f>
        <v>0</v>
      </c>
      <c r="AM44" s="210">
        <f t="shared" si="43"/>
        <v>0</v>
      </c>
      <c r="AN44" s="210">
        <f t="shared" si="43"/>
        <v>0</v>
      </c>
      <c r="AO44" s="210">
        <f t="shared" si="43"/>
        <v>0</v>
      </c>
      <c r="AP44" s="210">
        <f t="shared" si="43"/>
        <v>0</v>
      </c>
      <c r="AQ44" s="210">
        <f t="shared" si="43"/>
        <v>0</v>
      </c>
      <c r="AR44" s="210">
        <f t="shared" si="43"/>
        <v>0</v>
      </c>
      <c r="AS44" s="210">
        <f t="shared" si="43"/>
        <v>0</v>
      </c>
      <c r="AT44" s="210">
        <f t="shared" si="43"/>
        <v>0</v>
      </c>
      <c r="AU44" s="210">
        <f t="shared" si="43"/>
        <v>0</v>
      </c>
      <c r="AV44" s="210">
        <f t="shared" si="43"/>
        <v>0</v>
      </c>
      <c r="AW44" s="210">
        <f t="shared" si="43"/>
        <v>0</v>
      </c>
      <c r="AX44" s="210">
        <f t="shared" si="43"/>
        <v>0</v>
      </c>
      <c r="AY44" s="210">
        <f t="shared" si="43"/>
        <v>0</v>
      </c>
      <c r="AZ44" s="210">
        <f t="shared" si="43"/>
        <v>0</v>
      </c>
      <c r="BA44" s="210">
        <f t="shared" si="43"/>
        <v>0</v>
      </c>
      <c r="BB44" s="210">
        <f t="shared" si="43"/>
        <v>0</v>
      </c>
      <c r="BC44" s="210">
        <f t="shared" si="43"/>
        <v>0</v>
      </c>
      <c r="BD44" s="210">
        <f t="shared" si="43"/>
        <v>0</v>
      </c>
      <c r="BE44" s="210">
        <f t="shared" si="43"/>
        <v>0</v>
      </c>
      <c r="BF44" s="210">
        <f t="shared" si="43"/>
        <v>0</v>
      </c>
      <c r="BG44" s="210">
        <f t="shared" si="43"/>
        <v>0</v>
      </c>
      <c r="BH44" s="210">
        <f t="shared" si="43"/>
        <v>0</v>
      </c>
      <c r="BI44" s="210">
        <f t="shared" si="43"/>
        <v>0</v>
      </c>
      <c r="BJ44" s="210">
        <f t="shared" si="43"/>
        <v>0</v>
      </c>
      <c r="BK44" s="210">
        <f t="shared" si="43"/>
        <v>0</v>
      </c>
      <c r="BL44" s="210">
        <f t="shared" si="43"/>
        <v>0</v>
      </c>
      <c r="BM44" s="210">
        <f t="shared" si="43"/>
        <v>0</v>
      </c>
      <c r="BN44" s="210">
        <f t="shared" si="43"/>
        <v>0</v>
      </c>
      <c r="BO44" s="210">
        <f t="shared" si="43"/>
        <v>0</v>
      </c>
      <c r="BP44" s="210">
        <f t="shared" si="43"/>
        <v>0</v>
      </c>
      <c r="BQ44" s="210">
        <f t="shared" si="43"/>
        <v>0</v>
      </c>
      <c r="BR44" s="210">
        <f t="shared" ref="BR44:DA44" si="44">IF(BR$22&lt;=$E$24,IF(BR$22&lt;=$D$24,IF(BR$22&lt;=$C$24,IF(BR$22&lt;=$B$24,$B110,($C27-$B27)/($C$24-$B$24)),($D27-$C27)/($D$24-$C$24)),($E27-$D27)/($E$24-$D$24)),$F110)</f>
        <v>0</v>
      </c>
      <c r="BS44" s="210">
        <f t="shared" si="44"/>
        <v>0</v>
      </c>
      <c r="BT44" s="210">
        <f t="shared" si="44"/>
        <v>0</v>
      </c>
      <c r="BU44" s="210">
        <f t="shared" si="44"/>
        <v>0</v>
      </c>
      <c r="BV44" s="210">
        <f t="shared" si="44"/>
        <v>0</v>
      </c>
      <c r="BW44" s="210">
        <f t="shared" si="44"/>
        <v>0</v>
      </c>
      <c r="BX44" s="210">
        <f t="shared" si="44"/>
        <v>0</v>
      </c>
      <c r="BY44" s="210">
        <f t="shared" si="44"/>
        <v>0</v>
      </c>
      <c r="BZ44" s="210">
        <f t="shared" si="44"/>
        <v>0</v>
      </c>
      <c r="CA44" s="210">
        <f t="shared" si="44"/>
        <v>0</v>
      </c>
      <c r="CB44" s="210">
        <f t="shared" si="44"/>
        <v>0</v>
      </c>
      <c r="CC44" s="210">
        <f t="shared" si="44"/>
        <v>0</v>
      </c>
      <c r="CD44" s="210">
        <f t="shared" si="44"/>
        <v>0</v>
      </c>
      <c r="CE44" s="210">
        <f t="shared" si="44"/>
        <v>0</v>
      </c>
      <c r="CF44" s="210">
        <f t="shared" si="44"/>
        <v>0</v>
      </c>
      <c r="CG44" s="210">
        <f t="shared" si="44"/>
        <v>0</v>
      </c>
      <c r="CH44" s="210">
        <f t="shared" si="44"/>
        <v>0</v>
      </c>
      <c r="CI44" s="210">
        <f t="shared" si="44"/>
        <v>0</v>
      </c>
      <c r="CJ44" s="210">
        <f t="shared" si="44"/>
        <v>0</v>
      </c>
      <c r="CK44" s="210">
        <f t="shared" si="44"/>
        <v>0</v>
      </c>
      <c r="CL44" s="210">
        <f t="shared" si="44"/>
        <v>0</v>
      </c>
      <c r="CM44" s="210">
        <f t="shared" si="44"/>
        <v>0</v>
      </c>
      <c r="CN44" s="210">
        <f t="shared" si="44"/>
        <v>0</v>
      </c>
      <c r="CO44" s="210">
        <f t="shared" si="44"/>
        <v>0</v>
      </c>
      <c r="CP44" s="210">
        <f t="shared" si="44"/>
        <v>0</v>
      </c>
      <c r="CQ44" s="210">
        <f t="shared" si="44"/>
        <v>0</v>
      </c>
      <c r="CR44" s="210">
        <f t="shared" si="44"/>
        <v>0</v>
      </c>
      <c r="CS44" s="210">
        <f t="shared" si="44"/>
        <v>0</v>
      </c>
      <c r="CT44" s="210">
        <f t="shared" si="44"/>
        <v>0</v>
      </c>
      <c r="CU44" s="210">
        <f t="shared" si="44"/>
        <v>0</v>
      </c>
      <c r="CV44" s="210">
        <f t="shared" si="44"/>
        <v>0</v>
      </c>
      <c r="CW44" s="210">
        <f t="shared" si="44"/>
        <v>0</v>
      </c>
      <c r="CX44" s="210">
        <f t="shared" si="44"/>
        <v>0</v>
      </c>
      <c r="CY44" s="210">
        <f t="shared" si="44"/>
        <v>0</v>
      </c>
      <c r="CZ44" s="210">
        <f t="shared" si="44"/>
        <v>0</v>
      </c>
      <c r="DA44" s="210">
        <f t="shared" si="44"/>
        <v>0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0</v>
      </c>
      <c r="AG46" s="210">
        <f t="shared" si="48"/>
        <v>0</v>
      </c>
      <c r="AH46" s="210">
        <f t="shared" si="48"/>
        <v>0</v>
      </c>
      <c r="AI46" s="210">
        <f t="shared" si="48"/>
        <v>0</v>
      </c>
      <c r="AJ46" s="210">
        <f t="shared" si="48"/>
        <v>0</v>
      </c>
      <c r="AK46" s="210">
        <f t="shared" si="48"/>
        <v>0</v>
      </c>
      <c r="AL46" s="210">
        <f t="shared" ref="AL46:BQ46" si="49">IF(AL$22&lt;=$E$24,IF(AL$22&lt;=$D$24,IF(AL$22&lt;=$C$24,IF(AL$22&lt;=$B$24,$B112,($C29-$B29)/($C$24-$B$24)),($D29-$C29)/($D$24-$C$24)),($E29-$D29)/($E$24-$D$24)),$F112)</f>
        <v>0</v>
      </c>
      <c r="AM46" s="210">
        <f t="shared" si="49"/>
        <v>0</v>
      </c>
      <c r="AN46" s="210">
        <f t="shared" si="49"/>
        <v>0</v>
      </c>
      <c r="AO46" s="210">
        <f t="shared" si="49"/>
        <v>0</v>
      </c>
      <c r="AP46" s="210">
        <f t="shared" si="49"/>
        <v>0</v>
      </c>
      <c r="AQ46" s="210">
        <f t="shared" si="49"/>
        <v>0</v>
      </c>
      <c r="AR46" s="210">
        <f t="shared" si="49"/>
        <v>0</v>
      </c>
      <c r="AS46" s="210">
        <f t="shared" si="49"/>
        <v>0</v>
      </c>
      <c r="AT46" s="210">
        <f t="shared" si="49"/>
        <v>0</v>
      </c>
      <c r="AU46" s="210">
        <f t="shared" si="49"/>
        <v>0</v>
      </c>
      <c r="AV46" s="210">
        <f t="shared" si="49"/>
        <v>0</v>
      </c>
      <c r="AW46" s="210">
        <f t="shared" si="49"/>
        <v>0</v>
      </c>
      <c r="AX46" s="210">
        <f t="shared" si="49"/>
        <v>0</v>
      </c>
      <c r="AY46" s="210">
        <f t="shared" si="49"/>
        <v>0</v>
      </c>
      <c r="AZ46" s="210">
        <f t="shared" si="49"/>
        <v>0</v>
      </c>
      <c r="BA46" s="210">
        <f t="shared" si="49"/>
        <v>0</v>
      </c>
      <c r="BB46" s="210">
        <f t="shared" si="49"/>
        <v>0</v>
      </c>
      <c r="BC46" s="210">
        <f t="shared" si="49"/>
        <v>0</v>
      </c>
      <c r="BD46" s="210">
        <f t="shared" si="49"/>
        <v>0</v>
      </c>
      <c r="BE46" s="210">
        <f t="shared" si="49"/>
        <v>0</v>
      </c>
      <c r="BF46" s="210">
        <f t="shared" si="49"/>
        <v>0</v>
      </c>
      <c r="BG46" s="210">
        <f t="shared" si="49"/>
        <v>0</v>
      </c>
      <c r="BH46" s="210">
        <f t="shared" si="49"/>
        <v>0</v>
      </c>
      <c r="BI46" s="210">
        <f t="shared" si="49"/>
        <v>0</v>
      </c>
      <c r="BJ46" s="210">
        <f t="shared" si="49"/>
        <v>0</v>
      </c>
      <c r="BK46" s="210">
        <f t="shared" si="49"/>
        <v>0</v>
      </c>
      <c r="BL46" s="210">
        <f t="shared" si="49"/>
        <v>0</v>
      </c>
      <c r="BM46" s="210">
        <f t="shared" si="49"/>
        <v>0</v>
      </c>
      <c r="BN46" s="210">
        <f t="shared" si="49"/>
        <v>0</v>
      </c>
      <c r="BO46" s="210">
        <f t="shared" si="49"/>
        <v>0</v>
      </c>
      <c r="BP46" s="210">
        <f t="shared" si="49"/>
        <v>0</v>
      </c>
      <c r="BQ46" s="210">
        <f t="shared" si="49"/>
        <v>0</v>
      </c>
      <c r="BR46" s="210">
        <f t="shared" ref="BR46:DA46" si="50">IF(BR$22&lt;=$E$24,IF(BR$22&lt;=$D$24,IF(BR$22&lt;=$C$24,IF(BR$22&lt;=$B$24,$B112,($C29-$B29)/($C$24-$B$24)),($D29-$C29)/($D$24-$C$24)),($E29-$D29)/($E$24-$D$24)),$F112)</f>
        <v>0</v>
      </c>
      <c r="BS46" s="210">
        <f t="shared" si="50"/>
        <v>0</v>
      </c>
      <c r="BT46" s="210">
        <f t="shared" si="50"/>
        <v>0</v>
      </c>
      <c r="BU46" s="210">
        <f t="shared" si="50"/>
        <v>0</v>
      </c>
      <c r="BV46" s="210">
        <f t="shared" si="50"/>
        <v>0</v>
      </c>
      <c r="BW46" s="210">
        <f t="shared" si="50"/>
        <v>0</v>
      </c>
      <c r="BX46" s="210">
        <f t="shared" si="50"/>
        <v>0</v>
      </c>
      <c r="BY46" s="210">
        <f t="shared" si="50"/>
        <v>0</v>
      </c>
      <c r="BZ46" s="210">
        <f t="shared" si="50"/>
        <v>0</v>
      </c>
      <c r="CA46" s="210">
        <f t="shared" si="50"/>
        <v>0</v>
      </c>
      <c r="CB46" s="210">
        <f t="shared" si="50"/>
        <v>0</v>
      </c>
      <c r="CC46" s="210">
        <f t="shared" si="50"/>
        <v>0</v>
      </c>
      <c r="CD46" s="210">
        <f t="shared" si="50"/>
        <v>0</v>
      </c>
      <c r="CE46" s="210">
        <f t="shared" si="50"/>
        <v>0</v>
      </c>
      <c r="CF46" s="210">
        <f t="shared" si="50"/>
        <v>0</v>
      </c>
      <c r="CG46" s="210">
        <f t="shared" si="50"/>
        <v>0</v>
      </c>
      <c r="CH46" s="210">
        <f t="shared" si="50"/>
        <v>0</v>
      </c>
      <c r="CI46" s="210">
        <f t="shared" si="50"/>
        <v>0</v>
      </c>
      <c r="CJ46" s="210">
        <f t="shared" si="50"/>
        <v>0</v>
      </c>
      <c r="CK46" s="210">
        <f t="shared" si="50"/>
        <v>0</v>
      </c>
      <c r="CL46" s="210">
        <f t="shared" si="50"/>
        <v>0</v>
      </c>
      <c r="CM46" s="210">
        <f t="shared" si="50"/>
        <v>0</v>
      </c>
      <c r="CN46" s="210">
        <f t="shared" si="50"/>
        <v>0</v>
      </c>
      <c r="CO46" s="210">
        <f t="shared" si="50"/>
        <v>0</v>
      </c>
      <c r="CP46" s="210">
        <f t="shared" si="50"/>
        <v>0</v>
      </c>
      <c r="CQ46" s="210">
        <f t="shared" si="50"/>
        <v>0</v>
      </c>
      <c r="CR46" s="210">
        <f t="shared" si="50"/>
        <v>0</v>
      </c>
      <c r="CS46" s="210">
        <f t="shared" si="50"/>
        <v>0</v>
      </c>
      <c r="CT46" s="210">
        <f t="shared" si="50"/>
        <v>0</v>
      </c>
      <c r="CU46" s="210">
        <f t="shared" si="50"/>
        <v>0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0</v>
      </c>
      <c r="CY47" s="210">
        <f t="shared" si="53"/>
        <v>0</v>
      </c>
      <c r="CZ47" s="210">
        <f t="shared" si="53"/>
        <v>0</v>
      </c>
      <c r="DA47" s="210">
        <f t="shared" si="53"/>
        <v>0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317.67134002330675</v>
      </c>
      <c r="Q48" s="210">
        <f t="shared" si="54"/>
        <v>317.67134002330675</v>
      </c>
      <c r="R48" s="210">
        <f t="shared" si="54"/>
        <v>317.67134002330675</v>
      </c>
      <c r="S48" s="210">
        <f t="shared" si="54"/>
        <v>317.67134002330675</v>
      </c>
      <c r="T48" s="210">
        <f t="shared" si="54"/>
        <v>317.67134002330675</v>
      </c>
      <c r="U48" s="210">
        <f t="shared" si="54"/>
        <v>317.67134002330675</v>
      </c>
      <c r="V48" s="210">
        <f t="shared" si="54"/>
        <v>317.67134002330675</v>
      </c>
      <c r="W48" s="210">
        <f t="shared" si="54"/>
        <v>317.67134002330675</v>
      </c>
      <c r="X48" s="210">
        <f t="shared" si="54"/>
        <v>317.67134002330675</v>
      </c>
      <c r="Y48" s="210">
        <f t="shared" si="54"/>
        <v>317.67134002330675</v>
      </c>
      <c r="Z48" s="210">
        <f t="shared" si="54"/>
        <v>317.67134002330675</v>
      </c>
      <c r="AA48" s="210">
        <f t="shared" si="54"/>
        <v>317.67134002330675</v>
      </c>
      <c r="AB48" s="210">
        <f t="shared" si="54"/>
        <v>317.67134002330675</v>
      </c>
      <c r="AC48" s="210">
        <f t="shared" si="54"/>
        <v>317.67134002330675</v>
      </c>
      <c r="AD48" s="210">
        <f t="shared" si="54"/>
        <v>317.67134002330675</v>
      </c>
      <c r="AE48" s="210">
        <f t="shared" si="54"/>
        <v>317.67134002330675</v>
      </c>
      <c r="AF48" s="210">
        <f t="shared" si="54"/>
        <v>317.67134002330675</v>
      </c>
      <c r="AG48" s="210">
        <f t="shared" si="54"/>
        <v>317.67134002330675</v>
      </c>
      <c r="AH48" s="210">
        <f t="shared" si="54"/>
        <v>-537.06016865980996</v>
      </c>
      <c r="AI48" s="210">
        <f t="shared" si="54"/>
        <v>-537.06016865980996</v>
      </c>
      <c r="AJ48" s="210">
        <f t="shared" si="54"/>
        <v>-537.06016865980996</v>
      </c>
      <c r="AK48" s="210">
        <f t="shared" si="54"/>
        <v>-537.06016865980996</v>
      </c>
      <c r="AL48" s="210">
        <f t="shared" ref="AL48:BQ48" si="55">IF(AL$22&lt;=$E$24,IF(AL$22&lt;=$D$24,IF(AL$22&lt;=$C$24,IF(AL$22&lt;=$B$24,$B114,($C31-$B31)/($C$24-$B$24)),($D31-$C31)/($D$24-$C$24)),($E31-$D31)/($E$24-$D$24)),$F114)</f>
        <v>-537.06016865980996</v>
      </c>
      <c r="AM48" s="210">
        <f t="shared" si="55"/>
        <v>-537.06016865980996</v>
      </c>
      <c r="AN48" s="210">
        <f t="shared" si="55"/>
        <v>-537.06016865980996</v>
      </c>
      <c r="AO48" s="210">
        <f t="shared" si="55"/>
        <v>-537.06016865980996</v>
      </c>
      <c r="AP48" s="210">
        <f t="shared" si="55"/>
        <v>-537.06016865980996</v>
      </c>
      <c r="AQ48" s="210">
        <f t="shared" si="55"/>
        <v>-537.06016865980996</v>
      </c>
      <c r="AR48" s="210">
        <f t="shared" si="55"/>
        <v>-537.06016865980996</v>
      </c>
      <c r="AS48" s="210">
        <f t="shared" si="55"/>
        <v>-537.06016865980996</v>
      </c>
      <c r="AT48" s="210">
        <f t="shared" si="55"/>
        <v>-537.06016865980996</v>
      </c>
      <c r="AU48" s="210">
        <f t="shared" si="55"/>
        <v>-537.06016865980996</v>
      </c>
      <c r="AV48" s="210">
        <f t="shared" si="55"/>
        <v>-537.06016865980996</v>
      </c>
      <c r="AW48" s="210">
        <f t="shared" si="55"/>
        <v>-537.06016865980996</v>
      </c>
      <c r="AX48" s="210">
        <f t="shared" si="55"/>
        <v>-537.06016865980996</v>
      </c>
      <c r="AY48" s="210">
        <f t="shared" si="55"/>
        <v>-537.06016865980996</v>
      </c>
      <c r="AZ48" s="210">
        <f t="shared" si="55"/>
        <v>-537.06016865980996</v>
      </c>
      <c r="BA48" s="210">
        <f t="shared" si="55"/>
        <v>-537.06016865980996</v>
      </c>
      <c r="BB48" s="210">
        <f t="shared" si="55"/>
        <v>-537.06016865980996</v>
      </c>
      <c r="BC48" s="210">
        <f t="shared" si="55"/>
        <v>-537.06016865980996</v>
      </c>
      <c r="BD48" s="210">
        <f t="shared" si="55"/>
        <v>-537.06016865980996</v>
      </c>
      <c r="BE48" s="210">
        <f t="shared" si="55"/>
        <v>-537.06016865980996</v>
      </c>
      <c r="BF48" s="210">
        <f t="shared" si="55"/>
        <v>-537.06016865980996</v>
      </c>
      <c r="BG48" s="210">
        <f t="shared" si="55"/>
        <v>-537.06016865980996</v>
      </c>
      <c r="BH48" s="210">
        <f t="shared" si="55"/>
        <v>-537.06016865980996</v>
      </c>
      <c r="BI48" s="210">
        <f t="shared" si="55"/>
        <v>-537.06016865980996</v>
      </c>
      <c r="BJ48" s="210">
        <f t="shared" si="55"/>
        <v>-537.06016865980996</v>
      </c>
      <c r="BK48" s="210">
        <f t="shared" si="55"/>
        <v>-537.06016865980996</v>
      </c>
      <c r="BL48" s="210">
        <f t="shared" si="55"/>
        <v>-537.06016865980996</v>
      </c>
      <c r="BM48" s="210">
        <f t="shared" si="55"/>
        <v>-537.06016865980996</v>
      </c>
      <c r="BN48" s="210">
        <f t="shared" si="55"/>
        <v>-537.06016865980996</v>
      </c>
      <c r="BO48" s="210">
        <f t="shared" si="55"/>
        <v>-537.06016865980996</v>
      </c>
      <c r="BP48" s="210">
        <f t="shared" si="55"/>
        <v>-537.06016865980996</v>
      </c>
      <c r="BQ48" s="210">
        <f t="shared" si="55"/>
        <v>-537.06016865980996</v>
      </c>
      <c r="BR48" s="210">
        <f t="shared" ref="BR48:DA48" si="56">IF(BR$22&lt;=$E$24,IF(BR$22&lt;=$D$24,IF(BR$22&lt;=$C$24,IF(BR$22&lt;=$B$24,$B114,($C31-$B31)/($C$24-$B$24)),($D31-$C31)/($D$24-$C$24)),($E31-$D31)/($E$24-$D$24)),$F114)</f>
        <v>-537.06016865980996</v>
      </c>
      <c r="BS48" s="210">
        <f t="shared" si="56"/>
        <v>-537.06016865980996</v>
      </c>
      <c r="BT48" s="210">
        <f t="shared" si="56"/>
        <v>-537.06016865980996</v>
      </c>
      <c r="BU48" s="210">
        <f t="shared" si="56"/>
        <v>-537.06016865980996</v>
      </c>
      <c r="BV48" s="210">
        <f t="shared" si="56"/>
        <v>-537.06016865980996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147.75411163874733</v>
      </c>
      <c r="Q49" s="210">
        <f t="shared" si="57"/>
        <v>147.75411163874733</v>
      </c>
      <c r="R49" s="210">
        <f t="shared" si="57"/>
        <v>147.75411163874733</v>
      </c>
      <c r="S49" s="210">
        <f t="shared" si="57"/>
        <v>147.75411163874733</v>
      </c>
      <c r="T49" s="210">
        <f t="shared" si="57"/>
        <v>147.75411163874733</v>
      </c>
      <c r="U49" s="210">
        <f t="shared" si="57"/>
        <v>147.75411163874733</v>
      </c>
      <c r="V49" s="210">
        <f t="shared" si="57"/>
        <v>147.75411163874733</v>
      </c>
      <c r="W49" s="210">
        <f t="shared" si="57"/>
        <v>147.75411163874733</v>
      </c>
      <c r="X49" s="210">
        <f t="shared" si="57"/>
        <v>147.75411163874733</v>
      </c>
      <c r="Y49" s="210">
        <f t="shared" si="57"/>
        <v>147.75411163874733</v>
      </c>
      <c r="Z49" s="210">
        <f t="shared" si="57"/>
        <v>147.75411163874733</v>
      </c>
      <c r="AA49" s="210">
        <f t="shared" si="57"/>
        <v>147.75411163874733</v>
      </c>
      <c r="AB49" s="210">
        <f t="shared" si="57"/>
        <v>147.75411163874733</v>
      </c>
      <c r="AC49" s="210">
        <f t="shared" si="57"/>
        <v>147.75411163874733</v>
      </c>
      <c r="AD49" s="210">
        <f t="shared" si="57"/>
        <v>147.75411163874733</v>
      </c>
      <c r="AE49" s="210">
        <f t="shared" si="57"/>
        <v>147.75411163874733</v>
      </c>
      <c r="AF49" s="210">
        <f t="shared" si="57"/>
        <v>147.75411163874733</v>
      </c>
      <c r="AG49" s="210">
        <f t="shared" si="57"/>
        <v>147.75411163874733</v>
      </c>
      <c r="AH49" s="210">
        <f t="shared" si="57"/>
        <v>888.92717571278911</v>
      </c>
      <c r="AI49" s="210">
        <f t="shared" si="57"/>
        <v>888.92717571278911</v>
      </c>
      <c r="AJ49" s="210">
        <f t="shared" si="57"/>
        <v>888.92717571278911</v>
      </c>
      <c r="AK49" s="210">
        <f t="shared" si="57"/>
        <v>888.92717571278911</v>
      </c>
      <c r="AL49" s="210">
        <f t="shared" ref="AL49:BQ49" si="58">IF(AL$22&lt;=$E$24,IF(AL$22&lt;=$D$24,IF(AL$22&lt;=$C$24,IF(AL$22&lt;=$B$24,$B115,($C32-$B32)/($C$24-$B$24)),($D32-$C32)/($D$24-$C$24)),($E32-$D32)/($E$24-$D$24)),$F115)</f>
        <v>888.92717571278911</v>
      </c>
      <c r="AM49" s="210">
        <f t="shared" si="58"/>
        <v>888.92717571278911</v>
      </c>
      <c r="AN49" s="210">
        <f t="shared" si="58"/>
        <v>888.92717571278911</v>
      </c>
      <c r="AO49" s="210">
        <f t="shared" si="58"/>
        <v>888.92717571278911</v>
      </c>
      <c r="AP49" s="210">
        <f t="shared" si="58"/>
        <v>888.92717571278911</v>
      </c>
      <c r="AQ49" s="210">
        <f t="shared" si="58"/>
        <v>888.92717571278911</v>
      </c>
      <c r="AR49" s="210">
        <f t="shared" si="58"/>
        <v>888.92717571278911</v>
      </c>
      <c r="AS49" s="210">
        <f t="shared" si="58"/>
        <v>888.92717571278911</v>
      </c>
      <c r="AT49" s="210">
        <f t="shared" si="58"/>
        <v>888.92717571278911</v>
      </c>
      <c r="AU49" s="210">
        <f t="shared" si="58"/>
        <v>888.92717571278911</v>
      </c>
      <c r="AV49" s="210">
        <f t="shared" si="58"/>
        <v>888.92717571278911</v>
      </c>
      <c r="AW49" s="210">
        <f t="shared" si="58"/>
        <v>888.92717571278911</v>
      </c>
      <c r="AX49" s="210">
        <f t="shared" si="58"/>
        <v>888.92717571278911</v>
      </c>
      <c r="AY49" s="210">
        <f t="shared" si="58"/>
        <v>888.92717571278911</v>
      </c>
      <c r="AZ49" s="210">
        <f t="shared" si="58"/>
        <v>888.92717571278911</v>
      </c>
      <c r="BA49" s="210">
        <f t="shared" si="58"/>
        <v>888.92717571278911</v>
      </c>
      <c r="BB49" s="210">
        <f t="shared" si="58"/>
        <v>888.92717571278911</v>
      </c>
      <c r="BC49" s="210">
        <f t="shared" si="58"/>
        <v>888.92717571278911</v>
      </c>
      <c r="BD49" s="210">
        <f t="shared" si="58"/>
        <v>888.92717571278911</v>
      </c>
      <c r="BE49" s="210">
        <f t="shared" si="58"/>
        <v>888.92717571278911</v>
      </c>
      <c r="BF49" s="210">
        <f t="shared" si="58"/>
        <v>888.92717571278911</v>
      </c>
      <c r="BG49" s="210">
        <f t="shared" si="58"/>
        <v>888.92717571278911</v>
      </c>
      <c r="BH49" s="210">
        <f t="shared" si="58"/>
        <v>888.92717571278911</v>
      </c>
      <c r="BI49" s="210">
        <f t="shared" si="58"/>
        <v>888.92717571278911</v>
      </c>
      <c r="BJ49" s="210">
        <f t="shared" si="58"/>
        <v>888.92717571278911</v>
      </c>
      <c r="BK49" s="210">
        <f t="shared" si="58"/>
        <v>888.92717571278911</v>
      </c>
      <c r="BL49" s="210">
        <f t="shared" si="58"/>
        <v>888.92717571278911</v>
      </c>
      <c r="BM49" s="210">
        <f t="shared" si="58"/>
        <v>888.92717571278911</v>
      </c>
      <c r="BN49" s="210">
        <f t="shared" si="58"/>
        <v>888.92717571278911</v>
      </c>
      <c r="BO49" s="210">
        <f t="shared" si="58"/>
        <v>888.92717571278911</v>
      </c>
      <c r="BP49" s="210">
        <f t="shared" si="58"/>
        <v>888.92717571278911</v>
      </c>
      <c r="BQ49" s="210">
        <f t="shared" si="58"/>
        <v>888.92717571278911</v>
      </c>
      <c r="BR49" s="210">
        <f t="shared" ref="BR49:DA49" si="59">IF(BR$22&lt;=$E$24,IF(BR$22&lt;=$D$24,IF(BR$22&lt;=$C$24,IF(BR$22&lt;=$B$24,$B115,($C32-$B32)/($C$24-$B$24)),($D32-$C32)/($D$24-$C$24)),($E32-$D32)/($E$24-$D$24)),$F115)</f>
        <v>888.92717571278911</v>
      </c>
      <c r="BS49" s="210">
        <f t="shared" si="59"/>
        <v>888.92717571278911</v>
      </c>
      <c r="BT49" s="210">
        <f t="shared" si="59"/>
        <v>888.92717571278911</v>
      </c>
      <c r="BU49" s="210">
        <f t="shared" si="59"/>
        <v>888.92717571278911</v>
      </c>
      <c r="BV49" s="210">
        <f t="shared" si="59"/>
        <v>888.92717571278911</v>
      </c>
      <c r="BW49" s="210">
        <f t="shared" si="59"/>
        <v>-1446.2704049295378</v>
      </c>
      <c r="BX49" s="210">
        <f t="shared" si="59"/>
        <v>-1446.2704049295378</v>
      </c>
      <c r="BY49" s="210">
        <f t="shared" si="59"/>
        <v>-1446.2704049295378</v>
      </c>
      <c r="BZ49" s="210">
        <f t="shared" si="59"/>
        <v>-1446.2704049295378</v>
      </c>
      <c r="CA49" s="210">
        <f t="shared" si="59"/>
        <v>-1446.2704049295378</v>
      </c>
      <c r="CB49" s="210">
        <f t="shared" si="59"/>
        <v>-1446.2704049295378</v>
      </c>
      <c r="CC49" s="210">
        <f t="shared" si="59"/>
        <v>-1446.2704049295378</v>
      </c>
      <c r="CD49" s="210">
        <f t="shared" si="59"/>
        <v>-1446.2704049295378</v>
      </c>
      <c r="CE49" s="210">
        <f t="shared" si="59"/>
        <v>-1446.2704049295378</v>
      </c>
      <c r="CF49" s="210">
        <f t="shared" si="59"/>
        <v>-1446.2704049295378</v>
      </c>
      <c r="CG49" s="210">
        <f t="shared" si="59"/>
        <v>-1446.2704049295378</v>
      </c>
      <c r="CH49" s="210">
        <f t="shared" si="59"/>
        <v>-1446.2704049295378</v>
      </c>
      <c r="CI49" s="210">
        <f t="shared" si="59"/>
        <v>-1446.2704049295378</v>
      </c>
      <c r="CJ49" s="210">
        <f t="shared" si="59"/>
        <v>-1446.2704049295378</v>
      </c>
      <c r="CK49" s="210">
        <f t="shared" si="59"/>
        <v>-1446.2704049295378</v>
      </c>
      <c r="CL49" s="210">
        <f t="shared" si="59"/>
        <v>-1446.2704049295378</v>
      </c>
      <c r="CM49" s="210">
        <f t="shared" si="59"/>
        <v>-1446.2704049295378</v>
      </c>
      <c r="CN49" s="210">
        <f t="shared" si="59"/>
        <v>-1446.2704049295378</v>
      </c>
      <c r="CO49" s="210">
        <f t="shared" si="59"/>
        <v>-1446.2704049295378</v>
      </c>
      <c r="CP49" s="210">
        <f t="shared" si="59"/>
        <v>-1446.2704049295378</v>
      </c>
      <c r="CQ49" s="210">
        <f t="shared" si="59"/>
        <v>-1446.2704049295378</v>
      </c>
      <c r="CR49" s="210">
        <f t="shared" si="59"/>
        <v>-1446.2704049295378</v>
      </c>
      <c r="CS49" s="210">
        <f t="shared" si="59"/>
        <v>-1446.2704049295378</v>
      </c>
      <c r="CT49" s="210">
        <f t="shared" si="59"/>
        <v>-1446.2704049295378</v>
      </c>
      <c r="CU49" s="210">
        <f t="shared" si="59"/>
        <v>-1446.2704049295378</v>
      </c>
      <c r="CV49" s="210">
        <f t="shared" si="59"/>
        <v>-1446.2704049295378</v>
      </c>
      <c r="CW49" s="210">
        <f t="shared" si="59"/>
        <v>-1446.2704049295378</v>
      </c>
      <c r="CX49" s="210">
        <f t="shared" si="59"/>
        <v>-1446.2704049295378</v>
      </c>
      <c r="CY49" s="210">
        <f t="shared" si="59"/>
        <v>-1446.2704049295378</v>
      </c>
      <c r="CZ49" s="210">
        <f t="shared" si="59"/>
        <v>-1446.2704049295378</v>
      </c>
      <c r="DA49" s="210">
        <f t="shared" si="59"/>
        <v>-1446.2704049295378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-369.38527909686837</v>
      </c>
      <c r="Q50" s="210">
        <f t="shared" si="60"/>
        <v>-369.38527909686837</v>
      </c>
      <c r="R50" s="210">
        <f t="shared" si="60"/>
        <v>-369.38527909686837</v>
      </c>
      <c r="S50" s="210">
        <f t="shared" si="60"/>
        <v>-369.38527909686837</v>
      </c>
      <c r="T50" s="210">
        <f t="shared" si="60"/>
        <v>-369.38527909686837</v>
      </c>
      <c r="U50" s="210">
        <f t="shared" si="60"/>
        <v>-369.38527909686837</v>
      </c>
      <c r="V50" s="210">
        <f t="shared" si="60"/>
        <v>-369.38527909686837</v>
      </c>
      <c r="W50" s="210">
        <f t="shared" si="60"/>
        <v>-369.38527909686837</v>
      </c>
      <c r="X50" s="210">
        <f t="shared" si="60"/>
        <v>-369.38527909686837</v>
      </c>
      <c r="Y50" s="210">
        <f t="shared" si="60"/>
        <v>-369.38527909686837</v>
      </c>
      <c r="Z50" s="210">
        <f t="shared" si="60"/>
        <v>-369.38527909686837</v>
      </c>
      <c r="AA50" s="210">
        <f t="shared" si="60"/>
        <v>-369.38527909686837</v>
      </c>
      <c r="AB50" s="210">
        <f t="shared" si="60"/>
        <v>-369.38527909686837</v>
      </c>
      <c r="AC50" s="210">
        <f t="shared" si="60"/>
        <v>-369.38527909686837</v>
      </c>
      <c r="AD50" s="210">
        <f t="shared" si="60"/>
        <v>-369.38527909686837</v>
      </c>
      <c r="AE50" s="210">
        <f t="shared" si="60"/>
        <v>-369.38527909686837</v>
      </c>
      <c r="AF50" s="210">
        <f t="shared" si="60"/>
        <v>-369.38527909686837</v>
      </c>
      <c r="AG50" s="210">
        <f t="shared" si="60"/>
        <v>-369.38527909686837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0</v>
      </c>
      <c r="CY50" s="210">
        <f t="shared" si="62"/>
        <v>0</v>
      </c>
      <c r="CZ50" s="210">
        <f t="shared" si="62"/>
        <v>0</v>
      </c>
      <c r="DA50" s="210">
        <f t="shared" si="62"/>
        <v>0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394.01096436999296</v>
      </c>
      <c r="Q51" s="210">
        <f t="shared" si="63"/>
        <v>394.01096436999296</v>
      </c>
      <c r="R51" s="210">
        <f t="shared" si="63"/>
        <v>394.01096436999296</v>
      </c>
      <c r="S51" s="210">
        <f t="shared" si="63"/>
        <v>394.01096436999296</v>
      </c>
      <c r="T51" s="210">
        <f t="shared" si="63"/>
        <v>394.01096436999296</v>
      </c>
      <c r="U51" s="210">
        <f t="shared" si="63"/>
        <v>394.01096436999296</v>
      </c>
      <c r="V51" s="210">
        <f t="shared" si="63"/>
        <v>394.01096436999296</v>
      </c>
      <c r="W51" s="210">
        <f t="shared" si="63"/>
        <v>394.01096436999296</v>
      </c>
      <c r="X51" s="210">
        <f t="shared" si="63"/>
        <v>394.01096436999296</v>
      </c>
      <c r="Y51" s="210">
        <f t="shared" si="63"/>
        <v>394.01096436999296</v>
      </c>
      <c r="Z51" s="210">
        <f t="shared" si="63"/>
        <v>394.01096436999296</v>
      </c>
      <c r="AA51" s="210">
        <f t="shared" si="63"/>
        <v>394.01096436999296</v>
      </c>
      <c r="AB51" s="210">
        <f t="shared" si="63"/>
        <v>394.01096436999296</v>
      </c>
      <c r="AC51" s="210">
        <f t="shared" si="63"/>
        <v>394.01096436999296</v>
      </c>
      <c r="AD51" s="210">
        <f t="shared" si="63"/>
        <v>394.01096436999296</v>
      </c>
      <c r="AE51" s="210">
        <f t="shared" si="63"/>
        <v>394.01096436999296</v>
      </c>
      <c r="AF51" s="210">
        <f t="shared" si="63"/>
        <v>394.01096436999296</v>
      </c>
      <c r="AG51" s="210">
        <f t="shared" si="63"/>
        <v>394.01096436999296</v>
      </c>
      <c r="AH51" s="210">
        <f t="shared" si="63"/>
        <v>844.4808169271497</v>
      </c>
      <c r="AI51" s="210">
        <f t="shared" si="63"/>
        <v>844.4808169271497</v>
      </c>
      <c r="AJ51" s="210">
        <f t="shared" si="63"/>
        <v>844.4808169271497</v>
      </c>
      <c r="AK51" s="210">
        <f t="shared" si="63"/>
        <v>844.4808169271497</v>
      </c>
      <c r="AL51" s="210">
        <f t="shared" ref="AL51:BQ51" si="64">IF(AL$22&lt;=$E$24,IF(AL$22&lt;=$D$24,IF(AL$22&lt;=$C$24,IF(AL$22&lt;=$B$24,$B117,($C34-$B34)/($C$24-$B$24)),($D34-$C34)/($D$24-$C$24)),($E34-$D34)/($E$24-$D$24)),$F117)</f>
        <v>844.4808169271497</v>
      </c>
      <c r="AM51" s="210">
        <f t="shared" si="64"/>
        <v>844.4808169271497</v>
      </c>
      <c r="AN51" s="210">
        <f t="shared" si="64"/>
        <v>844.4808169271497</v>
      </c>
      <c r="AO51" s="210">
        <f t="shared" si="64"/>
        <v>844.4808169271497</v>
      </c>
      <c r="AP51" s="210">
        <f t="shared" si="64"/>
        <v>844.4808169271497</v>
      </c>
      <c r="AQ51" s="210">
        <f t="shared" si="64"/>
        <v>844.4808169271497</v>
      </c>
      <c r="AR51" s="210">
        <f t="shared" si="64"/>
        <v>844.4808169271497</v>
      </c>
      <c r="AS51" s="210">
        <f t="shared" si="64"/>
        <v>844.4808169271497</v>
      </c>
      <c r="AT51" s="210">
        <f t="shared" si="64"/>
        <v>844.4808169271497</v>
      </c>
      <c r="AU51" s="210">
        <f t="shared" si="64"/>
        <v>844.4808169271497</v>
      </c>
      <c r="AV51" s="210">
        <f t="shared" si="64"/>
        <v>844.4808169271497</v>
      </c>
      <c r="AW51" s="210">
        <f t="shared" si="64"/>
        <v>844.4808169271497</v>
      </c>
      <c r="AX51" s="210">
        <f t="shared" si="64"/>
        <v>844.4808169271497</v>
      </c>
      <c r="AY51" s="210">
        <f t="shared" si="64"/>
        <v>844.4808169271497</v>
      </c>
      <c r="AZ51" s="210">
        <f t="shared" si="64"/>
        <v>844.4808169271497</v>
      </c>
      <c r="BA51" s="210">
        <f t="shared" si="64"/>
        <v>844.4808169271497</v>
      </c>
      <c r="BB51" s="210">
        <f t="shared" si="64"/>
        <v>844.4808169271497</v>
      </c>
      <c r="BC51" s="210">
        <f t="shared" si="64"/>
        <v>844.4808169271497</v>
      </c>
      <c r="BD51" s="210">
        <f t="shared" si="64"/>
        <v>844.4808169271497</v>
      </c>
      <c r="BE51" s="210">
        <f t="shared" si="64"/>
        <v>844.4808169271497</v>
      </c>
      <c r="BF51" s="210">
        <f t="shared" si="64"/>
        <v>844.4808169271497</v>
      </c>
      <c r="BG51" s="210">
        <f t="shared" si="64"/>
        <v>844.4808169271497</v>
      </c>
      <c r="BH51" s="210">
        <f t="shared" si="64"/>
        <v>844.4808169271497</v>
      </c>
      <c r="BI51" s="210">
        <f t="shared" si="64"/>
        <v>844.4808169271497</v>
      </c>
      <c r="BJ51" s="210">
        <f t="shared" si="64"/>
        <v>844.4808169271497</v>
      </c>
      <c r="BK51" s="210">
        <f t="shared" si="64"/>
        <v>844.4808169271497</v>
      </c>
      <c r="BL51" s="210">
        <f t="shared" si="64"/>
        <v>844.4808169271497</v>
      </c>
      <c r="BM51" s="210">
        <f t="shared" si="64"/>
        <v>844.4808169271497</v>
      </c>
      <c r="BN51" s="210">
        <f t="shared" si="64"/>
        <v>844.4808169271497</v>
      </c>
      <c r="BO51" s="210">
        <f t="shared" si="64"/>
        <v>844.4808169271497</v>
      </c>
      <c r="BP51" s="210">
        <f t="shared" si="64"/>
        <v>844.4808169271497</v>
      </c>
      <c r="BQ51" s="210">
        <f t="shared" si="64"/>
        <v>844.4808169271497</v>
      </c>
      <c r="BR51" s="210">
        <f t="shared" ref="BR51:DA51" si="65">IF(BR$22&lt;=$E$24,IF(BR$22&lt;=$D$24,IF(BR$22&lt;=$C$24,IF(BR$22&lt;=$B$24,$B117,($C34-$B34)/($C$24-$B$24)),($D34-$C34)/($D$24-$C$24)),($E34-$D34)/($E$24-$D$24)),$F117)</f>
        <v>844.4808169271497</v>
      </c>
      <c r="BS51" s="210">
        <f t="shared" si="65"/>
        <v>844.4808169271497</v>
      </c>
      <c r="BT51" s="210">
        <f t="shared" si="65"/>
        <v>844.4808169271497</v>
      </c>
      <c r="BU51" s="210">
        <f t="shared" si="65"/>
        <v>844.4808169271497</v>
      </c>
      <c r="BV51" s="210">
        <f t="shared" si="65"/>
        <v>844.4808169271497</v>
      </c>
      <c r="BW51" s="210">
        <f t="shared" si="65"/>
        <v>-1330.5687725351747</v>
      </c>
      <c r="BX51" s="210">
        <f t="shared" si="65"/>
        <v>-1330.5687725351747</v>
      </c>
      <c r="BY51" s="210">
        <f t="shared" si="65"/>
        <v>-1330.5687725351747</v>
      </c>
      <c r="BZ51" s="210">
        <f t="shared" si="65"/>
        <v>-1330.5687725351747</v>
      </c>
      <c r="CA51" s="210">
        <f t="shared" si="65"/>
        <v>-1330.5687725351747</v>
      </c>
      <c r="CB51" s="210">
        <f t="shared" si="65"/>
        <v>-1330.5687725351747</v>
      </c>
      <c r="CC51" s="210">
        <f t="shared" si="65"/>
        <v>-1330.5687725351747</v>
      </c>
      <c r="CD51" s="210">
        <f t="shared" si="65"/>
        <v>-1330.5687725351747</v>
      </c>
      <c r="CE51" s="210">
        <f t="shared" si="65"/>
        <v>-1330.5687725351747</v>
      </c>
      <c r="CF51" s="210">
        <f t="shared" si="65"/>
        <v>-1330.5687725351747</v>
      </c>
      <c r="CG51" s="210">
        <f t="shared" si="65"/>
        <v>-1330.5687725351747</v>
      </c>
      <c r="CH51" s="210">
        <f t="shared" si="65"/>
        <v>-1330.5687725351747</v>
      </c>
      <c r="CI51" s="210">
        <f t="shared" si="65"/>
        <v>-1330.5687725351747</v>
      </c>
      <c r="CJ51" s="210">
        <f t="shared" si="65"/>
        <v>-1330.5687725351747</v>
      </c>
      <c r="CK51" s="210">
        <f t="shared" si="65"/>
        <v>-1330.5687725351747</v>
      </c>
      <c r="CL51" s="210">
        <f t="shared" si="65"/>
        <v>-1330.5687725351747</v>
      </c>
      <c r="CM51" s="210">
        <f t="shared" si="65"/>
        <v>-1330.5687725351747</v>
      </c>
      <c r="CN51" s="210">
        <f t="shared" si="65"/>
        <v>-1330.5687725351747</v>
      </c>
      <c r="CO51" s="210">
        <f t="shared" si="65"/>
        <v>-1330.5687725351747</v>
      </c>
      <c r="CP51" s="210">
        <f t="shared" si="65"/>
        <v>-1330.5687725351747</v>
      </c>
      <c r="CQ51" s="210">
        <f t="shared" si="65"/>
        <v>-1330.5687725351747</v>
      </c>
      <c r="CR51" s="210">
        <f t="shared" si="65"/>
        <v>-1330.5687725351747</v>
      </c>
      <c r="CS51" s="210">
        <f t="shared" si="65"/>
        <v>-1330.5687725351747</v>
      </c>
      <c r="CT51" s="210">
        <f t="shared" si="65"/>
        <v>-1330.5687725351747</v>
      </c>
      <c r="CU51" s="210">
        <f t="shared" si="65"/>
        <v>-1330.5687725351747</v>
      </c>
      <c r="CV51" s="210">
        <f t="shared" si="65"/>
        <v>-1330.5687725351747</v>
      </c>
      <c r="CW51" s="210">
        <f t="shared" si="65"/>
        <v>-1330.5687725351747</v>
      </c>
      <c r="CX51" s="210">
        <f t="shared" si="65"/>
        <v>-1330.5687725351747</v>
      </c>
      <c r="CY51" s="210">
        <f t="shared" si="65"/>
        <v>-1330.5687725351747</v>
      </c>
      <c r="CZ51" s="210">
        <f t="shared" si="65"/>
        <v>-1330.5687725351747</v>
      </c>
      <c r="DA51" s="210">
        <f t="shared" si="65"/>
        <v>-1330.5687725351747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-36.012238344501569</v>
      </c>
      <c r="AI52" s="210">
        <f t="shared" si="66"/>
        <v>-36.012238344501569</v>
      </c>
      <c r="AJ52" s="210">
        <f t="shared" si="66"/>
        <v>-36.012238344501569</v>
      </c>
      <c r="AK52" s="210">
        <f t="shared" si="66"/>
        <v>-36.012238344501569</v>
      </c>
      <c r="AL52" s="210">
        <f t="shared" ref="AL52:BQ52" si="67">IF(AL$22&lt;=$E$24,IF(AL$22&lt;=$D$24,IF(AL$22&lt;=$C$24,IF(AL$22&lt;=$B$24,$B118,($C35-$B35)/($C$24-$B$24)),($D35-$C35)/($D$24-$C$24)),($E35-$D35)/($E$24-$D$24)),$F118)</f>
        <v>-36.012238344501569</v>
      </c>
      <c r="AM52" s="210">
        <f t="shared" si="67"/>
        <v>-36.012238344501569</v>
      </c>
      <c r="AN52" s="210">
        <f t="shared" si="67"/>
        <v>-36.012238344501569</v>
      </c>
      <c r="AO52" s="210">
        <f t="shared" si="67"/>
        <v>-36.012238344501569</v>
      </c>
      <c r="AP52" s="210">
        <f t="shared" si="67"/>
        <v>-36.012238344501569</v>
      </c>
      <c r="AQ52" s="210">
        <f t="shared" si="67"/>
        <v>-36.012238344501569</v>
      </c>
      <c r="AR52" s="210">
        <f t="shared" si="67"/>
        <v>-36.012238344501569</v>
      </c>
      <c r="AS52" s="210">
        <f t="shared" si="67"/>
        <v>-36.012238344501569</v>
      </c>
      <c r="AT52" s="210">
        <f t="shared" si="67"/>
        <v>-36.012238344501569</v>
      </c>
      <c r="AU52" s="210">
        <f t="shared" si="67"/>
        <v>-36.012238344501569</v>
      </c>
      <c r="AV52" s="210">
        <f t="shared" si="67"/>
        <v>-36.012238344501569</v>
      </c>
      <c r="AW52" s="210">
        <f t="shared" si="67"/>
        <v>-36.012238344501569</v>
      </c>
      <c r="AX52" s="210">
        <f t="shared" si="67"/>
        <v>-36.012238344501569</v>
      </c>
      <c r="AY52" s="210">
        <f t="shared" si="67"/>
        <v>-36.012238344501569</v>
      </c>
      <c r="AZ52" s="210">
        <f t="shared" si="67"/>
        <v>-36.012238344501569</v>
      </c>
      <c r="BA52" s="210">
        <f t="shared" si="67"/>
        <v>-36.012238344501569</v>
      </c>
      <c r="BB52" s="210">
        <f t="shared" si="67"/>
        <v>-36.012238344501569</v>
      </c>
      <c r="BC52" s="210">
        <f t="shared" si="67"/>
        <v>-36.012238344501569</v>
      </c>
      <c r="BD52" s="210">
        <f t="shared" si="67"/>
        <v>-36.012238344501569</v>
      </c>
      <c r="BE52" s="210">
        <f t="shared" si="67"/>
        <v>-36.012238344501569</v>
      </c>
      <c r="BF52" s="210">
        <f t="shared" si="67"/>
        <v>-36.012238344501569</v>
      </c>
      <c r="BG52" s="210">
        <f t="shared" si="67"/>
        <v>-36.012238344501569</v>
      </c>
      <c r="BH52" s="210">
        <f t="shared" si="67"/>
        <v>-36.012238344501569</v>
      </c>
      <c r="BI52" s="210">
        <f t="shared" si="67"/>
        <v>-36.012238344501569</v>
      </c>
      <c r="BJ52" s="210">
        <f t="shared" si="67"/>
        <v>-36.012238344501569</v>
      </c>
      <c r="BK52" s="210">
        <f t="shared" si="67"/>
        <v>-36.012238344501569</v>
      </c>
      <c r="BL52" s="210">
        <f t="shared" si="67"/>
        <v>-36.012238344501569</v>
      </c>
      <c r="BM52" s="210">
        <f t="shared" si="67"/>
        <v>-36.012238344501569</v>
      </c>
      <c r="BN52" s="210">
        <f t="shared" si="67"/>
        <v>-36.012238344501569</v>
      </c>
      <c r="BO52" s="210">
        <f t="shared" si="67"/>
        <v>-36.012238344501569</v>
      </c>
      <c r="BP52" s="210">
        <f t="shared" si="67"/>
        <v>-36.012238344501569</v>
      </c>
      <c r="BQ52" s="210">
        <f t="shared" si="67"/>
        <v>-36.012238344501569</v>
      </c>
      <c r="BR52" s="210">
        <f t="shared" ref="BR52:DA52" si="68">IF(BR$22&lt;=$E$24,IF(BR$22&lt;=$D$24,IF(BR$22&lt;=$C$24,IF(BR$22&lt;=$B$24,$B118,($C35-$B35)/($C$24-$B$24)),($D35-$C35)/($D$24-$C$24)),($E35-$D35)/($E$24-$D$24)),$F118)</f>
        <v>-36.012238344501569</v>
      </c>
      <c r="BS52" s="210">
        <f t="shared" si="68"/>
        <v>-36.012238344501569</v>
      </c>
      <c r="BT52" s="210">
        <f t="shared" si="68"/>
        <v>-36.012238344501569</v>
      </c>
      <c r="BU52" s="210">
        <f t="shared" si="68"/>
        <v>-36.012238344501569</v>
      </c>
      <c r="BV52" s="210">
        <f t="shared" si="68"/>
        <v>-36.012238344501569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0</v>
      </c>
      <c r="CY52" s="210">
        <f t="shared" si="68"/>
        <v>0</v>
      </c>
      <c r="CZ52" s="210">
        <f t="shared" si="68"/>
        <v>0</v>
      </c>
      <c r="DA52" s="210">
        <f t="shared" si="68"/>
        <v>0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-200.00861453537752</v>
      </c>
      <c r="AI53" s="210">
        <f t="shared" si="69"/>
        <v>-200.00861453537752</v>
      </c>
      <c r="AJ53" s="210">
        <f t="shared" si="69"/>
        <v>-200.00861453537752</v>
      </c>
      <c r="AK53" s="210">
        <f t="shared" si="69"/>
        <v>-200.00861453537752</v>
      </c>
      <c r="AL53" s="210">
        <f t="shared" ref="AL53:BQ53" si="70">IF(AL$22&lt;=$E$24,IF(AL$22&lt;=$D$24,IF(AL$22&lt;=$C$24,IF(AL$22&lt;=$B$24,$B119,($C36-$B36)/($C$24-$B$24)),($D36-$C36)/($D$24-$C$24)),($E36-$D36)/($E$24-$D$24)),$F119)</f>
        <v>-200.00861453537752</v>
      </c>
      <c r="AM53" s="210">
        <f t="shared" si="70"/>
        <v>-200.00861453537752</v>
      </c>
      <c r="AN53" s="210">
        <f t="shared" si="70"/>
        <v>-200.00861453537752</v>
      </c>
      <c r="AO53" s="210">
        <f t="shared" si="70"/>
        <v>-200.00861453537752</v>
      </c>
      <c r="AP53" s="210">
        <f t="shared" si="70"/>
        <v>-200.00861453537752</v>
      </c>
      <c r="AQ53" s="210">
        <f t="shared" si="70"/>
        <v>-200.00861453537752</v>
      </c>
      <c r="AR53" s="210">
        <f t="shared" si="70"/>
        <v>-200.00861453537752</v>
      </c>
      <c r="AS53" s="210">
        <f t="shared" si="70"/>
        <v>-200.00861453537752</v>
      </c>
      <c r="AT53" s="210">
        <f t="shared" si="70"/>
        <v>-200.00861453537752</v>
      </c>
      <c r="AU53" s="210">
        <f t="shared" si="70"/>
        <v>-200.00861453537752</v>
      </c>
      <c r="AV53" s="210">
        <f t="shared" si="70"/>
        <v>-200.00861453537752</v>
      </c>
      <c r="AW53" s="210">
        <f t="shared" si="70"/>
        <v>-200.00861453537752</v>
      </c>
      <c r="AX53" s="210">
        <f t="shared" si="70"/>
        <v>-200.00861453537752</v>
      </c>
      <c r="AY53" s="210">
        <f t="shared" si="70"/>
        <v>-200.00861453537752</v>
      </c>
      <c r="AZ53" s="210">
        <f t="shared" si="70"/>
        <v>-200.00861453537752</v>
      </c>
      <c r="BA53" s="210">
        <f t="shared" si="70"/>
        <v>-200.00861453537752</v>
      </c>
      <c r="BB53" s="210">
        <f t="shared" si="70"/>
        <v>-200.00861453537752</v>
      </c>
      <c r="BC53" s="210">
        <f t="shared" si="70"/>
        <v>-200.00861453537752</v>
      </c>
      <c r="BD53" s="210">
        <f t="shared" si="70"/>
        <v>-200.00861453537752</v>
      </c>
      <c r="BE53" s="210">
        <f t="shared" si="70"/>
        <v>-200.00861453537752</v>
      </c>
      <c r="BF53" s="210">
        <f t="shared" si="70"/>
        <v>-200.00861453537752</v>
      </c>
      <c r="BG53" s="210">
        <f t="shared" si="70"/>
        <v>-200.00861453537752</v>
      </c>
      <c r="BH53" s="210">
        <f t="shared" si="70"/>
        <v>-200.00861453537752</v>
      </c>
      <c r="BI53" s="210">
        <f t="shared" si="70"/>
        <v>-200.00861453537752</v>
      </c>
      <c r="BJ53" s="210">
        <f t="shared" si="70"/>
        <v>-200.00861453537752</v>
      </c>
      <c r="BK53" s="210">
        <f t="shared" si="70"/>
        <v>-200.00861453537752</v>
      </c>
      <c r="BL53" s="210">
        <f t="shared" si="70"/>
        <v>-200.00861453537752</v>
      </c>
      <c r="BM53" s="210">
        <f t="shared" si="70"/>
        <v>-200.00861453537752</v>
      </c>
      <c r="BN53" s="210">
        <f t="shared" si="70"/>
        <v>-200.00861453537752</v>
      </c>
      <c r="BO53" s="210">
        <f t="shared" si="70"/>
        <v>-200.00861453537752</v>
      </c>
      <c r="BP53" s="210">
        <f t="shared" si="70"/>
        <v>-200.00861453537752</v>
      </c>
      <c r="BQ53" s="210">
        <f t="shared" si="70"/>
        <v>-200.00861453537752</v>
      </c>
      <c r="BR53" s="210">
        <f t="shared" ref="BR53:DA53" si="71">IF(BR$22&lt;=$E$24,IF(BR$22&lt;=$D$24,IF(BR$22&lt;=$C$24,IF(BR$22&lt;=$B$24,$B119,($C36-$B36)/($C$24-$B$24)),($D36-$C36)/($D$24-$C$24)),($E36-$D36)/($E$24-$D$24)),$F119)</f>
        <v>-200.00861453537752</v>
      </c>
      <c r="BS53" s="210">
        <f t="shared" si="71"/>
        <v>-200.00861453537752</v>
      </c>
      <c r="BT53" s="210">
        <f t="shared" si="71"/>
        <v>-200.00861453537752</v>
      </c>
      <c r="BU53" s="210">
        <f t="shared" si="71"/>
        <v>-200.00861453537752</v>
      </c>
      <c r="BV53" s="210">
        <f t="shared" si="71"/>
        <v>-200.00861453537752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0</v>
      </c>
      <c r="CY53" s="210">
        <f t="shared" si="71"/>
        <v>0</v>
      </c>
      <c r="CZ53" s="210">
        <f t="shared" si="71"/>
        <v>0</v>
      </c>
      <c r="DA53" s="210">
        <f t="shared" si="71"/>
        <v>0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0</v>
      </c>
      <c r="DA54" s="210">
        <f t="shared" si="74"/>
        <v>0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4">
        <f t="shared" si="75"/>
        <v>0</v>
      </c>
      <c r="H59" s="204">
        <f t="shared" si="75"/>
        <v>0</v>
      </c>
      <c r="I59" s="204">
        <f t="shared" si="75"/>
        <v>0</v>
      </c>
      <c r="J59" s="204">
        <f t="shared" si="75"/>
        <v>0</v>
      </c>
      <c r="K59" s="204">
        <f t="shared" si="75"/>
        <v>0</v>
      </c>
      <c r="L59" s="204">
        <f t="shared" si="75"/>
        <v>0</v>
      </c>
      <c r="M59" s="204">
        <f t="shared" si="75"/>
        <v>0</v>
      </c>
      <c r="N59" s="204">
        <f t="shared" si="75"/>
        <v>0</v>
      </c>
      <c r="O59" s="204">
        <f t="shared" si="75"/>
        <v>0</v>
      </c>
      <c r="P59" s="204">
        <f t="shared" si="75"/>
        <v>0</v>
      </c>
      <c r="Q59" s="204">
        <f t="shared" si="75"/>
        <v>0</v>
      </c>
      <c r="R59" s="204">
        <f t="shared" si="75"/>
        <v>0</v>
      </c>
      <c r="S59" s="204">
        <f t="shared" si="75"/>
        <v>0</v>
      </c>
      <c r="T59" s="204">
        <f t="shared" si="75"/>
        <v>0</v>
      </c>
      <c r="U59" s="204">
        <f t="shared" si="75"/>
        <v>0</v>
      </c>
      <c r="V59" s="204">
        <f t="shared" si="75"/>
        <v>0</v>
      </c>
      <c r="W59" s="204">
        <f t="shared" si="75"/>
        <v>0</v>
      </c>
      <c r="X59" s="204">
        <f t="shared" si="75"/>
        <v>0</v>
      </c>
      <c r="Y59" s="204">
        <f t="shared" si="75"/>
        <v>0</v>
      </c>
      <c r="Z59" s="204">
        <f t="shared" si="75"/>
        <v>0</v>
      </c>
      <c r="AA59" s="204">
        <f t="shared" si="75"/>
        <v>0</v>
      </c>
      <c r="AB59" s="204">
        <f t="shared" si="75"/>
        <v>0</v>
      </c>
      <c r="AC59" s="204">
        <f t="shared" si="75"/>
        <v>0</v>
      </c>
      <c r="AD59" s="204">
        <f t="shared" si="75"/>
        <v>0</v>
      </c>
      <c r="AE59" s="204">
        <f t="shared" si="75"/>
        <v>0</v>
      </c>
      <c r="AF59" s="204">
        <f t="shared" si="75"/>
        <v>0</v>
      </c>
      <c r="AG59" s="204">
        <f t="shared" si="75"/>
        <v>0</v>
      </c>
      <c r="AH59" s="204">
        <f t="shared" si="75"/>
        <v>0</v>
      </c>
      <c r="AI59" s="204">
        <f t="shared" si="75"/>
        <v>0</v>
      </c>
      <c r="AJ59" s="204">
        <f t="shared" si="75"/>
        <v>0</v>
      </c>
      <c r="AK59" s="204">
        <f t="shared" si="75"/>
        <v>0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4">
        <f t="shared" si="76"/>
        <v>0</v>
      </c>
      <c r="AN59" s="204">
        <f t="shared" si="76"/>
        <v>0</v>
      </c>
      <c r="AO59" s="204">
        <f t="shared" si="76"/>
        <v>0</v>
      </c>
      <c r="AP59" s="204">
        <f t="shared" si="76"/>
        <v>0</v>
      </c>
      <c r="AQ59" s="204">
        <f t="shared" si="76"/>
        <v>0</v>
      </c>
      <c r="AR59" s="204">
        <f t="shared" si="76"/>
        <v>0</v>
      </c>
      <c r="AS59" s="204">
        <f t="shared" si="76"/>
        <v>0</v>
      </c>
      <c r="AT59" s="204">
        <f t="shared" si="76"/>
        <v>0</v>
      </c>
      <c r="AU59" s="204">
        <f t="shared" si="76"/>
        <v>0</v>
      </c>
      <c r="AV59" s="204">
        <f t="shared" si="76"/>
        <v>0</v>
      </c>
      <c r="AW59" s="204">
        <f t="shared" si="76"/>
        <v>0</v>
      </c>
      <c r="AX59" s="204">
        <f t="shared" si="76"/>
        <v>0</v>
      </c>
      <c r="AY59" s="204">
        <f t="shared" si="76"/>
        <v>0</v>
      </c>
      <c r="AZ59" s="204">
        <f t="shared" si="76"/>
        <v>0</v>
      </c>
      <c r="BA59" s="204">
        <f t="shared" si="76"/>
        <v>0</v>
      </c>
      <c r="BB59" s="204">
        <f t="shared" si="76"/>
        <v>0</v>
      </c>
      <c r="BC59" s="204">
        <f t="shared" si="76"/>
        <v>0</v>
      </c>
      <c r="BD59" s="204">
        <f t="shared" si="76"/>
        <v>0</v>
      </c>
      <c r="BE59" s="204">
        <f t="shared" si="76"/>
        <v>0</v>
      </c>
      <c r="BF59" s="204">
        <f t="shared" si="76"/>
        <v>0</v>
      </c>
      <c r="BG59" s="204">
        <f t="shared" si="76"/>
        <v>0</v>
      </c>
      <c r="BH59" s="204">
        <f t="shared" si="76"/>
        <v>0</v>
      </c>
      <c r="BI59" s="204">
        <f t="shared" si="76"/>
        <v>0</v>
      </c>
      <c r="BJ59" s="204">
        <f t="shared" si="76"/>
        <v>0</v>
      </c>
      <c r="BK59" s="204">
        <f t="shared" si="76"/>
        <v>0</v>
      </c>
      <c r="BL59" s="204">
        <f t="shared" si="76"/>
        <v>0</v>
      </c>
      <c r="BM59" s="204">
        <f t="shared" si="76"/>
        <v>0</v>
      </c>
      <c r="BN59" s="204">
        <f t="shared" si="76"/>
        <v>0</v>
      </c>
      <c r="BO59" s="204">
        <f t="shared" si="76"/>
        <v>0</v>
      </c>
      <c r="BP59" s="204">
        <f t="shared" si="76"/>
        <v>0</v>
      </c>
      <c r="BQ59" s="204">
        <f t="shared" si="76"/>
        <v>0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4">
        <f t="shared" si="77"/>
        <v>0</v>
      </c>
      <c r="BT59" s="204">
        <f t="shared" si="77"/>
        <v>0</v>
      </c>
      <c r="BU59" s="204">
        <f t="shared" si="77"/>
        <v>0</v>
      </c>
      <c r="BV59" s="204">
        <f t="shared" si="77"/>
        <v>0</v>
      </c>
      <c r="BW59" s="204">
        <f t="shared" si="77"/>
        <v>0</v>
      </c>
      <c r="BX59" s="204">
        <f t="shared" si="77"/>
        <v>0</v>
      </c>
      <c r="BY59" s="204">
        <f t="shared" si="77"/>
        <v>0</v>
      </c>
      <c r="BZ59" s="204">
        <f t="shared" si="77"/>
        <v>0</v>
      </c>
      <c r="CA59" s="204">
        <f t="shared" si="77"/>
        <v>0</v>
      </c>
      <c r="CB59" s="204">
        <f t="shared" si="77"/>
        <v>0</v>
      </c>
      <c r="CC59" s="204">
        <f t="shared" si="77"/>
        <v>0</v>
      </c>
      <c r="CD59" s="204">
        <f t="shared" si="77"/>
        <v>0</v>
      </c>
      <c r="CE59" s="204">
        <f t="shared" si="77"/>
        <v>0</v>
      </c>
      <c r="CF59" s="204">
        <f t="shared" si="77"/>
        <v>0</v>
      </c>
      <c r="CG59" s="204">
        <f t="shared" si="77"/>
        <v>0</v>
      </c>
      <c r="CH59" s="204">
        <f t="shared" si="77"/>
        <v>0</v>
      </c>
      <c r="CI59" s="204">
        <f t="shared" si="77"/>
        <v>0</v>
      </c>
      <c r="CJ59" s="204">
        <f t="shared" si="77"/>
        <v>0</v>
      </c>
      <c r="CK59" s="204">
        <f t="shared" si="77"/>
        <v>0</v>
      </c>
      <c r="CL59" s="204">
        <f t="shared" si="77"/>
        <v>0</v>
      </c>
      <c r="CM59" s="204">
        <f t="shared" si="77"/>
        <v>0</v>
      </c>
      <c r="CN59" s="204">
        <f t="shared" si="77"/>
        <v>0</v>
      </c>
      <c r="CO59" s="204">
        <f t="shared" si="77"/>
        <v>0</v>
      </c>
      <c r="CP59" s="204">
        <f t="shared" si="77"/>
        <v>0</v>
      </c>
      <c r="CQ59" s="204">
        <f t="shared" si="77"/>
        <v>0</v>
      </c>
      <c r="CR59" s="204">
        <f t="shared" si="77"/>
        <v>0</v>
      </c>
      <c r="CS59" s="204">
        <f t="shared" si="77"/>
        <v>0</v>
      </c>
      <c r="CT59" s="204">
        <f t="shared" si="77"/>
        <v>0</v>
      </c>
      <c r="CU59" s="204">
        <f t="shared" si="77"/>
        <v>0</v>
      </c>
      <c r="CV59" s="204">
        <f t="shared" si="77"/>
        <v>0</v>
      </c>
      <c r="CW59" s="204">
        <f t="shared" si="77"/>
        <v>0</v>
      </c>
      <c r="CX59" s="204">
        <f t="shared" si="77"/>
        <v>0</v>
      </c>
      <c r="CY59" s="204">
        <f t="shared" si="77"/>
        <v>0</v>
      </c>
      <c r="CZ59" s="204">
        <f t="shared" si="77"/>
        <v>0</v>
      </c>
      <c r="DA59" s="204">
        <f t="shared" si="77"/>
        <v>0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0</v>
      </c>
      <c r="AZ60" s="204">
        <f t="shared" si="79"/>
        <v>0</v>
      </c>
      <c r="BA60" s="204">
        <f t="shared" si="79"/>
        <v>0</v>
      </c>
      <c r="BB60" s="204">
        <f t="shared" si="79"/>
        <v>0</v>
      </c>
      <c r="BC60" s="204">
        <f t="shared" si="79"/>
        <v>0</v>
      </c>
      <c r="BD60" s="204">
        <f t="shared" si="79"/>
        <v>0</v>
      </c>
      <c r="BE60" s="204">
        <f t="shared" si="79"/>
        <v>0</v>
      </c>
      <c r="BF60" s="204">
        <f t="shared" si="79"/>
        <v>0</v>
      </c>
      <c r="BG60" s="204">
        <f t="shared" si="79"/>
        <v>0</v>
      </c>
      <c r="BH60" s="204">
        <f t="shared" si="79"/>
        <v>0</v>
      </c>
      <c r="BI60" s="204">
        <f t="shared" si="79"/>
        <v>0</v>
      </c>
      <c r="BJ60" s="204">
        <f t="shared" si="79"/>
        <v>0</v>
      </c>
      <c r="BK60" s="204">
        <f t="shared" si="79"/>
        <v>0</v>
      </c>
      <c r="BL60" s="204">
        <f t="shared" si="79"/>
        <v>0</v>
      </c>
      <c r="BM60" s="204">
        <f t="shared" si="79"/>
        <v>0</v>
      </c>
      <c r="BN60" s="204">
        <f t="shared" si="79"/>
        <v>0</v>
      </c>
      <c r="BO60" s="204">
        <f t="shared" si="79"/>
        <v>0</v>
      </c>
      <c r="BP60" s="204">
        <f t="shared" si="79"/>
        <v>0</v>
      </c>
      <c r="BQ60" s="204">
        <f t="shared" si="79"/>
        <v>0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4">
        <f t="shared" si="80"/>
        <v>0</v>
      </c>
      <c r="BT60" s="204">
        <f t="shared" si="80"/>
        <v>0</v>
      </c>
      <c r="BU60" s="204">
        <f t="shared" si="80"/>
        <v>0</v>
      </c>
      <c r="BV60" s="204">
        <f t="shared" si="80"/>
        <v>0</v>
      </c>
      <c r="BW60" s="204">
        <f t="shared" si="80"/>
        <v>0</v>
      </c>
      <c r="BX60" s="204">
        <f t="shared" si="80"/>
        <v>0</v>
      </c>
      <c r="BY60" s="204">
        <f t="shared" si="80"/>
        <v>0</v>
      </c>
      <c r="BZ60" s="204">
        <f t="shared" si="80"/>
        <v>0</v>
      </c>
      <c r="CA60" s="204">
        <f t="shared" si="80"/>
        <v>0</v>
      </c>
      <c r="CB60" s="204">
        <f t="shared" si="80"/>
        <v>0</v>
      </c>
      <c r="CC60" s="204">
        <f t="shared" si="80"/>
        <v>0</v>
      </c>
      <c r="CD60" s="204">
        <f t="shared" si="80"/>
        <v>0</v>
      </c>
      <c r="CE60" s="204">
        <f t="shared" si="80"/>
        <v>0</v>
      </c>
      <c r="CF60" s="204">
        <f t="shared" si="80"/>
        <v>0</v>
      </c>
      <c r="CG60" s="204">
        <f t="shared" si="80"/>
        <v>0</v>
      </c>
      <c r="CH60" s="204">
        <f t="shared" si="80"/>
        <v>0</v>
      </c>
      <c r="CI60" s="204">
        <f t="shared" si="80"/>
        <v>0</v>
      </c>
      <c r="CJ60" s="204">
        <f t="shared" si="80"/>
        <v>0</v>
      </c>
      <c r="CK60" s="204">
        <f t="shared" si="80"/>
        <v>0</v>
      </c>
      <c r="CL60" s="204">
        <f t="shared" si="80"/>
        <v>0</v>
      </c>
      <c r="CM60" s="204">
        <f t="shared" si="80"/>
        <v>0</v>
      </c>
      <c r="CN60" s="204">
        <f t="shared" si="80"/>
        <v>0</v>
      </c>
      <c r="CO60" s="204">
        <f t="shared" si="80"/>
        <v>0</v>
      </c>
      <c r="CP60" s="204">
        <f t="shared" si="80"/>
        <v>0</v>
      </c>
      <c r="CQ60" s="204">
        <f t="shared" si="80"/>
        <v>0</v>
      </c>
      <c r="CR60" s="204">
        <f t="shared" si="80"/>
        <v>0</v>
      </c>
      <c r="CS60" s="204">
        <f t="shared" si="80"/>
        <v>0</v>
      </c>
      <c r="CT60" s="204">
        <f t="shared" si="80"/>
        <v>0</v>
      </c>
      <c r="CU60" s="204">
        <f t="shared" si="80"/>
        <v>0</v>
      </c>
      <c r="CV60" s="204">
        <f t="shared" si="80"/>
        <v>0</v>
      </c>
      <c r="CW60" s="204">
        <f t="shared" si="80"/>
        <v>0</v>
      </c>
      <c r="CX60" s="204">
        <f t="shared" si="80"/>
        <v>0</v>
      </c>
      <c r="CY60" s="204">
        <f t="shared" si="80"/>
        <v>0</v>
      </c>
      <c r="CZ60" s="204">
        <f t="shared" si="80"/>
        <v>0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0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0</v>
      </c>
      <c r="AE61" s="204">
        <f t="shared" si="81"/>
        <v>0</v>
      </c>
      <c r="AF61" s="204">
        <f t="shared" si="81"/>
        <v>0</v>
      </c>
      <c r="AG61" s="204">
        <f t="shared" si="81"/>
        <v>0</v>
      </c>
      <c r="AH61" s="204">
        <f t="shared" si="81"/>
        <v>0</v>
      </c>
      <c r="AI61" s="204">
        <f t="shared" si="81"/>
        <v>0</v>
      </c>
      <c r="AJ61" s="204">
        <f t="shared" si="81"/>
        <v>0</v>
      </c>
      <c r="AK61" s="204">
        <f t="shared" si="81"/>
        <v>0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4">
        <f t="shared" si="82"/>
        <v>0</v>
      </c>
      <c r="AN61" s="204">
        <f t="shared" si="82"/>
        <v>0</v>
      </c>
      <c r="AO61" s="204">
        <f t="shared" si="82"/>
        <v>0</v>
      </c>
      <c r="AP61" s="204">
        <f t="shared" si="82"/>
        <v>0</v>
      </c>
      <c r="AQ61" s="204">
        <f t="shared" si="82"/>
        <v>0</v>
      </c>
      <c r="AR61" s="204">
        <f t="shared" si="82"/>
        <v>0</v>
      </c>
      <c r="AS61" s="204">
        <f t="shared" si="82"/>
        <v>0</v>
      </c>
      <c r="AT61" s="204">
        <f t="shared" si="82"/>
        <v>0</v>
      </c>
      <c r="AU61" s="204">
        <f t="shared" si="82"/>
        <v>0</v>
      </c>
      <c r="AV61" s="204">
        <f t="shared" si="82"/>
        <v>0</v>
      </c>
      <c r="AW61" s="204">
        <f t="shared" si="82"/>
        <v>0</v>
      </c>
      <c r="AX61" s="204">
        <f t="shared" si="82"/>
        <v>0</v>
      </c>
      <c r="AY61" s="204">
        <f t="shared" si="82"/>
        <v>0</v>
      </c>
      <c r="AZ61" s="204">
        <f t="shared" si="82"/>
        <v>0</v>
      </c>
      <c r="BA61" s="204">
        <f t="shared" si="82"/>
        <v>0</v>
      </c>
      <c r="BB61" s="204">
        <f t="shared" si="82"/>
        <v>0</v>
      </c>
      <c r="BC61" s="204">
        <f t="shared" si="82"/>
        <v>0</v>
      </c>
      <c r="BD61" s="204">
        <f t="shared" si="82"/>
        <v>0</v>
      </c>
      <c r="BE61" s="204">
        <f t="shared" si="82"/>
        <v>0</v>
      </c>
      <c r="BF61" s="204">
        <f t="shared" si="82"/>
        <v>0</v>
      </c>
      <c r="BG61" s="204">
        <f t="shared" si="82"/>
        <v>0</v>
      </c>
      <c r="BH61" s="204">
        <f t="shared" si="82"/>
        <v>0</v>
      </c>
      <c r="BI61" s="204">
        <f t="shared" si="82"/>
        <v>0</v>
      </c>
      <c r="BJ61" s="204">
        <f t="shared" si="82"/>
        <v>0</v>
      </c>
      <c r="BK61" s="204">
        <f t="shared" si="82"/>
        <v>0</v>
      </c>
      <c r="BL61" s="204">
        <f t="shared" si="82"/>
        <v>0</v>
      </c>
      <c r="BM61" s="204">
        <f t="shared" si="82"/>
        <v>0</v>
      </c>
      <c r="BN61" s="204">
        <f t="shared" si="82"/>
        <v>0</v>
      </c>
      <c r="BO61" s="204">
        <f t="shared" si="82"/>
        <v>0</v>
      </c>
      <c r="BP61" s="204">
        <f t="shared" si="82"/>
        <v>0</v>
      </c>
      <c r="BQ61" s="204">
        <f t="shared" si="82"/>
        <v>0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4">
        <f t="shared" si="83"/>
        <v>0</v>
      </c>
      <c r="BT61" s="204">
        <f t="shared" si="83"/>
        <v>0</v>
      </c>
      <c r="BU61" s="204">
        <f t="shared" si="83"/>
        <v>0</v>
      </c>
      <c r="BV61" s="204">
        <f t="shared" si="83"/>
        <v>0</v>
      </c>
      <c r="BW61" s="204">
        <f t="shared" si="83"/>
        <v>0</v>
      </c>
      <c r="BX61" s="204">
        <f t="shared" si="83"/>
        <v>0</v>
      </c>
      <c r="BY61" s="204">
        <f t="shared" si="83"/>
        <v>0</v>
      </c>
      <c r="BZ61" s="204">
        <f t="shared" si="83"/>
        <v>0</v>
      </c>
      <c r="CA61" s="204">
        <f t="shared" si="83"/>
        <v>0</v>
      </c>
      <c r="CB61" s="204">
        <f t="shared" si="83"/>
        <v>0</v>
      </c>
      <c r="CC61" s="204">
        <f t="shared" si="83"/>
        <v>0</v>
      </c>
      <c r="CD61" s="204">
        <f t="shared" si="83"/>
        <v>0</v>
      </c>
      <c r="CE61" s="204">
        <f t="shared" si="83"/>
        <v>0</v>
      </c>
      <c r="CF61" s="204">
        <f t="shared" si="83"/>
        <v>0</v>
      </c>
      <c r="CG61" s="204">
        <f t="shared" si="83"/>
        <v>0</v>
      </c>
      <c r="CH61" s="204">
        <f t="shared" si="83"/>
        <v>0</v>
      </c>
      <c r="CI61" s="204">
        <f t="shared" si="83"/>
        <v>0</v>
      </c>
      <c r="CJ61" s="204">
        <f t="shared" si="83"/>
        <v>0</v>
      </c>
      <c r="CK61" s="204">
        <f t="shared" si="83"/>
        <v>0</v>
      </c>
      <c r="CL61" s="204">
        <f t="shared" si="83"/>
        <v>0</v>
      </c>
      <c r="CM61" s="204">
        <f t="shared" si="83"/>
        <v>0</v>
      </c>
      <c r="CN61" s="204">
        <f t="shared" si="83"/>
        <v>0</v>
      </c>
      <c r="CO61" s="204">
        <f t="shared" si="83"/>
        <v>0</v>
      </c>
      <c r="CP61" s="204">
        <f t="shared" si="83"/>
        <v>0</v>
      </c>
      <c r="CQ61" s="204">
        <f t="shared" si="83"/>
        <v>0</v>
      </c>
      <c r="CR61" s="204">
        <f t="shared" si="83"/>
        <v>0</v>
      </c>
      <c r="CS61" s="204">
        <f t="shared" si="83"/>
        <v>0</v>
      </c>
      <c r="CT61" s="204">
        <f t="shared" si="83"/>
        <v>0</v>
      </c>
      <c r="CU61" s="204">
        <f t="shared" si="83"/>
        <v>0</v>
      </c>
      <c r="CV61" s="204">
        <f t="shared" si="83"/>
        <v>0</v>
      </c>
      <c r="CW61" s="204">
        <f t="shared" si="83"/>
        <v>0</v>
      </c>
      <c r="CX61" s="204">
        <f t="shared" si="83"/>
        <v>0</v>
      </c>
      <c r="CY61" s="204">
        <f t="shared" si="83"/>
        <v>0</v>
      </c>
      <c r="CZ61" s="204">
        <f t="shared" si="83"/>
        <v>0</v>
      </c>
      <c r="DA61" s="204">
        <f t="shared" si="83"/>
        <v>0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0</v>
      </c>
      <c r="AG63" s="204">
        <f t="shared" si="87"/>
        <v>0</v>
      </c>
      <c r="AH63" s="204">
        <f t="shared" si="87"/>
        <v>0</v>
      </c>
      <c r="AI63" s="204">
        <f t="shared" si="87"/>
        <v>0</v>
      </c>
      <c r="AJ63" s="204">
        <f t="shared" si="87"/>
        <v>0</v>
      </c>
      <c r="AK63" s="204">
        <f t="shared" si="87"/>
        <v>0</v>
      </c>
      <c r="AL63" s="204">
        <f t="shared" si="87"/>
        <v>0</v>
      </c>
      <c r="AM63" s="204">
        <f t="shared" si="87"/>
        <v>0</v>
      </c>
      <c r="AN63" s="204">
        <f t="shared" si="87"/>
        <v>0</v>
      </c>
      <c r="AO63" s="204">
        <f t="shared" si="87"/>
        <v>0</v>
      </c>
      <c r="AP63" s="204">
        <f t="shared" si="87"/>
        <v>0</v>
      </c>
      <c r="AQ63" s="204">
        <f t="shared" si="87"/>
        <v>0</v>
      </c>
      <c r="AR63" s="204">
        <f t="shared" si="87"/>
        <v>0</v>
      </c>
      <c r="AS63" s="204">
        <f t="shared" si="87"/>
        <v>0</v>
      </c>
      <c r="AT63" s="204">
        <f t="shared" si="87"/>
        <v>0</v>
      </c>
      <c r="AU63" s="204">
        <f t="shared" si="87"/>
        <v>0</v>
      </c>
      <c r="AV63" s="204">
        <f t="shared" si="87"/>
        <v>0</v>
      </c>
      <c r="AW63" s="204">
        <f t="shared" si="87"/>
        <v>0</v>
      </c>
      <c r="AX63" s="204">
        <f t="shared" si="87"/>
        <v>0</v>
      </c>
      <c r="AY63" s="204">
        <f t="shared" si="87"/>
        <v>0</v>
      </c>
      <c r="AZ63" s="204">
        <f t="shared" si="87"/>
        <v>0</v>
      </c>
      <c r="BA63" s="204">
        <f t="shared" si="87"/>
        <v>0</v>
      </c>
      <c r="BB63" s="204">
        <f t="shared" si="87"/>
        <v>0</v>
      </c>
      <c r="BC63" s="204">
        <f t="shared" si="87"/>
        <v>0</v>
      </c>
      <c r="BD63" s="204">
        <f t="shared" si="87"/>
        <v>0</v>
      </c>
      <c r="BE63" s="204">
        <f t="shared" si="87"/>
        <v>0</v>
      </c>
      <c r="BF63" s="204">
        <f t="shared" si="87"/>
        <v>0</v>
      </c>
      <c r="BG63" s="204">
        <f t="shared" si="87"/>
        <v>0</v>
      </c>
      <c r="BH63" s="204">
        <f t="shared" si="87"/>
        <v>0</v>
      </c>
      <c r="BI63" s="204">
        <f t="shared" si="87"/>
        <v>0</v>
      </c>
      <c r="BJ63" s="204">
        <f t="shared" si="87"/>
        <v>0</v>
      </c>
      <c r="BK63" s="204">
        <f t="shared" si="87"/>
        <v>0</v>
      </c>
      <c r="BL63" s="204">
        <f t="shared" si="87"/>
        <v>0</v>
      </c>
      <c r="BM63" s="204">
        <f t="shared" si="87"/>
        <v>0</v>
      </c>
      <c r="BN63" s="204">
        <f t="shared" si="87"/>
        <v>0</v>
      </c>
      <c r="BO63" s="204">
        <f t="shared" si="87"/>
        <v>0</v>
      </c>
      <c r="BP63" s="204">
        <f t="shared" si="87"/>
        <v>0</v>
      </c>
      <c r="BQ63" s="204">
        <f t="shared" si="87"/>
        <v>0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0</v>
      </c>
      <c r="BS63" s="204">
        <f t="shared" si="89"/>
        <v>0</v>
      </c>
      <c r="BT63" s="204">
        <f t="shared" si="89"/>
        <v>0</v>
      </c>
      <c r="BU63" s="204">
        <f t="shared" si="89"/>
        <v>0</v>
      </c>
      <c r="BV63" s="204">
        <f t="shared" si="89"/>
        <v>0</v>
      </c>
      <c r="BW63" s="204">
        <f t="shared" si="89"/>
        <v>0</v>
      </c>
      <c r="BX63" s="204">
        <f t="shared" si="89"/>
        <v>0</v>
      </c>
      <c r="BY63" s="204">
        <f t="shared" si="89"/>
        <v>0</v>
      </c>
      <c r="BZ63" s="204">
        <f t="shared" si="89"/>
        <v>0</v>
      </c>
      <c r="CA63" s="204">
        <f t="shared" si="89"/>
        <v>0</v>
      </c>
      <c r="CB63" s="204">
        <f t="shared" si="89"/>
        <v>0</v>
      </c>
      <c r="CC63" s="204">
        <f t="shared" si="89"/>
        <v>0</v>
      </c>
      <c r="CD63" s="204">
        <f t="shared" si="89"/>
        <v>0</v>
      </c>
      <c r="CE63" s="204">
        <f t="shared" si="89"/>
        <v>0</v>
      </c>
      <c r="CF63" s="204">
        <f t="shared" si="89"/>
        <v>0</v>
      </c>
      <c r="CG63" s="204">
        <f t="shared" si="89"/>
        <v>0</v>
      </c>
      <c r="CH63" s="204">
        <f t="shared" si="89"/>
        <v>0</v>
      </c>
      <c r="CI63" s="204">
        <f t="shared" si="89"/>
        <v>0</v>
      </c>
      <c r="CJ63" s="204">
        <f t="shared" si="89"/>
        <v>0</v>
      </c>
      <c r="CK63" s="204">
        <f t="shared" si="89"/>
        <v>0</v>
      </c>
      <c r="CL63" s="204">
        <f t="shared" si="89"/>
        <v>0</v>
      </c>
      <c r="CM63" s="204">
        <f t="shared" si="89"/>
        <v>0</v>
      </c>
      <c r="CN63" s="204">
        <f t="shared" si="89"/>
        <v>0</v>
      </c>
      <c r="CO63" s="204">
        <f t="shared" si="89"/>
        <v>0</v>
      </c>
      <c r="CP63" s="204">
        <f t="shared" si="89"/>
        <v>0</v>
      </c>
      <c r="CQ63" s="204">
        <f t="shared" si="89"/>
        <v>0</v>
      </c>
      <c r="CR63" s="204">
        <f t="shared" si="89"/>
        <v>0</v>
      </c>
      <c r="CS63" s="204">
        <f t="shared" si="89"/>
        <v>0</v>
      </c>
      <c r="CT63" s="204">
        <f t="shared" si="89"/>
        <v>0</v>
      </c>
      <c r="CU63" s="204">
        <f t="shared" si="89"/>
        <v>0</v>
      </c>
      <c r="CV63" s="204">
        <f t="shared" si="89"/>
        <v>0</v>
      </c>
      <c r="CW63" s="204">
        <f t="shared" si="89"/>
        <v>0</v>
      </c>
      <c r="CX63" s="204">
        <f t="shared" si="89"/>
        <v>0</v>
      </c>
      <c r="CY63" s="204">
        <f t="shared" si="89"/>
        <v>0</v>
      </c>
      <c r="CZ63" s="204">
        <f t="shared" si="89"/>
        <v>0</v>
      </c>
      <c r="DA63" s="204">
        <f t="shared" si="89"/>
        <v>0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0</v>
      </c>
      <c r="DA64" s="204">
        <f t="shared" si="91"/>
        <v>0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16142.547124621035</v>
      </c>
      <c r="G65" s="204">
        <f t="shared" si="92"/>
        <v>16142.547124621035</v>
      </c>
      <c r="H65" s="204">
        <f t="shared" si="92"/>
        <v>16142.547124621035</v>
      </c>
      <c r="I65" s="204">
        <f t="shared" si="92"/>
        <v>16142.547124621035</v>
      </c>
      <c r="J65" s="204">
        <f t="shared" si="92"/>
        <v>16142.547124621035</v>
      </c>
      <c r="K65" s="204">
        <f t="shared" si="92"/>
        <v>16142.547124621035</v>
      </c>
      <c r="L65" s="204">
        <f t="shared" si="88"/>
        <v>16142.547124621035</v>
      </c>
      <c r="M65" s="204">
        <f t="shared" si="92"/>
        <v>16142.547124621035</v>
      </c>
      <c r="N65" s="204">
        <f t="shared" si="92"/>
        <v>16142.547124621035</v>
      </c>
      <c r="O65" s="204">
        <f t="shared" si="92"/>
        <v>16142.547124621035</v>
      </c>
      <c r="P65" s="204">
        <f t="shared" si="92"/>
        <v>16460.218464644342</v>
      </c>
      <c r="Q65" s="204">
        <f t="shared" si="92"/>
        <v>16777.889804667648</v>
      </c>
      <c r="R65" s="204">
        <f t="shared" si="92"/>
        <v>17095.561144690953</v>
      </c>
      <c r="S65" s="204">
        <f t="shared" si="92"/>
        <v>17413.232484714263</v>
      </c>
      <c r="T65" s="204">
        <f t="shared" si="92"/>
        <v>17730.903824737568</v>
      </c>
      <c r="U65" s="204">
        <f t="shared" si="92"/>
        <v>18048.575164760874</v>
      </c>
      <c r="V65" s="204">
        <f t="shared" si="92"/>
        <v>18366.246504784183</v>
      </c>
      <c r="W65" s="204">
        <f t="shared" si="92"/>
        <v>18683.917844807489</v>
      </c>
      <c r="X65" s="204">
        <f t="shared" si="92"/>
        <v>19001.589184830795</v>
      </c>
      <c r="Y65" s="204">
        <f t="shared" si="92"/>
        <v>19319.2605248541</v>
      </c>
      <c r="Z65" s="204">
        <f t="shared" si="92"/>
        <v>19636.93186487741</v>
      </c>
      <c r="AA65" s="204">
        <f t="shared" si="92"/>
        <v>19954.603204900715</v>
      </c>
      <c r="AB65" s="204">
        <f t="shared" si="92"/>
        <v>20272.274544924021</v>
      </c>
      <c r="AC65" s="204">
        <f t="shared" si="92"/>
        <v>20589.94588494733</v>
      </c>
      <c r="AD65" s="204">
        <f t="shared" si="92"/>
        <v>20907.617224970636</v>
      </c>
      <c r="AE65" s="204">
        <f t="shared" si="92"/>
        <v>21225.288564993942</v>
      </c>
      <c r="AF65" s="204">
        <f t="shared" si="92"/>
        <v>21542.959905017247</v>
      </c>
      <c r="AG65" s="204">
        <f t="shared" si="92"/>
        <v>21860.631245040557</v>
      </c>
      <c r="AH65" s="204">
        <f t="shared" si="92"/>
        <v>21750.936830722305</v>
      </c>
      <c r="AI65" s="204">
        <f t="shared" si="92"/>
        <v>21213.876662062496</v>
      </c>
      <c r="AJ65" s="204">
        <f t="shared" si="92"/>
        <v>20676.816493402686</v>
      </c>
      <c r="AK65" s="204">
        <f t="shared" si="92"/>
        <v>20139.756324742873</v>
      </c>
      <c r="AL65" s="204">
        <f t="shared" si="92"/>
        <v>19602.696156083064</v>
      </c>
      <c r="AM65" s="204">
        <f t="shared" si="92"/>
        <v>19065.635987423255</v>
      </c>
      <c r="AN65" s="204">
        <f t="shared" si="92"/>
        <v>18528.575818763446</v>
      </c>
      <c r="AO65" s="204">
        <f t="shared" si="92"/>
        <v>17991.515650103636</v>
      </c>
      <c r="AP65" s="204">
        <f t="shared" si="92"/>
        <v>17454.455481443823</v>
      </c>
      <c r="AQ65" s="204">
        <f t="shared" si="92"/>
        <v>16917.395312784014</v>
      </c>
      <c r="AR65" s="204">
        <f t="shared" si="92"/>
        <v>16380.335144124205</v>
      </c>
      <c r="AS65" s="204">
        <f t="shared" si="92"/>
        <v>15843.274975464396</v>
      </c>
      <c r="AT65" s="204">
        <f t="shared" si="92"/>
        <v>15306.214806804586</v>
      </c>
      <c r="AU65" s="204">
        <f t="shared" si="92"/>
        <v>14769.154638144775</v>
      </c>
      <c r="AV65" s="204">
        <f t="shared" si="92"/>
        <v>14232.094469484964</v>
      </c>
      <c r="AW65" s="204">
        <f t="shared" si="92"/>
        <v>13695.034300825155</v>
      </c>
      <c r="AX65" s="204">
        <f t="shared" si="92"/>
        <v>13157.974132165346</v>
      </c>
      <c r="AY65" s="204">
        <f t="shared" si="92"/>
        <v>12620.913963505534</v>
      </c>
      <c r="AZ65" s="204">
        <f t="shared" si="92"/>
        <v>12083.853794845725</v>
      </c>
      <c r="BA65" s="204">
        <f t="shared" si="92"/>
        <v>11546.793626185916</v>
      </c>
      <c r="BB65" s="204">
        <f t="shared" si="92"/>
        <v>11009.733457526105</v>
      </c>
      <c r="BC65" s="204">
        <f t="shared" si="92"/>
        <v>10472.673288866295</v>
      </c>
      <c r="BD65" s="204">
        <f t="shared" si="92"/>
        <v>9935.6131202064862</v>
      </c>
      <c r="BE65" s="204">
        <f t="shared" si="92"/>
        <v>9398.5529515466751</v>
      </c>
      <c r="BF65" s="204">
        <f t="shared" si="92"/>
        <v>8861.4927828868658</v>
      </c>
      <c r="BG65" s="204">
        <f t="shared" si="92"/>
        <v>8324.4326142270547</v>
      </c>
      <c r="BH65" s="204">
        <f t="shared" si="92"/>
        <v>7787.3724455672454</v>
      </c>
      <c r="BI65" s="204">
        <f t="shared" si="92"/>
        <v>7250.3122769074362</v>
      </c>
      <c r="BJ65" s="204">
        <f t="shared" si="92"/>
        <v>6713.2521082476251</v>
      </c>
      <c r="BK65" s="204">
        <f t="shared" si="92"/>
        <v>6176.1919395878158</v>
      </c>
      <c r="BL65" s="204">
        <f t="shared" si="92"/>
        <v>5639.1317709280065</v>
      </c>
      <c r="BM65" s="204">
        <f t="shared" si="92"/>
        <v>5102.0716022681954</v>
      </c>
      <c r="BN65" s="204">
        <f t="shared" si="92"/>
        <v>4565.0114336083861</v>
      </c>
      <c r="BO65" s="204">
        <f t="shared" si="92"/>
        <v>4027.9512649485769</v>
      </c>
      <c r="BP65" s="204">
        <f t="shared" si="92"/>
        <v>3490.8910962887676</v>
      </c>
      <c r="BQ65" s="204">
        <f t="shared" si="92"/>
        <v>2953.8309276289547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2416.7707589691454</v>
      </c>
      <c r="BS65" s="204">
        <f t="shared" si="93"/>
        <v>1879.7105903093361</v>
      </c>
      <c r="BT65" s="204">
        <f t="shared" si="93"/>
        <v>1342.6504216495268</v>
      </c>
      <c r="BU65" s="204">
        <f t="shared" si="93"/>
        <v>805.59025298971756</v>
      </c>
      <c r="BV65" s="204">
        <f t="shared" si="93"/>
        <v>268.53008432990464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6378.0524857392611</v>
      </c>
      <c r="G66" s="204">
        <f t="shared" si="94"/>
        <v>6378.0524857392611</v>
      </c>
      <c r="H66" s="204">
        <f t="shared" si="94"/>
        <v>6378.0524857392611</v>
      </c>
      <c r="I66" s="204">
        <f t="shared" si="94"/>
        <v>6378.0524857392611</v>
      </c>
      <c r="J66" s="204">
        <f t="shared" si="94"/>
        <v>6378.0524857392611</v>
      </c>
      <c r="K66" s="204">
        <f t="shared" si="94"/>
        <v>6378.0524857392611</v>
      </c>
      <c r="L66" s="204">
        <f t="shared" si="88"/>
        <v>6378.0524857392611</v>
      </c>
      <c r="M66" s="204">
        <f t="shared" si="94"/>
        <v>6378.0524857392611</v>
      </c>
      <c r="N66" s="204">
        <f t="shared" si="94"/>
        <v>6378.0524857392611</v>
      </c>
      <c r="O66" s="204">
        <f t="shared" si="94"/>
        <v>6378.0524857392611</v>
      </c>
      <c r="P66" s="204">
        <f t="shared" si="94"/>
        <v>6525.8065973780085</v>
      </c>
      <c r="Q66" s="204">
        <f t="shared" si="94"/>
        <v>6673.5607090167559</v>
      </c>
      <c r="R66" s="204">
        <f t="shared" si="94"/>
        <v>6821.3148206555034</v>
      </c>
      <c r="S66" s="204">
        <f t="shared" si="94"/>
        <v>6969.0689322942508</v>
      </c>
      <c r="T66" s="204">
        <f t="shared" si="94"/>
        <v>7116.8230439329982</v>
      </c>
      <c r="U66" s="204">
        <f t="shared" si="94"/>
        <v>7264.5771555717456</v>
      </c>
      <c r="V66" s="204">
        <f t="shared" si="94"/>
        <v>7412.3312672104921</v>
      </c>
      <c r="W66" s="204">
        <f t="shared" si="94"/>
        <v>7560.0853788492395</v>
      </c>
      <c r="X66" s="204">
        <f t="shared" si="94"/>
        <v>7707.839490487987</v>
      </c>
      <c r="Y66" s="204">
        <f t="shared" si="94"/>
        <v>7855.5936021267344</v>
      </c>
      <c r="Z66" s="204">
        <f t="shared" si="94"/>
        <v>8003.3477137654818</v>
      </c>
      <c r="AA66" s="204">
        <f t="shared" si="94"/>
        <v>8151.1018254042292</v>
      </c>
      <c r="AB66" s="204">
        <f t="shared" si="94"/>
        <v>8298.8559370429757</v>
      </c>
      <c r="AC66" s="204">
        <f t="shared" si="94"/>
        <v>8446.6100486817231</v>
      </c>
      <c r="AD66" s="204">
        <f t="shared" si="94"/>
        <v>8594.3641603204705</v>
      </c>
      <c r="AE66" s="204">
        <f t="shared" si="94"/>
        <v>8742.118271959218</v>
      </c>
      <c r="AF66" s="204">
        <f t="shared" si="94"/>
        <v>8889.8723835979654</v>
      </c>
      <c r="AG66" s="204">
        <f t="shared" si="94"/>
        <v>9037.6264952367128</v>
      </c>
      <c r="AH66" s="204">
        <f t="shared" si="94"/>
        <v>9555.9671389124815</v>
      </c>
      <c r="AI66" s="204">
        <f t="shared" si="94"/>
        <v>10444.89431462527</v>
      </c>
      <c r="AJ66" s="204">
        <f t="shared" si="94"/>
        <v>11333.821490338059</v>
      </c>
      <c r="AK66" s="204">
        <f t="shared" si="94"/>
        <v>12222.748666050848</v>
      </c>
      <c r="AL66" s="204">
        <f t="shared" si="94"/>
        <v>13111.675841763637</v>
      </c>
      <c r="AM66" s="204">
        <f t="shared" si="94"/>
        <v>14000.603017476427</v>
      </c>
      <c r="AN66" s="204">
        <f t="shared" si="94"/>
        <v>14889.530193189215</v>
      </c>
      <c r="AO66" s="204">
        <f t="shared" si="94"/>
        <v>15778.457368902004</v>
      </c>
      <c r="AP66" s="204">
        <f t="shared" si="94"/>
        <v>16667.384544614793</v>
      </c>
      <c r="AQ66" s="204">
        <f t="shared" si="94"/>
        <v>17556.311720327583</v>
      </c>
      <c r="AR66" s="204">
        <f t="shared" si="94"/>
        <v>18445.23889604037</v>
      </c>
      <c r="AS66" s="204">
        <f t="shared" si="94"/>
        <v>19334.166071753163</v>
      </c>
      <c r="AT66" s="204">
        <f t="shared" si="94"/>
        <v>20223.093247465949</v>
      </c>
      <c r="AU66" s="204">
        <f t="shared" si="94"/>
        <v>21112.020423178739</v>
      </c>
      <c r="AV66" s="204">
        <f t="shared" si="94"/>
        <v>22000.947598891529</v>
      </c>
      <c r="AW66" s="204">
        <f t="shared" si="94"/>
        <v>22889.874774604315</v>
      </c>
      <c r="AX66" s="204">
        <f t="shared" si="94"/>
        <v>23778.801950317109</v>
      </c>
      <c r="AY66" s="204">
        <f t="shared" si="94"/>
        <v>24667.729126029895</v>
      </c>
      <c r="AZ66" s="204">
        <f t="shared" si="94"/>
        <v>25556.656301742682</v>
      </c>
      <c r="BA66" s="204">
        <f t="shared" si="94"/>
        <v>26445.583477455475</v>
      </c>
      <c r="BB66" s="204">
        <f t="shared" si="94"/>
        <v>27334.510653168261</v>
      </c>
      <c r="BC66" s="204">
        <f t="shared" si="94"/>
        <v>28223.437828881055</v>
      </c>
      <c r="BD66" s="204">
        <f t="shared" si="94"/>
        <v>29112.365004593841</v>
      </c>
      <c r="BE66" s="204">
        <f t="shared" si="94"/>
        <v>30001.292180306627</v>
      </c>
      <c r="BF66" s="204">
        <f t="shared" si="94"/>
        <v>30890.219356019421</v>
      </c>
      <c r="BG66" s="204">
        <f t="shared" si="94"/>
        <v>31779.146531732207</v>
      </c>
      <c r="BH66" s="204">
        <f t="shared" si="94"/>
        <v>32668.073707445001</v>
      </c>
      <c r="BI66" s="204">
        <f t="shared" si="94"/>
        <v>33557.000883157787</v>
      </c>
      <c r="BJ66" s="204">
        <f t="shared" si="94"/>
        <v>34445.928058870573</v>
      </c>
      <c r="BK66" s="204">
        <f t="shared" si="94"/>
        <v>35334.855234583367</v>
      </c>
      <c r="BL66" s="204">
        <f t="shared" si="94"/>
        <v>36223.782410296153</v>
      </c>
      <c r="BM66" s="204">
        <f t="shared" si="94"/>
        <v>37112.709586008947</v>
      </c>
      <c r="BN66" s="204">
        <f t="shared" si="94"/>
        <v>38001.636761721733</v>
      </c>
      <c r="BO66" s="204">
        <f t="shared" si="94"/>
        <v>38890.563937434519</v>
      </c>
      <c r="BP66" s="204">
        <f t="shared" si="94"/>
        <v>39779.491113147313</v>
      </c>
      <c r="BQ66" s="204">
        <f t="shared" si="94"/>
        <v>40668.418288860099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41557.345464572893</v>
      </c>
      <c r="BS66" s="204">
        <f t="shared" si="95"/>
        <v>42446.272640285679</v>
      </c>
      <c r="BT66" s="204">
        <f t="shared" si="95"/>
        <v>43335.199815998465</v>
      </c>
      <c r="BU66" s="204">
        <f t="shared" si="95"/>
        <v>44224.126991711251</v>
      </c>
      <c r="BV66" s="204">
        <f t="shared" si="95"/>
        <v>45113.054167424045</v>
      </c>
      <c r="BW66" s="204">
        <f t="shared" si="95"/>
        <v>44834.382552815667</v>
      </c>
      <c r="BX66" s="204">
        <f t="shared" si="95"/>
        <v>43388.112147886131</v>
      </c>
      <c r="BY66" s="204">
        <f t="shared" si="95"/>
        <v>41941.841742956596</v>
      </c>
      <c r="BZ66" s="204">
        <f t="shared" si="95"/>
        <v>40495.571338027054</v>
      </c>
      <c r="CA66" s="204">
        <f t="shared" si="95"/>
        <v>39049.300933097518</v>
      </c>
      <c r="CB66" s="204">
        <f t="shared" si="95"/>
        <v>37603.030528167983</v>
      </c>
      <c r="CC66" s="204">
        <f t="shared" si="95"/>
        <v>36156.76012323844</v>
      </c>
      <c r="CD66" s="204">
        <f t="shared" si="95"/>
        <v>34710.489718308905</v>
      </c>
      <c r="CE66" s="204">
        <f t="shared" si="95"/>
        <v>33264.219313379363</v>
      </c>
      <c r="CF66" s="204">
        <f t="shared" si="95"/>
        <v>31817.948908449827</v>
      </c>
      <c r="CG66" s="204">
        <f t="shared" si="95"/>
        <v>30371.678503520292</v>
      </c>
      <c r="CH66" s="204">
        <f t="shared" si="95"/>
        <v>28925.408098590753</v>
      </c>
      <c r="CI66" s="204">
        <f t="shared" si="95"/>
        <v>27479.137693661214</v>
      </c>
      <c r="CJ66" s="204">
        <f t="shared" si="95"/>
        <v>26032.867288731679</v>
      </c>
      <c r="CK66" s="204">
        <f t="shared" si="95"/>
        <v>24586.59688380214</v>
      </c>
      <c r="CL66" s="204">
        <f t="shared" si="95"/>
        <v>23140.326478872601</v>
      </c>
      <c r="CM66" s="204">
        <f t="shared" si="95"/>
        <v>21694.056073943066</v>
      </c>
      <c r="CN66" s="204">
        <f t="shared" si="95"/>
        <v>20247.785669013527</v>
      </c>
      <c r="CO66" s="204">
        <f t="shared" si="95"/>
        <v>18801.515264083988</v>
      </c>
      <c r="CP66" s="204">
        <f t="shared" si="95"/>
        <v>17355.244859154453</v>
      </c>
      <c r="CQ66" s="204">
        <f t="shared" si="95"/>
        <v>15908.974454224914</v>
      </c>
      <c r="CR66" s="204">
        <f t="shared" si="95"/>
        <v>14462.704049295375</v>
      </c>
      <c r="CS66" s="204">
        <f t="shared" si="95"/>
        <v>13016.433644365839</v>
      </c>
      <c r="CT66" s="204">
        <f t="shared" si="95"/>
        <v>11570.163239436297</v>
      </c>
      <c r="CU66" s="204">
        <f t="shared" si="95"/>
        <v>10123.892834506762</v>
      </c>
      <c r="CV66" s="204">
        <f t="shared" si="95"/>
        <v>8677.6224295772263</v>
      </c>
      <c r="CW66" s="204">
        <f t="shared" si="95"/>
        <v>7231.3520246476837</v>
      </c>
      <c r="CX66" s="204">
        <f t="shared" si="95"/>
        <v>5785.0816197181484</v>
      </c>
      <c r="CY66" s="204">
        <f t="shared" si="95"/>
        <v>4338.8112147886131</v>
      </c>
      <c r="CZ66" s="204">
        <f t="shared" si="95"/>
        <v>2892.5408098590706</v>
      </c>
      <c r="DA66" s="204">
        <f t="shared" si="95"/>
        <v>1446.2704049295353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6833.6276632920653</v>
      </c>
      <c r="G67" s="204">
        <f t="shared" si="96"/>
        <v>6833.6276632920653</v>
      </c>
      <c r="H67" s="204">
        <f t="shared" si="96"/>
        <v>6833.6276632920653</v>
      </c>
      <c r="I67" s="204">
        <f t="shared" si="96"/>
        <v>6833.6276632920653</v>
      </c>
      <c r="J67" s="204">
        <f t="shared" si="96"/>
        <v>6833.6276632920653</v>
      </c>
      <c r="K67" s="204">
        <f t="shared" si="96"/>
        <v>6833.6276632920653</v>
      </c>
      <c r="L67" s="204">
        <f t="shared" si="88"/>
        <v>6833.6276632920653</v>
      </c>
      <c r="M67" s="204">
        <f t="shared" si="96"/>
        <v>6833.6276632920653</v>
      </c>
      <c r="N67" s="204">
        <f t="shared" si="96"/>
        <v>6833.6276632920653</v>
      </c>
      <c r="O67" s="204">
        <f t="shared" si="96"/>
        <v>6833.6276632920653</v>
      </c>
      <c r="P67" s="204">
        <f t="shared" si="96"/>
        <v>6464.2423841951968</v>
      </c>
      <c r="Q67" s="204">
        <f t="shared" si="96"/>
        <v>6094.8571050983282</v>
      </c>
      <c r="R67" s="204">
        <f t="shared" si="96"/>
        <v>5725.4718260014597</v>
      </c>
      <c r="S67" s="204">
        <f t="shared" si="96"/>
        <v>5356.0865469045921</v>
      </c>
      <c r="T67" s="204">
        <f t="shared" si="96"/>
        <v>4986.7012678077235</v>
      </c>
      <c r="U67" s="204">
        <f t="shared" si="96"/>
        <v>4617.315988710855</v>
      </c>
      <c r="V67" s="204">
        <f t="shared" si="96"/>
        <v>4247.9307096139873</v>
      </c>
      <c r="W67" s="204">
        <f t="shared" si="96"/>
        <v>3878.5454305171183</v>
      </c>
      <c r="X67" s="204">
        <f t="shared" si="96"/>
        <v>3509.1601514202498</v>
      </c>
      <c r="Y67" s="204">
        <f t="shared" si="96"/>
        <v>3139.7748723233817</v>
      </c>
      <c r="Z67" s="204">
        <f t="shared" si="96"/>
        <v>2770.3895932265132</v>
      </c>
      <c r="AA67" s="204">
        <f t="shared" si="96"/>
        <v>2401.0043141296446</v>
      </c>
      <c r="AB67" s="204">
        <f t="shared" si="96"/>
        <v>2031.6190350327761</v>
      </c>
      <c r="AC67" s="204">
        <f t="shared" si="96"/>
        <v>1662.2337559359084</v>
      </c>
      <c r="AD67" s="204">
        <f t="shared" si="96"/>
        <v>1292.8484768390399</v>
      </c>
      <c r="AE67" s="204">
        <f t="shared" si="96"/>
        <v>923.46319774217136</v>
      </c>
      <c r="AF67" s="204">
        <f t="shared" si="96"/>
        <v>554.07791864530282</v>
      </c>
      <c r="AG67" s="204">
        <f t="shared" si="96"/>
        <v>184.69263954843427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0</v>
      </c>
      <c r="CY67" s="204">
        <f t="shared" si="97"/>
        <v>0</v>
      </c>
      <c r="CZ67" s="204">
        <f t="shared" si="97"/>
        <v>0</v>
      </c>
      <c r="DA67" s="204">
        <f t="shared" si="97"/>
        <v>0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394.01096436999296</v>
      </c>
      <c r="Q68" s="204">
        <f t="shared" si="98"/>
        <v>788.02192873998592</v>
      </c>
      <c r="R68" s="204">
        <f t="shared" si="98"/>
        <v>1182.0328931099789</v>
      </c>
      <c r="S68" s="204">
        <f t="shared" si="98"/>
        <v>1576.0438574799718</v>
      </c>
      <c r="T68" s="204">
        <f t="shared" si="98"/>
        <v>1970.0548218499648</v>
      </c>
      <c r="U68" s="204">
        <f t="shared" si="98"/>
        <v>2364.0657862199578</v>
      </c>
      <c r="V68" s="204">
        <f t="shared" si="98"/>
        <v>2758.0767505899507</v>
      </c>
      <c r="W68" s="204">
        <f t="shared" si="98"/>
        <v>3152.0877149599437</v>
      </c>
      <c r="X68" s="204">
        <f t="shared" si="98"/>
        <v>3546.0986793299367</v>
      </c>
      <c r="Y68" s="204">
        <f t="shared" si="98"/>
        <v>3940.1096436999296</v>
      </c>
      <c r="Z68" s="204">
        <f t="shared" si="98"/>
        <v>4334.120608069923</v>
      </c>
      <c r="AA68" s="204">
        <f t="shared" si="98"/>
        <v>4728.1315724399155</v>
      </c>
      <c r="AB68" s="204">
        <f t="shared" si="98"/>
        <v>5122.1425368099081</v>
      </c>
      <c r="AC68" s="204">
        <f t="shared" si="98"/>
        <v>5516.1535011799015</v>
      </c>
      <c r="AD68" s="204">
        <f t="shared" si="98"/>
        <v>5910.1644655498949</v>
      </c>
      <c r="AE68" s="204">
        <f t="shared" si="98"/>
        <v>6304.1754299198874</v>
      </c>
      <c r="AF68" s="204">
        <f t="shared" si="98"/>
        <v>6698.1863942898799</v>
      </c>
      <c r="AG68" s="204">
        <f t="shared" si="98"/>
        <v>7092.1973586598733</v>
      </c>
      <c r="AH68" s="204">
        <f t="shared" si="98"/>
        <v>7711.4432493084441</v>
      </c>
      <c r="AI68" s="204">
        <f t="shared" si="98"/>
        <v>8555.9240662355951</v>
      </c>
      <c r="AJ68" s="204">
        <f t="shared" si="98"/>
        <v>9400.4048831627442</v>
      </c>
      <c r="AK68" s="204">
        <f t="shared" si="98"/>
        <v>10244.885700089893</v>
      </c>
      <c r="AL68" s="204">
        <f t="shared" si="98"/>
        <v>11089.366517017042</v>
      </c>
      <c r="AM68" s="204">
        <f t="shared" si="98"/>
        <v>11933.847333944192</v>
      </c>
      <c r="AN68" s="204">
        <f t="shared" si="98"/>
        <v>12778.328150871343</v>
      </c>
      <c r="AO68" s="204">
        <f t="shared" si="98"/>
        <v>13622.808967798494</v>
      </c>
      <c r="AP68" s="204">
        <f t="shared" si="98"/>
        <v>14467.289784725643</v>
      </c>
      <c r="AQ68" s="204">
        <f t="shared" si="98"/>
        <v>15311.770601652792</v>
      </c>
      <c r="AR68" s="204">
        <f t="shared" si="98"/>
        <v>16156.251418579941</v>
      </c>
      <c r="AS68" s="204">
        <f t="shared" si="98"/>
        <v>17000.732235507094</v>
      </c>
      <c r="AT68" s="204">
        <f t="shared" si="98"/>
        <v>17845.213052434243</v>
      </c>
      <c r="AU68" s="204">
        <f t="shared" si="98"/>
        <v>18689.693869361392</v>
      </c>
      <c r="AV68" s="204">
        <f t="shared" si="98"/>
        <v>19534.174686288541</v>
      </c>
      <c r="AW68" s="204">
        <f t="shared" si="98"/>
        <v>20378.65550321569</v>
      </c>
      <c r="AX68" s="204">
        <f t="shared" si="98"/>
        <v>21223.136320142839</v>
      </c>
      <c r="AY68" s="204">
        <f t="shared" si="98"/>
        <v>22067.617137069989</v>
      </c>
      <c r="AZ68" s="204">
        <f t="shared" si="98"/>
        <v>22912.097953997138</v>
      </c>
      <c r="BA68" s="204">
        <f t="shared" si="98"/>
        <v>23756.578770924287</v>
      </c>
      <c r="BB68" s="204">
        <f t="shared" si="98"/>
        <v>24601.059587851436</v>
      </c>
      <c r="BC68" s="204">
        <f t="shared" si="98"/>
        <v>25445.540404778585</v>
      </c>
      <c r="BD68" s="204">
        <f t="shared" si="98"/>
        <v>26290.021221705741</v>
      </c>
      <c r="BE68" s="204">
        <f t="shared" si="98"/>
        <v>27134.502038632891</v>
      </c>
      <c r="BF68" s="204">
        <f t="shared" si="98"/>
        <v>27978.98285556004</v>
      </c>
      <c r="BG68" s="204">
        <f t="shared" si="98"/>
        <v>28823.463672487189</v>
      </c>
      <c r="BH68" s="204">
        <f t="shared" si="98"/>
        <v>29667.944489414338</v>
      </c>
      <c r="BI68" s="204">
        <f t="shared" si="98"/>
        <v>30512.425306341487</v>
      </c>
      <c r="BJ68" s="204">
        <f t="shared" si="98"/>
        <v>31356.906123268636</v>
      </c>
      <c r="BK68" s="204">
        <f t="shared" si="98"/>
        <v>32201.386940195785</v>
      </c>
      <c r="BL68" s="204">
        <f t="shared" si="98"/>
        <v>33045.867757122935</v>
      </c>
      <c r="BM68" s="204">
        <f t="shared" si="98"/>
        <v>33890.348574050084</v>
      </c>
      <c r="BN68" s="204">
        <f t="shared" si="98"/>
        <v>34734.829390977233</v>
      </c>
      <c r="BO68" s="204">
        <f t="shared" si="98"/>
        <v>35579.310207904382</v>
      </c>
      <c r="BP68" s="204">
        <f t="shared" si="98"/>
        <v>36423.791024831531</v>
      </c>
      <c r="BQ68" s="204">
        <f t="shared" si="98"/>
        <v>37268.271841758688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38112.752658685837</v>
      </c>
      <c r="BS68" s="204">
        <f t="shared" si="99"/>
        <v>38957.233475612986</v>
      </c>
      <c r="BT68" s="204">
        <f t="shared" si="99"/>
        <v>39801.714292540135</v>
      </c>
      <c r="BU68" s="204">
        <f t="shared" si="99"/>
        <v>40646.195109467284</v>
      </c>
      <c r="BV68" s="204">
        <f t="shared" si="99"/>
        <v>41490.675926394433</v>
      </c>
      <c r="BW68" s="204">
        <f t="shared" si="99"/>
        <v>41247.631948590417</v>
      </c>
      <c r="BX68" s="204">
        <f t="shared" si="99"/>
        <v>39917.063176055242</v>
      </c>
      <c r="BY68" s="204">
        <f t="shared" si="99"/>
        <v>38586.494403520068</v>
      </c>
      <c r="BZ68" s="204">
        <f t="shared" si="99"/>
        <v>37255.925630984893</v>
      </c>
      <c r="CA68" s="204">
        <f t="shared" si="99"/>
        <v>35925.356858449719</v>
      </c>
      <c r="CB68" s="204">
        <f t="shared" si="99"/>
        <v>34594.788085914544</v>
      </c>
      <c r="CC68" s="204">
        <f t="shared" si="99"/>
        <v>33264.21931337937</v>
      </c>
      <c r="CD68" s="204">
        <f t="shared" si="99"/>
        <v>31933.650540844195</v>
      </c>
      <c r="CE68" s="204">
        <f t="shared" si="99"/>
        <v>30603.081768309021</v>
      </c>
      <c r="CF68" s="204">
        <f t="shared" si="99"/>
        <v>29272.512995773846</v>
      </c>
      <c r="CG68" s="204">
        <f t="shared" si="99"/>
        <v>27941.944223238672</v>
      </c>
      <c r="CH68" s="204">
        <f t="shared" si="99"/>
        <v>26611.375450703497</v>
      </c>
      <c r="CI68" s="204">
        <f t="shared" si="99"/>
        <v>25280.806678168319</v>
      </c>
      <c r="CJ68" s="204">
        <f t="shared" si="99"/>
        <v>23950.237905633145</v>
      </c>
      <c r="CK68" s="204">
        <f t="shared" si="99"/>
        <v>22619.66913309797</v>
      </c>
      <c r="CL68" s="204">
        <f t="shared" si="99"/>
        <v>21289.100360562796</v>
      </c>
      <c r="CM68" s="204">
        <f t="shared" si="99"/>
        <v>19958.531588027621</v>
      </c>
      <c r="CN68" s="204">
        <f t="shared" si="99"/>
        <v>18627.962815492447</v>
      </c>
      <c r="CO68" s="204">
        <f t="shared" si="99"/>
        <v>17297.394042957272</v>
      </c>
      <c r="CP68" s="204">
        <f t="shared" si="99"/>
        <v>15966.825270422098</v>
      </c>
      <c r="CQ68" s="204">
        <f t="shared" si="99"/>
        <v>14636.256497886923</v>
      </c>
      <c r="CR68" s="204">
        <f t="shared" si="99"/>
        <v>13305.687725351749</v>
      </c>
      <c r="CS68" s="204">
        <f t="shared" si="99"/>
        <v>11975.118952816574</v>
      </c>
      <c r="CT68" s="204">
        <f t="shared" si="99"/>
        <v>10644.5501802814</v>
      </c>
      <c r="CU68" s="204">
        <f t="shared" si="99"/>
        <v>9313.9814077462215</v>
      </c>
      <c r="CV68" s="204">
        <f t="shared" si="99"/>
        <v>7983.412635211047</v>
      </c>
      <c r="CW68" s="204">
        <f t="shared" si="99"/>
        <v>6652.8438626758725</v>
      </c>
      <c r="CX68" s="204">
        <f t="shared" si="99"/>
        <v>5322.275090140698</v>
      </c>
      <c r="CY68" s="204">
        <f t="shared" si="99"/>
        <v>3991.7063176055235</v>
      </c>
      <c r="CZ68" s="204">
        <f t="shared" si="99"/>
        <v>2661.137545070349</v>
      </c>
      <c r="DA68" s="204">
        <f t="shared" si="99"/>
        <v>1330.5687725351745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1476.5017721245642</v>
      </c>
      <c r="G69" s="204">
        <f t="shared" si="100"/>
        <v>1476.5017721245642</v>
      </c>
      <c r="H69" s="204">
        <f t="shared" si="100"/>
        <v>1476.5017721245642</v>
      </c>
      <c r="I69" s="204">
        <f t="shared" si="100"/>
        <v>1476.5017721245642</v>
      </c>
      <c r="J69" s="204">
        <f t="shared" si="100"/>
        <v>1476.5017721245642</v>
      </c>
      <c r="K69" s="204">
        <f t="shared" si="100"/>
        <v>1476.5017721245642</v>
      </c>
      <c r="L69" s="204">
        <f t="shared" si="88"/>
        <v>1476.5017721245642</v>
      </c>
      <c r="M69" s="204">
        <f t="shared" si="100"/>
        <v>1476.5017721245642</v>
      </c>
      <c r="N69" s="204">
        <f t="shared" si="100"/>
        <v>1476.5017721245642</v>
      </c>
      <c r="O69" s="204">
        <f t="shared" si="100"/>
        <v>1476.5017721245642</v>
      </c>
      <c r="P69" s="204">
        <f t="shared" si="100"/>
        <v>1476.5017721245642</v>
      </c>
      <c r="Q69" s="204">
        <f t="shared" si="100"/>
        <v>1476.5017721245642</v>
      </c>
      <c r="R69" s="204">
        <f t="shared" si="100"/>
        <v>1476.5017721245642</v>
      </c>
      <c r="S69" s="204">
        <f t="shared" si="100"/>
        <v>1476.5017721245642</v>
      </c>
      <c r="T69" s="204">
        <f t="shared" si="100"/>
        <v>1476.5017721245642</v>
      </c>
      <c r="U69" s="204">
        <f t="shared" si="100"/>
        <v>1476.5017721245642</v>
      </c>
      <c r="V69" s="204">
        <f t="shared" si="100"/>
        <v>1476.5017721245642</v>
      </c>
      <c r="W69" s="204">
        <f t="shared" si="100"/>
        <v>1476.5017721245642</v>
      </c>
      <c r="X69" s="204">
        <f t="shared" si="100"/>
        <v>1476.5017721245642</v>
      </c>
      <c r="Y69" s="204">
        <f t="shared" si="100"/>
        <v>1476.5017721245642</v>
      </c>
      <c r="Z69" s="204">
        <f t="shared" si="100"/>
        <v>1476.5017721245642</v>
      </c>
      <c r="AA69" s="204">
        <f t="shared" si="100"/>
        <v>1476.5017721245642</v>
      </c>
      <c r="AB69" s="204">
        <f t="shared" si="100"/>
        <v>1476.5017721245642</v>
      </c>
      <c r="AC69" s="204">
        <f t="shared" si="100"/>
        <v>1476.5017721245642</v>
      </c>
      <c r="AD69" s="204">
        <f t="shared" si="100"/>
        <v>1476.5017721245642</v>
      </c>
      <c r="AE69" s="204">
        <f t="shared" si="100"/>
        <v>1476.5017721245642</v>
      </c>
      <c r="AF69" s="204">
        <f t="shared" si="100"/>
        <v>1476.5017721245642</v>
      </c>
      <c r="AG69" s="204">
        <f t="shared" si="100"/>
        <v>1476.5017721245642</v>
      </c>
      <c r="AH69" s="204">
        <f t="shared" si="100"/>
        <v>1458.4956529523135</v>
      </c>
      <c r="AI69" s="204">
        <f t="shared" si="100"/>
        <v>1422.4834146078119</v>
      </c>
      <c r="AJ69" s="204">
        <f t="shared" si="100"/>
        <v>1386.4711762633103</v>
      </c>
      <c r="AK69" s="204">
        <f t="shared" si="100"/>
        <v>1350.4589379188087</v>
      </c>
      <c r="AL69" s="204">
        <f t="shared" si="100"/>
        <v>1314.4466995743071</v>
      </c>
      <c r="AM69" s="204">
        <f t="shared" si="100"/>
        <v>1278.4344612298055</v>
      </c>
      <c r="AN69" s="204">
        <f t="shared" si="100"/>
        <v>1242.4222228853041</v>
      </c>
      <c r="AO69" s="204">
        <f t="shared" si="100"/>
        <v>1206.4099845408025</v>
      </c>
      <c r="AP69" s="204">
        <f t="shared" si="100"/>
        <v>1170.3977461963009</v>
      </c>
      <c r="AQ69" s="204">
        <f t="shared" si="100"/>
        <v>1134.3855078517993</v>
      </c>
      <c r="AR69" s="204">
        <f t="shared" si="100"/>
        <v>1098.3732695072977</v>
      </c>
      <c r="AS69" s="204">
        <f t="shared" si="100"/>
        <v>1062.3610311627963</v>
      </c>
      <c r="AT69" s="204">
        <f t="shared" si="100"/>
        <v>1026.3487928182947</v>
      </c>
      <c r="AU69" s="204">
        <f t="shared" si="100"/>
        <v>990.33655447379306</v>
      </c>
      <c r="AV69" s="204">
        <f t="shared" si="100"/>
        <v>954.32431612929145</v>
      </c>
      <c r="AW69" s="204">
        <f t="shared" si="100"/>
        <v>918.31207778478995</v>
      </c>
      <c r="AX69" s="204">
        <f t="shared" si="100"/>
        <v>882.29983944028834</v>
      </c>
      <c r="AY69" s="204">
        <f t="shared" si="100"/>
        <v>846.28760109578684</v>
      </c>
      <c r="AZ69" s="204">
        <f t="shared" si="100"/>
        <v>810.27536275128523</v>
      </c>
      <c r="BA69" s="204">
        <f t="shared" si="100"/>
        <v>774.26312440678362</v>
      </c>
      <c r="BB69" s="204">
        <f t="shared" si="100"/>
        <v>738.25088606228212</v>
      </c>
      <c r="BC69" s="204">
        <f t="shared" si="100"/>
        <v>702.23864771778051</v>
      </c>
      <c r="BD69" s="204">
        <f t="shared" si="100"/>
        <v>666.2264093732789</v>
      </c>
      <c r="BE69" s="204">
        <f t="shared" si="100"/>
        <v>630.2141710287774</v>
      </c>
      <c r="BF69" s="204">
        <f t="shared" si="100"/>
        <v>594.20193268427579</v>
      </c>
      <c r="BG69" s="204">
        <f t="shared" si="100"/>
        <v>558.18969433977429</v>
      </c>
      <c r="BH69" s="204">
        <f t="shared" si="100"/>
        <v>522.17745599527268</v>
      </c>
      <c r="BI69" s="204">
        <f t="shared" si="100"/>
        <v>486.16521765077107</v>
      </c>
      <c r="BJ69" s="204">
        <f t="shared" si="100"/>
        <v>450.15297930626957</v>
      </c>
      <c r="BK69" s="204">
        <f t="shared" si="100"/>
        <v>414.14074096176796</v>
      </c>
      <c r="BL69" s="204">
        <f t="shared" si="100"/>
        <v>378.12850261726635</v>
      </c>
      <c r="BM69" s="204">
        <f t="shared" si="100"/>
        <v>342.11626427276474</v>
      </c>
      <c r="BN69" s="204">
        <f t="shared" si="100"/>
        <v>306.10402592826335</v>
      </c>
      <c r="BO69" s="204">
        <f t="shared" si="100"/>
        <v>270.09178758376174</v>
      </c>
      <c r="BP69" s="204">
        <f t="shared" si="100"/>
        <v>234.07954923926013</v>
      </c>
      <c r="BQ69" s="204">
        <f t="shared" si="100"/>
        <v>198.06731089475852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162.05507255025691</v>
      </c>
      <c r="BS69" s="204">
        <f t="shared" si="101"/>
        <v>126.04283420575553</v>
      </c>
      <c r="BT69" s="204">
        <f t="shared" si="101"/>
        <v>90.030595861253914</v>
      </c>
      <c r="BU69" s="204">
        <f t="shared" si="101"/>
        <v>54.018357516752303</v>
      </c>
      <c r="BV69" s="204">
        <f t="shared" si="101"/>
        <v>18.006119172250692</v>
      </c>
      <c r="BW69" s="204">
        <f t="shared" si="101"/>
        <v>0</v>
      </c>
      <c r="BX69" s="204">
        <f t="shared" si="101"/>
        <v>0</v>
      </c>
      <c r="BY69" s="204">
        <f t="shared" si="101"/>
        <v>0</v>
      </c>
      <c r="BZ69" s="204">
        <f t="shared" si="101"/>
        <v>0</v>
      </c>
      <c r="CA69" s="204">
        <f t="shared" si="101"/>
        <v>0</v>
      </c>
      <c r="CB69" s="204">
        <f t="shared" si="101"/>
        <v>0</v>
      </c>
      <c r="CC69" s="204">
        <f t="shared" si="101"/>
        <v>0</v>
      </c>
      <c r="CD69" s="204">
        <f t="shared" si="101"/>
        <v>0</v>
      </c>
      <c r="CE69" s="204">
        <f t="shared" si="101"/>
        <v>0</v>
      </c>
      <c r="CF69" s="204">
        <f t="shared" si="101"/>
        <v>0</v>
      </c>
      <c r="CG69" s="204">
        <f t="shared" si="101"/>
        <v>0</v>
      </c>
      <c r="CH69" s="204">
        <f t="shared" si="101"/>
        <v>0</v>
      </c>
      <c r="CI69" s="204">
        <f t="shared" si="101"/>
        <v>0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0</v>
      </c>
      <c r="CY69" s="204">
        <f t="shared" si="101"/>
        <v>0</v>
      </c>
      <c r="CZ69" s="204">
        <f t="shared" si="101"/>
        <v>0</v>
      </c>
      <c r="DA69" s="204">
        <f t="shared" si="101"/>
        <v>0</v>
      </c>
    </row>
    <row r="70" spans="1:105" s="204" customFormat="1">
      <c r="A70" s="204" t="str">
        <f>Income!A85</f>
        <v>Cash transfer - official</v>
      </c>
      <c r="F70" s="204">
        <f t="shared" si="100"/>
        <v>8200.353195950478</v>
      </c>
      <c r="G70" s="204">
        <f t="shared" si="100"/>
        <v>8200.353195950478</v>
      </c>
      <c r="H70" s="204">
        <f t="shared" si="100"/>
        <v>8200.353195950478</v>
      </c>
      <c r="I70" s="204">
        <f t="shared" si="100"/>
        <v>8200.353195950478</v>
      </c>
      <c r="J70" s="204">
        <f t="shared" si="100"/>
        <v>8200.353195950478</v>
      </c>
      <c r="K70" s="204">
        <f t="shared" si="100"/>
        <v>8200.353195950478</v>
      </c>
      <c r="L70" s="204">
        <f t="shared" si="100"/>
        <v>8200.353195950478</v>
      </c>
      <c r="M70" s="204">
        <f t="shared" si="100"/>
        <v>8200.353195950478</v>
      </c>
      <c r="N70" s="204">
        <f t="shared" si="100"/>
        <v>8200.353195950478</v>
      </c>
      <c r="O70" s="204">
        <f t="shared" si="100"/>
        <v>8200.353195950478</v>
      </c>
      <c r="P70" s="204">
        <f t="shared" si="100"/>
        <v>8200.353195950478</v>
      </c>
      <c r="Q70" s="204">
        <f t="shared" si="100"/>
        <v>8200.353195950478</v>
      </c>
      <c r="R70" s="204">
        <f t="shared" si="100"/>
        <v>8200.353195950478</v>
      </c>
      <c r="S70" s="204">
        <f t="shared" si="100"/>
        <v>8200.353195950478</v>
      </c>
      <c r="T70" s="204">
        <f t="shared" si="100"/>
        <v>8200.353195950478</v>
      </c>
      <c r="U70" s="204">
        <f t="shared" si="100"/>
        <v>8200.353195950478</v>
      </c>
      <c r="V70" s="204">
        <f t="shared" si="100"/>
        <v>8200.353195950478</v>
      </c>
      <c r="W70" s="204">
        <f t="shared" si="100"/>
        <v>8200.353195950478</v>
      </c>
      <c r="X70" s="204">
        <f t="shared" si="100"/>
        <v>8200.353195950478</v>
      </c>
      <c r="Y70" s="204">
        <f t="shared" si="100"/>
        <v>8200.353195950478</v>
      </c>
      <c r="Z70" s="204">
        <f t="shared" si="100"/>
        <v>8200.353195950478</v>
      </c>
      <c r="AA70" s="204">
        <f t="shared" si="100"/>
        <v>8200.353195950478</v>
      </c>
      <c r="AB70" s="204">
        <f t="shared" si="100"/>
        <v>8200.353195950478</v>
      </c>
      <c r="AC70" s="204">
        <f t="shared" si="100"/>
        <v>8200.353195950478</v>
      </c>
      <c r="AD70" s="204">
        <f t="shared" si="100"/>
        <v>8200.353195950478</v>
      </c>
      <c r="AE70" s="204">
        <f t="shared" si="100"/>
        <v>8200.353195950478</v>
      </c>
      <c r="AF70" s="204">
        <f t="shared" si="100"/>
        <v>8200.353195950478</v>
      </c>
      <c r="AG70" s="204">
        <f t="shared" si="100"/>
        <v>8200.353195950478</v>
      </c>
      <c r="AH70" s="204">
        <f t="shared" si="100"/>
        <v>8100.348888682789</v>
      </c>
      <c r="AI70" s="204">
        <f t="shared" si="100"/>
        <v>7900.3402741474119</v>
      </c>
      <c r="AJ70" s="204">
        <f t="shared" si="100"/>
        <v>7700.3316596120339</v>
      </c>
      <c r="AK70" s="204">
        <f t="shared" si="100"/>
        <v>7500.3230450766569</v>
      </c>
      <c r="AL70" s="204">
        <f t="shared" si="100"/>
        <v>7300.3144305412789</v>
      </c>
      <c r="AM70" s="204">
        <f t="shared" si="100"/>
        <v>7100.3058160059018</v>
      </c>
      <c r="AN70" s="204">
        <f t="shared" si="100"/>
        <v>6900.2972014705247</v>
      </c>
      <c r="AO70" s="204">
        <f t="shared" si="100"/>
        <v>6700.2885869351467</v>
      </c>
      <c r="AP70" s="204">
        <f t="shared" si="100"/>
        <v>6500.2799723997687</v>
      </c>
      <c r="AQ70" s="204">
        <f t="shared" si="100"/>
        <v>6300.2713578643916</v>
      </c>
      <c r="AR70" s="204">
        <f t="shared" si="100"/>
        <v>6100.2627433290145</v>
      </c>
      <c r="AS70" s="204">
        <f t="shared" si="100"/>
        <v>5900.2541287936365</v>
      </c>
      <c r="AT70" s="204">
        <f t="shared" si="100"/>
        <v>5700.2455142582585</v>
      </c>
      <c r="AU70" s="204">
        <f t="shared" si="100"/>
        <v>5500.2368997228814</v>
      </c>
      <c r="AV70" s="204">
        <f t="shared" si="100"/>
        <v>5300.2282851875043</v>
      </c>
      <c r="AW70" s="204">
        <f t="shared" si="100"/>
        <v>5100.2196706521263</v>
      </c>
      <c r="AX70" s="204">
        <f t="shared" si="100"/>
        <v>4900.2110561167492</v>
      </c>
      <c r="AY70" s="204">
        <f t="shared" si="100"/>
        <v>4700.2024415813721</v>
      </c>
      <c r="AZ70" s="204">
        <f t="shared" si="100"/>
        <v>4500.1938270459941</v>
      </c>
      <c r="BA70" s="204">
        <f t="shared" si="100"/>
        <v>4300.1852125106161</v>
      </c>
      <c r="BB70" s="204">
        <f t="shared" si="100"/>
        <v>4100.176597975239</v>
      </c>
      <c r="BC70" s="204">
        <f t="shared" si="100"/>
        <v>3900.167983439861</v>
      </c>
      <c r="BD70" s="204">
        <f t="shared" si="100"/>
        <v>3700.1593689044839</v>
      </c>
      <c r="BE70" s="204">
        <f t="shared" si="100"/>
        <v>3500.1507543691059</v>
      </c>
      <c r="BF70" s="204">
        <f t="shared" si="100"/>
        <v>3300.1421398337288</v>
      </c>
      <c r="BG70" s="204">
        <f t="shared" si="100"/>
        <v>3100.1335252983517</v>
      </c>
      <c r="BH70" s="204">
        <f t="shared" si="100"/>
        <v>2900.1249107629737</v>
      </c>
      <c r="BI70" s="204">
        <f t="shared" si="100"/>
        <v>2700.1162962275966</v>
      </c>
      <c r="BJ70" s="204">
        <f t="shared" si="100"/>
        <v>2500.1076816922186</v>
      </c>
      <c r="BK70" s="204">
        <f t="shared" si="100"/>
        <v>2300.0990671568416</v>
      </c>
      <c r="BL70" s="204">
        <f t="shared" si="100"/>
        <v>2100.0904526214636</v>
      </c>
      <c r="BM70" s="204">
        <f t="shared" si="100"/>
        <v>1900.0818380860865</v>
      </c>
      <c r="BN70" s="204">
        <f t="shared" si="100"/>
        <v>1700.0732235507085</v>
      </c>
      <c r="BO70" s="204">
        <f t="shared" si="100"/>
        <v>1500.0646090153314</v>
      </c>
      <c r="BP70" s="204">
        <f t="shared" si="100"/>
        <v>1300.0559944799534</v>
      </c>
      <c r="BQ70" s="204">
        <f t="shared" si="100"/>
        <v>1100.0473799445763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900.03876540919828</v>
      </c>
      <c r="BS70" s="204">
        <f t="shared" si="102"/>
        <v>700.03015087382119</v>
      </c>
      <c r="BT70" s="204">
        <f t="shared" si="102"/>
        <v>500.02153633844318</v>
      </c>
      <c r="BU70" s="204">
        <f t="shared" si="102"/>
        <v>300.01292180306609</v>
      </c>
      <c r="BV70" s="204">
        <f t="shared" si="102"/>
        <v>100.004307267689</v>
      </c>
      <c r="BW70" s="204">
        <f t="shared" si="102"/>
        <v>0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0</v>
      </c>
      <c r="DA71" s="204">
        <f t="shared" si="104"/>
        <v>0</v>
      </c>
    </row>
    <row r="72" spans="1:105" s="204" customFormat="1">
      <c r="A72" s="204" t="str">
        <f>Income!A88</f>
        <v>TOTAL</v>
      </c>
      <c r="F72" s="204">
        <f>SUM(F59:F71)</f>
        <v>39031.082241727403</v>
      </c>
      <c r="G72" s="204">
        <f t="shared" ref="G72:BR72" si="105">SUM(G59:G71)</f>
        <v>39031.082241727403</v>
      </c>
      <c r="H72" s="204">
        <f t="shared" si="105"/>
        <v>39031.082241727403</v>
      </c>
      <c r="I72" s="204">
        <f t="shared" si="105"/>
        <v>39031.082241727403</v>
      </c>
      <c r="J72" s="204">
        <f t="shared" si="105"/>
        <v>39031.082241727403</v>
      </c>
      <c r="K72" s="204">
        <f t="shared" si="105"/>
        <v>39031.082241727403</v>
      </c>
      <c r="L72" s="204">
        <f t="shared" si="105"/>
        <v>39031.082241727403</v>
      </c>
      <c r="M72" s="204">
        <f t="shared" si="105"/>
        <v>39031.082241727403</v>
      </c>
      <c r="N72" s="204">
        <f t="shared" si="105"/>
        <v>39031.082241727403</v>
      </c>
      <c r="O72" s="204">
        <f t="shared" si="105"/>
        <v>39031.082241727403</v>
      </c>
      <c r="P72" s="204">
        <f t="shared" si="105"/>
        <v>39521.133378662584</v>
      </c>
      <c r="Q72" s="204">
        <f t="shared" si="105"/>
        <v>40011.184515597757</v>
      </c>
      <c r="R72" s="204">
        <f t="shared" si="105"/>
        <v>40501.235652532938</v>
      </c>
      <c r="S72" s="204">
        <f t="shared" si="105"/>
        <v>40991.286789468126</v>
      </c>
      <c r="T72" s="204">
        <f t="shared" si="105"/>
        <v>41481.337926403292</v>
      </c>
      <c r="U72" s="204">
        <f t="shared" si="105"/>
        <v>41971.38906333848</v>
      </c>
      <c r="V72" s="204">
        <f t="shared" si="105"/>
        <v>42461.440200273653</v>
      </c>
      <c r="W72" s="204">
        <f t="shared" si="105"/>
        <v>42951.491337208834</v>
      </c>
      <c r="X72" s="204">
        <f t="shared" si="105"/>
        <v>43441.542474144007</v>
      </c>
      <c r="Y72" s="204">
        <f t="shared" si="105"/>
        <v>43931.593611079188</v>
      </c>
      <c r="Z72" s="204">
        <f t="shared" si="105"/>
        <v>44421.644748014369</v>
      </c>
      <c r="AA72" s="204">
        <f t="shared" si="105"/>
        <v>44911.69588494955</v>
      </c>
      <c r="AB72" s="204">
        <f t="shared" si="105"/>
        <v>45401.747021884723</v>
      </c>
      <c r="AC72" s="204">
        <f t="shared" si="105"/>
        <v>45891.798158819904</v>
      </c>
      <c r="AD72" s="204">
        <f t="shared" si="105"/>
        <v>46381.849295755084</v>
      </c>
      <c r="AE72" s="204">
        <f t="shared" si="105"/>
        <v>46871.900432690265</v>
      </c>
      <c r="AF72" s="204">
        <f t="shared" si="105"/>
        <v>47361.951569625438</v>
      </c>
      <c r="AG72" s="204">
        <f t="shared" si="105"/>
        <v>47852.002706560619</v>
      </c>
      <c r="AH72" s="204">
        <f t="shared" si="105"/>
        <v>48577.191760578331</v>
      </c>
      <c r="AI72" s="204">
        <f t="shared" si="105"/>
        <v>49537.518731678589</v>
      </c>
      <c r="AJ72" s="204">
        <f t="shared" si="105"/>
        <v>50497.845702778832</v>
      </c>
      <c r="AK72" s="204">
        <f t="shared" si="105"/>
        <v>51458.172673879082</v>
      </c>
      <c r="AL72" s="204">
        <f t="shared" si="105"/>
        <v>52418.499644979325</v>
      </c>
      <c r="AM72" s="204">
        <f t="shared" si="105"/>
        <v>53378.826616079583</v>
      </c>
      <c r="AN72" s="204">
        <f t="shared" si="105"/>
        <v>54339.153587179826</v>
      </c>
      <c r="AO72" s="204">
        <f t="shared" si="105"/>
        <v>55299.480558280091</v>
      </c>
      <c r="AP72" s="204">
        <f t="shared" si="105"/>
        <v>56259.807529380327</v>
      </c>
      <c r="AQ72" s="204">
        <f t="shared" si="105"/>
        <v>57220.134500480584</v>
      </c>
      <c r="AR72" s="204">
        <f t="shared" si="105"/>
        <v>58180.461471580827</v>
      </c>
      <c r="AS72" s="204">
        <f t="shared" si="105"/>
        <v>59140.788442681078</v>
      </c>
      <c r="AT72" s="204">
        <f t="shared" si="105"/>
        <v>60101.115413781328</v>
      </c>
      <c r="AU72" s="204">
        <f t="shared" si="105"/>
        <v>61061.442384881579</v>
      </c>
      <c r="AV72" s="204">
        <f t="shared" si="105"/>
        <v>62021.769355981836</v>
      </c>
      <c r="AW72" s="204">
        <f t="shared" si="105"/>
        <v>62982.096327082079</v>
      </c>
      <c r="AX72" s="204">
        <f t="shared" si="105"/>
        <v>63942.42329818233</v>
      </c>
      <c r="AY72" s="204">
        <f t="shared" si="105"/>
        <v>64902.750269282573</v>
      </c>
      <c r="AZ72" s="204">
        <f t="shared" si="105"/>
        <v>65863.077240382816</v>
      </c>
      <c r="BA72" s="204">
        <f t="shared" si="105"/>
        <v>66823.404211483081</v>
      </c>
      <c r="BB72" s="204">
        <f t="shared" si="105"/>
        <v>67783.731182583331</v>
      </c>
      <c r="BC72" s="204">
        <f t="shared" si="105"/>
        <v>68744.058153683582</v>
      </c>
      <c r="BD72" s="204">
        <f t="shared" si="105"/>
        <v>69704.385124783832</v>
      </c>
      <c r="BE72" s="204">
        <f t="shared" si="105"/>
        <v>70664.712095884097</v>
      </c>
      <c r="BF72" s="204">
        <f t="shared" si="105"/>
        <v>71625.039066984318</v>
      </c>
      <c r="BG72" s="204">
        <f t="shared" si="105"/>
        <v>72585.366038084569</v>
      </c>
      <c r="BH72" s="204">
        <f t="shared" si="105"/>
        <v>73545.693009184833</v>
      </c>
      <c r="BI72" s="204">
        <f t="shared" si="105"/>
        <v>74506.019980285084</v>
      </c>
      <c r="BJ72" s="204">
        <f t="shared" si="105"/>
        <v>75466.346951385305</v>
      </c>
      <c r="BK72" s="204">
        <f t="shared" si="105"/>
        <v>76426.673922485585</v>
      </c>
      <c r="BL72" s="204">
        <f t="shared" si="105"/>
        <v>77387.00089358582</v>
      </c>
      <c r="BM72" s="204">
        <f t="shared" si="105"/>
        <v>78347.327864686071</v>
      </c>
      <c r="BN72" s="204">
        <f t="shared" si="105"/>
        <v>79307.654835786321</v>
      </c>
      <c r="BO72" s="204">
        <f t="shared" si="105"/>
        <v>80267.981806886572</v>
      </c>
      <c r="BP72" s="204">
        <f t="shared" si="105"/>
        <v>81228.308777986822</v>
      </c>
      <c r="BQ72" s="204">
        <f t="shared" si="105"/>
        <v>82188.635749087072</v>
      </c>
      <c r="BR72" s="204">
        <f t="shared" si="105"/>
        <v>83148.962720187323</v>
      </c>
      <c r="BS72" s="204">
        <f t="shared" ref="BS72:DA72" si="106">SUM(BS59:BS71)</f>
        <v>84109.289691287573</v>
      </c>
      <c r="BT72" s="204">
        <f t="shared" si="106"/>
        <v>85069.616662387838</v>
      </c>
      <c r="BU72" s="204">
        <f t="shared" si="106"/>
        <v>86029.943633488059</v>
      </c>
      <c r="BV72" s="204">
        <f t="shared" si="106"/>
        <v>86990.270604588324</v>
      </c>
      <c r="BW72" s="204">
        <f t="shared" si="106"/>
        <v>86082.014501406084</v>
      </c>
      <c r="BX72" s="204">
        <f t="shared" si="106"/>
        <v>83305.175323941367</v>
      </c>
      <c r="BY72" s="204">
        <f t="shared" si="106"/>
        <v>80528.336146476664</v>
      </c>
      <c r="BZ72" s="204">
        <f t="shared" si="106"/>
        <v>77751.496969011947</v>
      </c>
      <c r="CA72" s="204">
        <f t="shared" si="106"/>
        <v>74974.657791547244</v>
      </c>
      <c r="CB72" s="204">
        <f t="shared" si="106"/>
        <v>72197.818614082527</v>
      </c>
      <c r="CC72" s="204">
        <f t="shared" si="106"/>
        <v>69420.97943661781</v>
      </c>
      <c r="CD72" s="204">
        <f t="shared" si="106"/>
        <v>66644.140259153093</v>
      </c>
      <c r="CE72" s="204">
        <f t="shared" si="106"/>
        <v>63867.301081688383</v>
      </c>
      <c r="CF72" s="204">
        <f t="shared" si="106"/>
        <v>61090.461904223674</v>
      </c>
      <c r="CG72" s="204">
        <f t="shared" si="106"/>
        <v>58313.622726758964</v>
      </c>
      <c r="CH72" s="204">
        <f t="shared" si="106"/>
        <v>55536.783549294254</v>
      </c>
      <c r="CI72" s="204">
        <f t="shared" si="106"/>
        <v>52759.944371829537</v>
      </c>
      <c r="CJ72" s="204">
        <f t="shared" si="106"/>
        <v>49983.10519436482</v>
      </c>
      <c r="CK72" s="204">
        <f t="shared" si="106"/>
        <v>47206.26601690011</v>
      </c>
      <c r="CL72" s="204">
        <f t="shared" si="106"/>
        <v>44429.4268394354</v>
      </c>
      <c r="CM72" s="204">
        <f t="shared" si="106"/>
        <v>41652.587661970683</v>
      </c>
      <c r="CN72" s="204">
        <f t="shared" si="106"/>
        <v>38875.748484505973</v>
      </c>
      <c r="CO72" s="204">
        <f t="shared" si="106"/>
        <v>36098.909307041264</v>
      </c>
      <c r="CP72" s="204">
        <f t="shared" si="106"/>
        <v>33322.070129576547</v>
      </c>
      <c r="CQ72" s="204">
        <f t="shared" si="106"/>
        <v>30545.230952111837</v>
      </c>
      <c r="CR72" s="204">
        <f t="shared" si="106"/>
        <v>27768.391774647123</v>
      </c>
      <c r="CS72" s="204">
        <f t="shared" si="106"/>
        <v>24991.552597182414</v>
      </c>
      <c r="CT72" s="204">
        <f t="shared" si="106"/>
        <v>22214.713419717697</v>
      </c>
      <c r="CU72" s="204">
        <f t="shared" si="106"/>
        <v>19437.874242252983</v>
      </c>
      <c r="CV72" s="204">
        <f t="shared" si="106"/>
        <v>16661.035064788273</v>
      </c>
      <c r="CW72" s="204">
        <f t="shared" si="106"/>
        <v>13884.195887323556</v>
      </c>
      <c r="CX72" s="204">
        <f t="shared" si="106"/>
        <v>11107.356709858846</v>
      </c>
      <c r="CY72" s="204">
        <f t="shared" si="106"/>
        <v>8330.5175323941367</v>
      </c>
      <c r="CZ72" s="204">
        <f t="shared" si="106"/>
        <v>5553.6783549294196</v>
      </c>
      <c r="DA72" s="204">
        <f t="shared" si="106"/>
        <v>2776.8391774647098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18</v>
      </c>
      <c r="D107" s="214">
        <f>C23</f>
        <v>37</v>
      </c>
      <c r="E107" s="214">
        <f>D23</f>
        <v>100</v>
      </c>
      <c r="F107" s="214">
        <f>E23</f>
        <v>100</v>
      </c>
      <c r="AD107" s="201" t="s">
        <v>109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0</v>
      </c>
      <c r="E108" s="212">
        <f>CR42</f>
        <v>0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0</v>
      </c>
      <c r="E109" s="212">
        <f t="shared" ref="E109:E120" si="109">CR43</f>
        <v>0</v>
      </c>
      <c r="F109" s="212">
        <f xml:space="preserve"> 0.2249*F107^2 - 18.644*F107 + 340.26</f>
        <v>724.86000000000013</v>
      </c>
      <c r="AD109" s="217" t="s">
        <v>112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0</v>
      </c>
      <c r="E110" s="212">
        <f t="shared" si="109"/>
        <v>0</v>
      </c>
      <c r="F110" s="212">
        <f xml:space="preserve"> -0.005*F107^2 + 0.7378*F107 - 15.349</f>
        <v>8.4310000000000009</v>
      </c>
      <c r="AD110" s="217" t="s">
        <v>110</v>
      </c>
      <c r="AE110" s="201">
        <f>(0.5*(DA72-F72))</f>
        <v>-18127.121532131347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111</v>
      </c>
      <c r="AE111" s="212">
        <f>AE109/AE110</f>
        <v>-0.73650091667060991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0</v>
      </c>
      <c r="E112" s="212">
        <f t="shared" si="109"/>
        <v>0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113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317.67134002330675</v>
      </c>
      <c r="D114" s="212">
        <f t="shared" si="108"/>
        <v>-537.06016865980996</v>
      </c>
      <c r="E114" s="212">
        <f t="shared" si="109"/>
        <v>0</v>
      </c>
      <c r="F114" s="212">
        <v>0</v>
      </c>
      <c r="AD114" s="217" t="s">
        <v>114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147.75411163874733</v>
      </c>
      <c r="D115" s="212">
        <f t="shared" si="108"/>
        <v>888.92717571278911</v>
      </c>
      <c r="E115" s="212">
        <f t="shared" si="109"/>
        <v>-1446.2704049295378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-369.38527909686837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394.01096436999296</v>
      </c>
      <c r="D117" s="212">
        <f t="shared" si="108"/>
        <v>844.4808169271497</v>
      </c>
      <c r="E117" s="212">
        <f t="shared" si="109"/>
        <v>-1330.5687725351747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-36.012238344501569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-200.00861453537752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casual</vt:lpstr>
      <vt:lpstr>seasonal</vt:lpstr>
      <vt:lpstr>permanent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2016-10-18T14:42:22Z</dcterms:modified>
  <cp:category/>
</cp:coreProperties>
</file>