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1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1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1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<sst xmlns="http://schemas.openxmlformats.org/spreadsheetml/2006/main" count="849" uniqueCount="191">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</sst>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0.266961041873219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0.0188940706367736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0.0220881676879294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0.00926792362191385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0.0111332915465544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0.00705704104093097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0.0496707250260759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0.0138330908375634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0.0098189080539962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0.00240447487578811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0.144700488358775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0.275690858592224</c:v>
                </c:pt>
                <c:pt idx="2" formatCode="0.0%">
                  <c:v>0.230276355307812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679160"/>
        <c:axId val="-2119096808"/>
      </c:barChart>
      <c:catAx>
        <c:axId val="178967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09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09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67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0.0694754261736467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0.0185878149161793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0.0358225078343869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0.00149177572880567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0.00370350237609409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0.0032846438065446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0.0136860158606025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0.00410580475818075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0.000798350925201813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0.00228100264343375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0.00320536345743374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771592"/>
        <c:axId val="-2114778552"/>
      </c:barChart>
      <c:catAx>
        <c:axId val="-211477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7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7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7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0.0558610682941697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0.0148781122217576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0.0365133864689239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0.000730267729378477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0.0123486028480111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0.0080396447271025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0.0145160252017129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0.00267988157570083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0.000390816063123038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0.0027915433080217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705384"/>
        <c:axId val="1814498152"/>
      </c:barChart>
      <c:catAx>
        <c:axId val="181470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9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9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0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0.0245277819681753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0.0220610071859871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923048"/>
        <c:axId val="1814926040"/>
      </c:barChart>
      <c:catAx>
        <c:axId val="181492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92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92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92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4428.058320649606</c:v>
                </c:pt>
                <c:pt idx="5">
                  <c:v>6828.716601667544</c:v>
                </c:pt>
                <c:pt idx="6">
                  <c:v>7153.546796237893</c:v>
                </c:pt>
                <c:pt idx="7">
                  <c:v>6422.46653187333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1828.884894105466</c:v>
                </c:pt>
                <c:pt idx="6">
                  <c:v>21585.89081795964</c:v>
                </c:pt>
                <c:pt idx="7">
                  <c:v>35476.6605187352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3585.698814503945</c:v>
                </c:pt>
                <c:pt idx="6">
                  <c:v>11566.92146616192</c:v>
                </c:pt>
                <c:pt idx="7">
                  <c:v>20149.1317991165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787.1782826319728</c:v>
                </c:pt>
                <c:pt idx="5">
                  <c:v>1056.714848644382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11039.77603043173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708.0112572889446</c:v>
                </c:pt>
                <c:pt idx="5">
                  <c:v>3498.824744689028</c:v>
                </c:pt>
                <c:pt idx="6">
                  <c:v>367.1869002301542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07208"/>
        <c:axId val="1814800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07208"/>
        <c:axId val="1814800296"/>
      </c:lineChart>
      <c:catAx>
        <c:axId val="18148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0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80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8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682504"/>
        <c:axId val="1814677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82504"/>
        <c:axId val="1814677448"/>
      </c:lineChart>
      <c:catAx>
        <c:axId val="181468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7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67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68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565560"/>
        <c:axId val="18145689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65560"/>
        <c:axId val="1814568904"/>
      </c:lineChart>
      <c:catAx>
        <c:axId val="1814565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6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56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6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0.164166017144013</c:v>
                </c:pt>
                <c:pt idx="2">
                  <c:v>0.173354005887573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0.0838799454520817</c:v>
                </c:pt>
                <c:pt idx="2">
                  <c:v>0.0700624178137631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-0.184288434241951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465992"/>
        <c:axId val="1814463848"/>
      </c:barChart>
      <c:catAx>
        <c:axId val="181446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46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46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465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0.273120179478997</c:v>
                </c:pt>
                <c:pt idx="2">
                  <c:v>0.290103896520064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58536"/>
        <c:axId val="1814361896"/>
      </c:barChart>
      <c:catAx>
        <c:axId val="181435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6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36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5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0.385693010300773</c:v>
                </c:pt>
                <c:pt idx="2">
                  <c:v>0.399344860720537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39512"/>
        <c:axId val="1814336312"/>
      </c:barChart>
      <c:catAx>
        <c:axId val="181433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3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3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33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0.314589868405738</c:v>
                </c:pt>
                <c:pt idx="2">
                  <c:v>0.290987548295256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0.157185884227859</c:v>
                </c:pt>
                <c:pt idx="2">
                  <c:v>0.171182876556031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-0.485866564931597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86168"/>
        <c:axId val="1814289512"/>
      </c:barChart>
      <c:catAx>
        <c:axId val="181428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28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28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428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0.303583230357945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0.0164633356554014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0.0355809498230777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0.00150658999213523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0.0180367398845768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0.0190040714414153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0.00692800935037157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0.0168852729385408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0.00337192230760071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0.223556197679095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0.359714255548943</c:v>
                </c:pt>
                <c:pt idx="2" formatCode="0.0%">
                  <c:v>0.239297374673438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88152"/>
        <c:axId val="1786809624"/>
      </c:barChart>
      <c:catAx>
        <c:axId val="17867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0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0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78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878216"/>
        <c:axId val="-21178840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78216"/>
        <c:axId val="-21178840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78216"/>
        <c:axId val="-2117884072"/>
      </c:scatterChart>
      <c:catAx>
        <c:axId val="-2117878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7884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7884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78782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138088"/>
        <c:axId val="18141414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38088"/>
        <c:axId val="1814141448"/>
      </c:lineChart>
      <c:catAx>
        <c:axId val="1814138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41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141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1380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312216"/>
        <c:axId val="-199431589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321208"/>
        <c:axId val="-1994323480"/>
      </c:scatterChart>
      <c:valAx>
        <c:axId val="-1994312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15896"/>
        <c:crosses val="autoZero"/>
        <c:crossBetween val="midCat"/>
      </c:valAx>
      <c:valAx>
        <c:axId val="-1994315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12216"/>
        <c:crosses val="autoZero"/>
        <c:crossBetween val="midCat"/>
      </c:valAx>
      <c:valAx>
        <c:axId val="-1994321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323480"/>
        <c:crosses val="autoZero"/>
        <c:crossBetween val="midCat"/>
      </c:valAx>
      <c:valAx>
        <c:axId val="-199432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321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12376"/>
        <c:axId val="-21164215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12376"/>
        <c:axId val="-2116421544"/>
      </c:lineChart>
      <c:catAx>
        <c:axId val="-211691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421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6421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6912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0.24975282108329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0.0179768574845932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0.0299572413536305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0.00329427683857671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0.0256880855233722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0.0167808447831766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0.00787322073310404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0.0117479938752544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0.00703752349015015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0.268517159862669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0.385070247281759</c:v>
                </c:pt>
                <c:pt idx="2" formatCode="0.0%">
                  <c:v>0.210858839319065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0536"/>
        <c:axId val="-1993956280"/>
      </c:barChart>
      <c:catAx>
        <c:axId val="-19939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95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0.0271374468820357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0.00136814504071068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0.000803860506716856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0.29722602703745</c:v>
                </c:pt>
                <c:pt idx="2" formatCode="0.0%">
                  <c:v>0.323693228215296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145480"/>
        <c:axId val="-1994148056"/>
      </c:barChart>
      <c:catAx>
        <c:axId val="-199414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14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14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14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1.067844167492876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0.0506361093065532</c:v>
                </c:pt>
                <c:pt idx="3">
                  <c:v>0.0249401732405411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0.0883526707517174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0.0109027853488195</c:v>
                </c:pt>
                <c:pt idx="1">
                  <c:v>0.00654315407707118</c:v>
                </c:pt>
                <c:pt idx="2">
                  <c:v>0.00872296971294532</c:v>
                </c:pt>
                <c:pt idx="3">
                  <c:v>0.0109027853488195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0.00480894975157621</c:v>
                </c:pt>
                <c:pt idx="3">
                  <c:v>0.00480894975157621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0.144700488358775</c:v>
                </c:pt>
                <c:pt idx="1">
                  <c:v>0.144700488358775</c:v>
                </c:pt>
                <c:pt idx="2">
                  <c:v>0.144700488358775</c:v>
                </c:pt>
                <c:pt idx="3">
                  <c:v>0.144700488358775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-1.119917805020743</c:v>
                </c:pt>
                <c:pt idx="1">
                  <c:v>-0.928809103932529</c:v>
                </c:pt>
                <c:pt idx="2">
                  <c:v>-1.019727832152449</c:v>
                </c:pt>
                <c:pt idx="3">
                  <c:v>3.989560162336968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12040"/>
        <c:axId val="-2056633384"/>
      </c:barChart>
      <c:catAx>
        <c:axId val="-205661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33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63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1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0.365911060107483</c:v>
                </c:pt>
                <c:pt idx="2">
                  <c:v>0.182955530053741</c:v>
                </c:pt>
                <c:pt idx="3">
                  <c:v>0.182955530053741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16024"/>
        <c:axId val="-2057061096"/>
      </c:barChart>
      <c:catAx>
        <c:axId val="-205701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6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6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1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0.0212002089407231</c:v>
                </c:pt>
                <c:pt idx="1">
                  <c:v>0.0262842296300458</c:v>
                </c:pt>
                <c:pt idx="2">
                  <c:v>0.00378906443877861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0.0064318021709068</c:v>
                </c:pt>
                <c:pt idx="1">
                  <c:v>0.00797421221969216</c:v>
                </c:pt>
                <c:pt idx="2">
                  <c:v>0.00114954116495659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0.0156200909864879</c:v>
                </c:pt>
                <c:pt idx="1">
                  <c:v>0.0193659439621095</c:v>
                </c:pt>
                <c:pt idx="2">
                  <c:v>0.0027917428291803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0.502093872017263</c:v>
                </c:pt>
                <c:pt idx="1">
                  <c:v>0.622500969912158</c:v>
                </c:pt>
                <c:pt idx="2">
                  <c:v>0.0897380795023605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0.0441217395564758</c:v>
                </c:pt>
                <c:pt idx="3">
                  <c:v>0.0217316030651299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0.142323799292311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0.00150658999213523</c:v>
                </c:pt>
                <c:pt idx="1">
                  <c:v>0.00150658999213523</c:v>
                </c:pt>
                <c:pt idx="2">
                  <c:v>0.00150658999213523</c:v>
                </c:pt>
                <c:pt idx="3">
                  <c:v>0.00150658999213523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0.0721469595383074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0.00674384461520141</c:v>
                </c:pt>
                <c:pt idx="3">
                  <c:v>0.00674384461520141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0.223556197679095</c:v>
                </c:pt>
                <c:pt idx="1">
                  <c:v>0.223556197679095</c:v>
                </c:pt>
                <c:pt idx="2">
                  <c:v>0.223556197679095</c:v>
                </c:pt>
                <c:pt idx="3">
                  <c:v>0.223556197679095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0.519589129843703</c:v>
                </c:pt>
                <c:pt idx="3">
                  <c:v>0.553911685790548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23816"/>
        <c:axId val="-2056462504"/>
      </c:barChart>
      <c:catAx>
        <c:axId val="-2056423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6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6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2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0.0449302226480634</c:v>
                </c:pt>
                <c:pt idx="1">
                  <c:v>0.0522046268166054</c:v>
                </c:pt>
                <c:pt idx="2">
                  <c:v>0.00284328728442681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0.00699067413388011</c:v>
                </c:pt>
                <c:pt idx="1">
                  <c:v>0.00812249556861337</c:v>
                </c:pt>
                <c:pt idx="2">
                  <c:v>0.000442385853062079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0.0169773514679945</c:v>
                </c:pt>
                <c:pt idx="1">
                  <c:v>0.0197260606666325</c:v>
                </c:pt>
                <c:pt idx="2">
                  <c:v>0.00107436564315077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0.448956150739854</c:v>
                </c:pt>
                <c:pt idx="1">
                  <c:v>0.521644161213698</c:v>
                </c:pt>
                <c:pt idx="2">
                  <c:v>0.0284109723796095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0.0481779780587098</c:v>
                </c:pt>
                <c:pt idx="3">
                  <c:v>0.023729451879663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0.119828965414522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0.00329427683857671</c:v>
                </c:pt>
                <c:pt idx="1">
                  <c:v>0.00329427683857671</c:v>
                </c:pt>
                <c:pt idx="2">
                  <c:v>0.00329427683857671</c:v>
                </c:pt>
                <c:pt idx="3">
                  <c:v>0.00329427683857671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0.102752342093489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0.0140750469803003</c:v>
                </c:pt>
                <c:pt idx="3">
                  <c:v>0.0140750469803003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0.268517159862669</c:v>
                </c:pt>
                <c:pt idx="1">
                  <c:v>0.268517159862669</c:v>
                </c:pt>
                <c:pt idx="2">
                  <c:v>0.268517159862669</c:v>
                </c:pt>
                <c:pt idx="3">
                  <c:v>0.268517159862669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0.515744210838039</c:v>
                </c:pt>
                <c:pt idx="3">
                  <c:v>0.426307408503344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30888"/>
        <c:axId val="-2057233288"/>
      </c:barChart>
      <c:catAx>
        <c:axId val="-2057230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3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23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3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0.0193494279581587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0.00229371607309006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0.00611657619490683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0.00631298001767906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0.00122752389232648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0.00280576889674625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0.0110204818740702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0.00792266168351196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0.0986907983266513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0.0627214990936214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4231416"/>
        <c:axId val="-2114233272"/>
      </c:barChart>
      <c:catAx>
        <c:axId val="-21142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2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2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23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4428.0583206496067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787.17828263197282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2.7137446882035694E-2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2.7137446882035694E-2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708.01125728894465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1.368145040710676E-3</v>
      </c>
      <c r="K18" s="22">
        <f t="shared" si="21"/>
        <v>0</v>
      </c>
      <c r="L18" s="22">
        <f t="shared" si="22"/>
        <v>0</v>
      </c>
      <c r="M18" s="226">
        <f t="shared" si="23"/>
        <v>1.368145040710676E-3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8.0386050671685597E-4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8.0386050671685597E-4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44713.188964184403</v>
      </c>
      <c r="T23" s="179">
        <f>SUM(T7:T22)</f>
        <v>44319.8829528887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0.55575807316449977</v>
      </c>
      <c r="J30" s="231">
        <f>IF(I$32&lt;=1,I30,1-SUM(J6:J29))</f>
        <v>0.32369322821529645</v>
      </c>
      <c r="K30" s="22">
        <f t="shared" si="4"/>
        <v>0.6111905354919055</v>
      </c>
      <c r="L30" s="22">
        <f>IF(L124=L119,0,IF(K30="",0,(L119-L124)/(B119-B124)*K30))</f>
        <v>0.29722602703745032</v>
      </c>
      <c r="M30" s="175">
        <f t="shared" si="6"/>
        <v>0.32369322821529645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1.2947729128611858</v>
      </c>
      <c r="Z30" s="122">
        <f>IF($Y30=0,0,AA30/($Y$30))</f>
        <v>8.5746543938101745E-17</v>
      </c>
      <c r="AA30" s="187">
        <f>IF(AA79*4/$I$83+SUM(AA6:AA29)&lt;1,AA79*4/$I$83,1-SUM(AA6:AA29))</f>
        <v>1.1102230246251565E-16</v>
      </c>
      <c r="AB30" s="122">
        <f>IF($Y30=0,0,AC30/($Y$30))</f>
        <v>0.28260636013684698</v>
      </c>
      <c r="AC30" s="187">
        <f>IF(AC79*4/$I$83+SUM(AC6:AC29)&lt;1,AC79*4/$I$83,1-SUM(AC6:AC29))</f>
        <v>0.36591106010748264</v>
      </c>
      <c r="AD30" s="122">
        <f>IF($Y30=0,0,AE30/($Y$30))</f>
        <v>0.14130318006842357</v>
      </c>
      <c r="AE30" s="187">
        <f>IF(AE79*4/$I$83+SUM(AE6:AE29)&lt;1,AE79*4/$I$83,1-SUM(AE6:AE29))</f>
        <v>0.18295553005374143</v>
      </c>
      <c r="AF30" s="122">
        <f>IF($Y30=0,0,AG30/($Y$30))</f>
        <v>0.14130318006842357</v>
      </c>
      <c r="AG30" s="187">
        <f>IF(AG79*4/$I$83+SUM(AG6:AG29)&lt;1,AG79*4/$I$83,1-SUM(AG6:AG29))</f>
        <v>0.18295553005374143</v>
      </c>
      <c r="AH30" s="123">
        <f t="shared" si="12"/>
        <v>0.56521272027369429</v>
      </c>
      <c r="AI30" s="183">
        <f t="shared" si="13"/>
        <v>0.18295553005374141</v>
      </c>
      <c r="AJ30" s="120">
        <f t="shared" si="14"/>
        <v>0.18295553005374138</v>
      </c>
      <c r="AK30" s="119">
        <f t="shared" si="15"/>
        <v>0.18295553005374143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0.15609486232514702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6021.8931138272528</v>
      </c>
      <c r="S31" s="234">
        <f t="shared" si="24"/>
        <v>15199.771612575707</v>
      </c>
      <c r="T31" s="234">
        <f>IF(T25&gt;T$23,T25-T$23,0)</f>
        <v>15593.07762387141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8.8789267767065194E-2</v>
      </c>
      <c r="AD31" s="134"/>
      <c r="AE31" s="133">
        <f>1-AE32+IF($Y32&lt;0,$Y32/4,0)</f>
        <v>0.46461734047409564</v>
      </c>
      <c r="AF31" s="134"/>
      <c r="AG31" s="133">
        <f>1-AG32+IF($Y32&lt;0,$Y32/4,0)</f>
        <v>0.43117820831967479</v>
      </c>
      <c r="AH31" s="123"/>
      <c r="AI31" s="182">
        <f>SUM(AA31,AC31,AE31,AG31)/4</f>
        <v>0.24614620414020891</v>
      </c>
      <c r="AJ31" s="135">
        <f t="shared" si="14"/>
        <v>4.4394633883532597E-2</v>
      </c>
      <c r="AK31" s="136">
        <f t="shared" si="15"/>
        <v>0.44789777439688522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1.2377007412121435</v>
      </c>
      <c r="J32" s="17"/>
      <c r="L32" s="22">
        <f>SUM(L6:L30)</f>
        <v>0.84390513767485298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49496.640184004282</v>
      </c>
      <c r="T32" s="234">
        <f t="shared" si="24"/>
        <v>49889.946195299985</v>
      </c>
      <c r="V32" s="56"/>
      <c r="W32" s="110"/>
      <c r="X32" s="118"/>
      <c r="Y32" s="115">
        <f>SUM(Y6:Y31)</f>
        <v>3.5783659760853848</v>
      </c>
      <c r="Z32" s="137"/>
      <c r="AA32" s="138">
        <f>SUM(AA6:AA30)</f>
        <v>1</v>
      </c>
      <c r="AB32" s="137"/>
      <c r="AC32" s="139">
        <f>SUM(AC6:AC30)</f>
        <v>0.91121073223293481</v>
      </c>
      <c r="AD32" s="137"/>
      <c r="AE32" s="139">
        <f>SUM(AE6:AE30)</f>
        <v>0.53538265952590436</v>
      </c>
      <c r="AF32" s="137"/>
      <c r="AG32" s="139">
        <f>SUM(AG6:AG30)</f>
        <v>0.56882179168032521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0.79197690845013602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15593.077623871401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787.17828263197282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2.4527781968175306E-2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708.01125728894465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2.2061007185987056E-2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177.00281432223616</v>
      </c>
      <c r="AB59" s="156">
        <f>Poor!AB59</f>
        <v>0.25</v>
      </c>
      <c r="AC59" s="147">
        <f t="shared" si="41"/>
        <v>177.00281432223616</v>
      </c>
      <c r="AD59" s="156">
        <f>Poor!AD59</f>
        <v>0.25</v>
      </c>
      <c r="AE59" s="147">
        <f t="shared" si="42"/>
        <v>177.00281432223616</v>
      </c>
      <c r="AF59" s="122">
        <f t="shared" si="29"/>
        <v>0.25</v>
      </c>
      <c r="AG59" s="147">
        <f t="shared" si="36"/>
        <v>177.00281432223616</v>
      </c>
      <c r="AH59" s="123">
        <f t="shared" ref="AH59:AI64" si="43">SUM(Z59,AB59,AD59,AF59)</f>
        <v>1</v>
      </c>
      <c r="AI59" s="112">
        <f t="shared" si="43"/>
        <v>708.01125728894465</v>
      </c>
      <c r="AJ59" s="148">
        <f t="shared" si="38"/>
        <v>354.00562864447232</v>
      </c>
      <c r="AK59" s="147">
        <f t="shared" si="39"/>
        <v>354.00562864447232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36747.74</v>
      </c>
      <c r="J65" s="39">
        <f>SUM(J37:J64)</f>
        <v>36653.98953992092</v>
      </c>
      <c r="K65" s="40">
        <f>SUM(K37:K64)</f>
        <v>0.99999999999999989</v>
      </c>
      <c r="L65" s="22">
        <f>SUM(L37:L64)</f>
        <v>1.1657083506439549</v>
      </c>
      <c r="M65" s="24">
        <f>SUM(M37:M64)</f>
        <v>1.1421060305334727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7605.1028143222366</v>
      </c>
      <c r="AB65" s="137"/>
      <c r="AC65" s="153">
        <f>SUM(AC37:AC64)</f>
        <v>7605.1028143222366</v>
      </c>
      <c r="AD65" s="137"/>
      <c r="AE65" s="153">
        <f>SUM(AE37:AE64)</f>
        <v>7605.1028143222366</v>
      </c>
      <c r="AF65" s="137"/>
      <c r="AG65" s="153">
        <f>SUM(AG37:AG64)</f>
        <v>7605.1028143222366</v>
      </c>
      <c r="AH65" s="137"/>
      <c r="AI65" s="153">
        <f>SUM(AI37:AI64)</f>
        <v>30420.411257288946</v>
      </c>
      <c r="AJ65" s="153">
        <f>SUM(AJ37:AJ64)</f>
        <v>15210.205628644473</v>
      </c>
      <c r="AK65" s="153">
        <f>SUM(AK37:AK64)</f>
        <v>15210.205628644473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9432.5108433681635</v>
      </c>
      <c r="J71" s="51">
        <f t="shared" si="44"/>
        <v>9338.7603832890782</v>
      </c>
      <c r="K71" s="40">
        <f t="shared" ref="K71:K72" si="47">B71/B$76</f>
        <v>0.51328070904306955</v>
      </c>
      <c r="L71" s="22">
        <f t="shared" si="45"/>
        <v>0.31458986840573838</v>
      </c>
      <c r="M71" s="24">
        <f t="shared" ref="M71:M72" si="48">J71/B$76</f>
        <v>0.29098754829525586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9432.5108433681635</v>
      </c>
      <c r="J74" s="51">
        <f t="shared" si="44"/>
        <v>5493.8291182715684</v>
      </c>
      <c r="K74" s="40">
        <f>B74/B$76</f>
        <v>0.19589320974580604</v>
      </c>
      <c r="L74" s="22">
        <f t="shared" si="45"/>
        <v>0.15718588422785895</v>
      </c>
      <c r="M74" s="24">
        <f>J74/B$76</f>
        <v>0.1711828765560314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4.7107685987829583E-13</v>
      </c>
      <c r="AB74" s="156"/>
      <c r="AC74" s="147">
        <f>AC30*$I$83/4</f>
        <v>1552.5910503285513</v>
      </c>
      <c r="AD74" s="156"/>
      <c r="AE74" s="147">
        <f>AE30*$I$83/4</f>
        <v>776.29552516427611</v>
      </c>
      <c r="AF74" s="156"/>
      <c r="AG74" s="147">
        <f>AG30*$I$83/4</f>
        <v>776.29552516427611</v>
      </c>
      <c r="AH74" s="155"/>
      <c r="AI74" s="147">
        <f>SUM(AA74,AC74,AE74,AG74)</f>
        <v>3105.182100657104</v>
      </c>
      <c r="AJ74" s="148">
        <f>(AA74+AC74)</f>
        <v>1552.5910503285518</v>
      </c>
      <c r="AK74" s="147">
        <f>(AE74+AG74)</f>
        <v>1552.5910503285522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776.29552516427566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36747.740000000005</v>
      </c>
      <c r="J76" s="51">
        <f t="shared" si="44"/>
        <v>36653.98953992092</v>
      </c>
      <c r="K76" s="40">
        <f>SUM(K70:K75)</f>
        <v>2.292577143534376</v>
      </c>
      <c r="L76" s="22">
        <f>SUM(L70:L75)</f>
        <v>1.3228942348718142</v>
      </c>
      <c r="M76" s="24">
        <f>SUM(M70:M75)</f>
        <v>1.3132889070895042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7605.1028143222366</v>
      </c>
      <c r="AB76" s="137"/>
      <c r="AC76" s="153">
        <f>AC65</f>
        <v>7605.1028143222366</v>
      </c>
      <c r="AD76" s="137"/>
      <c r="AE76" s="153">
        <f>AE65</f>
        <v>7605.1028143222366</v>
      </c>
      <c r="AF76" s="137"/>
      <c r="AG76" s="153">
        <f>AG65</f>
        <v>7605.1028143222366</v>
      </c>
      <c r="AH76" s="137"/>
      <c r="AI76" s="153">
        <f>SUM(AA76,AC76,AE76,AG76)</f>
        <v>30420.411257288946</v>
      </c>
      <c r="AJ76" s="154">
        <f>SUM(AA76,AC76)</f>
        <v>15210.205628644473</v>
      </c>
      <c r="AK76" s="154">
        <f>SUM(AE76,AG76)</f>
        <v>15210.205628644473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15593.077623871401</v>
      </c>
      <c r="K77" s="40"/>
      <c r="L77" s="22">
        <f>-(L131*G$37*F$9/F$7)/B$130</f>
        <v>-0.60567123667082179</v>
      </c>
      <c r="M77" s="24">
        <f>-J77/B$76</f>
        <v>-0.48586656493159741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376.74024518383703</v>
      </c>
      <c r="AD77" s="112"/>
      <c r="AE77" s="111">
        <f>AE31*$I$83/4</f>
        <v>1971.410004484811</v>
      </c>
      <c r="AF77" s="112"/>
      <c r="AG77" s="111">
        <f>AG31*$I$83/4</f>
        <v>1829.5249865833096</v>
      </c>
      <c r="AH77" s="110"/>
      <c r="AI77" s="154">
        <f>SUM(AA77,AC77,AE77,AG77)</f>
        <v>4177.6752362519574</v>
      </c>
      <c r="AJ77" s="153">
        <f>SUM(AA77,AC77)</f>
        <v>376.74024518383703</v>
      </c>
      <c r="AK77" s="160">
        <f>SUM(AE77,AG77)</f>
        <v>3800.9349910681203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776.29552516427566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776.29552516427611</v>
      </c>
      <c r="AB79" s="112"/>
      <c r="AC79" s="112">
        <f>AA79-AA74+AC65-AC70</f>
        <v>1552.5910503285513</v>
      </c>
      <c r="AD79" s="112"/>
      <c r="AE79" s="112">
        <f>AC79-AC74+AE65-AE70</f>
        <v>776.29552516427611</v>
      </c>
      <c r="AF79" s="112"/>
      <c r="AG79" s="112">
        <f>AE79-AE74+AG65-AG70</f>
        <v>776.29552516427611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4.638008827735092E-2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4.638008827735092E-2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4.1715613017962214E-2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4.1715613017962214E-2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2.1651555470947561</v>
      </c>
      <c r="J119" s="24">
        <f>SUM(J91:J118)</f>
        <v>2.1596318243111803</v>
      </c>
      <c r="K119" s="22">
        <f>SUM(K91:K118)</f>
        <v>3.1200189954771558</v>
      </c>
      <c r="L119" s="22">
        <f>SUM(L91:L118)</f>
        <v>2.2042619376942336</v>
      </c>
      <c r="M119" s="57">
        <f t="shared" si="49"/>
        <v>2.1596318243111803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0.55575807316449977</v>
      </c>
      <c r="J125" s="237">
        <f>IF(SUMPRODUCT($B$124:$B125,$H$124:$H125)&lt;J$119,($B125*$H125),IF(SUMPRODUCT($B$124:$B124,$H$124:$H124)&lt;J$119,J$119-SUMPRODUCT($B$124:$B124,$H$124:$H124),0))</f>
        <v>0.55023435038092394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0.59486446376397728</v>
      </c>
      <c r="M125" s="240">
        <f t="shared" si="66"/>
        <v>0.55023435038092394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0.55575807316449977</v>
      </c>
      <c r="J128" s="228">
        <f>(J30)</f>
        <v>0.32369322821529645</v>
      </c>
      <c r="K128" s="29">
        <f>(B128)</f>
        <v>0.6111905354919055</v>
      </c>
      <c r="L128" s="29">
        <f>IF(L124=L119,0,(L119-L124)/(B119-B124)*K128)</f>
        <v>0.29722602703745032</v>
      </c>
      <c r="M128" s="240">
        <f t="shared" si="66"/>
        <v>0.32369322821529645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2.1651555470947561</v>
      </c>
      <c r="J130" s="228">
        <f>(J119)</f>
        <v>2.1596318243111803</v>
      </c>
      <c r="K130" s="29">
        <f>(B130)</f>
        <v>3.1200189954771558</v>
      </c>
      <c r="L130" s="29">
        <f>(L119)</f>
        <v>2.2042619376942336</v>
      </c>
      <c r="M130" s="240">
        <f t="shared" si="66"/>
        <v>2.1596318243111803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0.91873509809322362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6828.7166016675446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1828.8848941054662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0.26696104187321912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0.26696104187321912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3585.6988145039445</v>
      </c>
      <c r="U11" s="223">
        <v>5</v>
      </c>
      <c r="V11" s="56"/>
      <c r="W11" s="115"/>
      <c r="X11" s="124">
        <v>1</v>
      </c>
      <c r="Y11" s="183">
        <f t="shared" si="9"/>
        <v>1.0678441674928765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1.0678441674928765</v>
      </c>
      <c r="AH11" s="123">
        <f t="shared" si="12"/>
        <v>1</v>
      </c>
      <c r="AI11" s="183">
        <f t="shared" si="13"/>
        <v>0.26696104187321912</v>
      </c>
      <c r="AJ11" s="120">
        <f t="shared" si="14"/>
        <v>0</v>
      </c>
      <c r="AK11" s="119">
        <f t="shared" si="15"/>
        <v>0.53392208374643824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1.8894070636773591E-2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1.8894070636773591E-2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1056.7148486443818</v>
      </c>
      <c r="U12" s="223">
        <v>6</v>
      </c>
      <c r="V12" s="56"/>
      <c r="W12" s="117"/>
      <c r="X12" s="118"/>
      <c r="Y12" s="183">
        <f t="shared" si="9"/>
        <v>7.5576282547094364E-2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5.0636109306553226E-2</v>
      </c>
      <c r="AF12" s="122">
        <f>1-SUM(Z12,AB12,AD12)</f>
        <v>0.32999999999999996</v>
      </c>
      <c r="AG12" s="121">
        <f>$M12*AF12*4</f>
        <v>2.4940173240541139E-2</v>
      </c>
      <c r="AH12" s="123">
        <f t="shared" si="12"/>
        <v>1</v>
      </c>
      <c r="AI12" s="183">
        <f t="shared" si="13"/>
        <v>1.8894070636773591E-2</v>
      </c>
      <c r="AJ12" s="120">
        <f t="shared" si="14"/>
        <v>0</v>
      </c>
      <c r="AK12" s="119">
        <f t="shared" si="15"/>
        <v>3.7788141273547182E-2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11039.776030431731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2.2088167687929355E-2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2.2088167687929355E-2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3498.8247446890282</v>
      </c>
      <c r="U16" s="223">
        <v>10</v>
      </c>
      <c r="V16" s="56"/>
      <c r="W16" s="110"/>
      <c r="X16" s="118"/>
      <c r="Y16" s="183">
        <f t="shared" si="9"/>
        <v>8.8352670751717419E-2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8.8352670751717419E-2</v>
      </c>
      <c r="AH16" s="123">
        <f t="shared" si="12"/>
        <v>1</v>
      </c>
      <c r="AI16" s="183">
        <f t="shared" si="13"/>
        <v>2.2088167687929355E-2</v>
      </c>
      <c r="AJ16" s="120">
        <f t="shared" si="14"/>
        <v>0</v>
      </c>
      <c r="AK16" s="119">
        <f t="shared" si="15"/>
        <v>4.4176335375858709E-2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9.2679236219138528E-3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9.2679236219138528E-3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3.7071694487655411E-2</v>
      </c>
      <c r="Z17" s="116">
        <v>0.29409999999999997</v>
      </c>
      <c r="AA17" s="121">
        <f t="shared" si="16"/>
        <v>1.0902785348819456E-2</v>
      </c>
      <c r="AB17" s="116">
        <v>0.17649999999999999</v>
      </c>
      <c r="AC17" s="121">
        <f t="shared" si="7"/>
        <v>6.54315407707118E-3</v>
      </c>
      <c r="AD17" s="116">
        <v>0.23530000000000001</v>
      </c>
      <c r="AE17" s="121">
        <f t="shared" si="8"/>
        <v>8.7229697129453179E-3</v>
      </c>
      <c r="AF17" s="122">
        <f t="shared" si="10"/>
        <v>0.29410000000000003</v>
      </c>
      <c r="AG17" s="121">
        <f t="shared" si="11"/>
        <v>1.0902785348819458E-2</v>
      </c>
      <c r="AH17" s="123">
        <f t="shared" si="12"/>
        <v>1</v>
      </c>
      <c r="AI17" s="183">
        <f t="shared" si="13"/>
        <v>9.2679236219138528E-3</v>
      </c>
      <c r="AJ17" s="120">
        <f t="shared" si="14"/>
        <v>8.7229697129453179E-3</v>
      </c>
      <c r="AK17" s="119">
        <f t="shared" si="15"/>
        <v>9.8128775308823878E-3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1.1133291546554406E-2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1.1133291546554406E-2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4.4533166186217624E-2</v>
      </c>
      <c r="Z18" s="116">
        <v>1.2941</v>
      </c>
      <c r="AA18" s="121">
        <f t="shared" ref="AA18:AA20" si="25">$M18*Z18*4</f>
        <v>5.7630370361584228E-2</v>
      </c>
      <c r="AB18" s="116">
        <v>1.1765000000000001</v>
      </c>
      <c r="AC18" s="121">
        <f t="shared" ref="AC18:AC20" si="26">$M18*AB18*4</f>
        <v>5.2393270018085039E-2</v>
      </c>
      <c r="AD18" s="116">
        <v>1.2353000000000001</v>
      </c>
      <c r="AE18" s="121">
        <f t="shared" ref="AE18:AE20" si="27">$M18*AD18*4</f>
        <v>5.501182018983463E-2</v>
      </c>
      <c r="AF18" s="122">
        <f t="shared" ref="AF18:AF20" si="28">1-SUM(Z18,AB18,AD18)</f>
        <v>-2.7059000000000002</v>
      </c>
      <c r="AG18" s="121">
        <f t="shared" ref="AG18:AG20" si="29">$M18*AF18*4</f>
        <v>-0.12050229438328627</v>
      </c>
      <c r="AH18" s="123">
        <f t="shared" ref="AH18:AH20" si="30">SUM(Z18,AB18,AD18,AF18)</f>
        <v>1</v>
      </c>
      <c r="AI18" s="183">
        <f t="shared" ref="AI18:AI20" si="31">SUM(AA18,AC18,AE18,AG18)/4</f>
        <v>1.1133291546554409E-2</v>
      </c>
      <c r="AJ18" s="120">
        <f t="shared" ref="AJ18:AJ20" si="32">(AA18+AC18)/2</f>
        <v>5.5011820189834637E-2</v>
      </c>
      <c r="AK18" s="119">
        <f t="shared" ref="AK18:AK20" si="33">(AE18+AG18)/2</f>
        <v>-3.2745237096725818E-2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7.0570410409309678E-3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7.0570410409309678E-3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2.8228164163723871E-2</v>
      </c>
      <c r="Z19" s="116">
        <v>2.2940999999999998</v>
      </c>
      <c r="AA19" s="121">
        <f t="shared" si="25"/>
        <v>6.4758231407998926E-2</v>
      </c>
      <c r="AB19" s="116">
        <v>2.1764999999999999</v>
      </c>
      <c r="AC19" s="121">
        <f t="shared" si="26"/>
        <v>6.1438599302345E-2</v>
      </c>
      <c r="AD19" s="116">
        <v>2.2353000000000001</v>
      </c>
      <c r="AE19" s="121">
        <f t="shared" si="27"/>
        <v>6.3098415355171966E-2</v>
      </c>
      <c r="AF19" s="122">
        <f t="shared" si="28"/>
        <v>-5.7058999999999997</v>
      </c>
      <c r="AG19" s="121">
        <f t="shared" si="29"/>
        <v>-0.16106708190179203</v>
      </c>
      <c r="AH19" s="123">
        <f t="shared" si="30"/>
        <v>1</v>
      </c>
      <c r="AI19" s="183">
        <f t="shared" si="31"/>
        <v>7.057041040930967E-3</v>
      </c>
      <c r="AJ19" s="120">
        <f t="shared" si="32"/>
        <v>6.3098415355171966E-2</v>
      </c>
      <c r="AK19" s="119">
        <f t="shared" si="33"/>
        <v>-4.8984333273310032E-2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4.967072502607596E-2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4.967072502607596E-2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0.19868290010430384</v>
      </c>
      <c r="Z22" s="116">
        <v>5.2941000000000003</v>
      </c>
      <c r="AA22" s="121">
        <f t="shared" si="41"/>
        <v>1.051847141442195</v>
      </c>
      <c r="AB22" s="116">
        <v>5.1764999999999999</v>
      </c>
      <c r="AC22" s="121">
        <f t="shared" si="42"/>
        <v>1.0284820323899289</v>
      </c>
      <c r="AD22" s="116">
        <v>5.2352999999999996</v>
      </c>
      <c r="AE22" s="121">
        <f t="shared" si="43"/>
        <v>1.0401645869160618</v>
      </c>
      <c r="AF22" s="122">
        <f t="shared" si="44"/>
        <v>-14.7059</v>
      </c>
      <c r="AG22" s="121">
        <f t="shared" si="45"/>
        <v>-2.9218108606438817</v>
      </c>
      <c r="AH22" s="123">
        <f t="shared" si="46"/>
        <v>1</v>
      </c>
      <c r="AI22" s="183">
        <f t="shared" si="47"/>
        <v>4.9670725026075946E-2</v>
      </c>
      <c r="AJ22" s="120">
        <f t="shared" si="48"/>
        <v>1.0401645869160618</v>
      </c>
      <c r="AK22" s="119">
        <f t="shared" si="49"/>
        <v>-0.94082313686390995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1.3833090837563381E-2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1.3833090837563381E-2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70822.25634417859</v>
      </c>
      <c r="T23" s="179">
        <f>SUM(T7:T22)</f>
        <v>70732.499666957447</v>
      </c>
      <c r="U23" s="56"/>
      <c r="V23" s="56"/>
      <c r="W23" s="110"/>
      <c r="X23" s="118"/>
      <c r="Y23" s="183">
        <f t="shared" si="40"/>
        <v>5.5332363350253523E-2</v>
      </c>
      <c r="Z23" s="116">
        <v>6.2941000000000003</v>
      </c>
      <c r="AA23" s="121">
        <f t="shared" si="41"/>
        <v>0.34826742816283074</v>
      </c>
      <c r="AB23" s="116">
        <v>6.1764999999999999</v>
      </c>
      <c r="AC23" s="121">
        <f t="shared" si="42"/>
        <v>0.34176034223284085</v>
      </c>
      <c r="AD23" s="116">
        <v>6.2352999999999996</v>
      </c>
      <c r="AE23" s="121">
        <f t="shared" si="43"/>
        <v>0.34501388519783577</v>
      </c>
      <c r="AF23" s="122">
        <f t="shared" si="44"/>
        <v>-17.7059</v>
      </c>
      <c r="AG23" s="121">
        <f t="shared" si="45"/>
        <v>-0.97970929224325387</v>
      </c>
      <c r="AH23" s="123">
        <f t="shared" si="46"/>
        <v>1</v>
      </c>
      <c r="AI23" s="183">
        <f t="shared" si="47"/>
        <v>1.3833090837563372E-2</v>
      </c>
      <c r="AJ23" s="120">
        <f t="shared" si="48"/>
        <v>0.34501388519783582</v>
      </c>
      <c r="AK23" s="119">
        <f t="shared" si="49"/>
        <v>-0.31734770352270902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9.8189080539962011E-3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9.8189080539962011E-3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3.9275632215984804E-2</v>
      </c>
      <c r="Z27" s="116">
        <v>0.25</v>
      </c>
      <c r="AA27" s="121">
        <f t="shared" si="16"/>
        <v>9.8189080539962011E-3</v>
      </c>
      <c r="AB27" s="116">
        <v>0.25</v>
      </c>
      <c r="AC27" s="121">
        <f t="shared" si="7"/>
        <v>9.8189080539962011E-3</v>
      </c>
      <c r="AD27" s="116">
        <v>0.25</v>
      </c>
      <c r="AE27" s="121">
        <f t="shared" si="8"/>
        <v>9.8189080539962011E-3</v>
      </c>
      <c r="AF27" s="122">
        <f t="shared" si="10"/>
        <v>0.25</v>
      </c>
      <c r="AG27" s="121">
        <f t="shared" si="11"/>
        <v>9.8189080539962011E-3</v>
      </c>
      <c r="AH27" s="123">
        <f t="shared" si="12"/>
        <v>1</v>
      </c>
      <c r="AI27" s="183">
        <f t="shared" si="13"/>
        <v>9.8189080539962011E-3</v>
      </c>
      <c r="AJ27" s="120">
        <f t="shared" si="14"/>
        <v>9.8189080539962011E-3</v>
      </c>
      <c r="AK27" s="119">
        <f t="shared" si="15"/>
        <v>9.8189080539962011E-3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2.4044748757881059E-3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2.4044748757881059E-3</v>
      </c>
      <c r="N28" s="229"/>
      <c r="O28" s="2"/>
      <c r="P28" s="22"/>
      <c r="V28" s="56"/>
      <c r="W28" s="110"/>
      <c r="X28" s="118"/>
      <c r="Y28" s="183">
        <f t="shared" si="9"/>
        <v>9.6178995031524234E-3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4.8089497515762117E-3</v>
      </c>
      <c r="AF28" s="122">
        <f t="shared" si="10"/>
        <v>0.5</v>
      </c>
      <c r="AG28" s="121">
        <f t="shared" si="11"/>
        <v>4.8089497515762117E-3</v>
      </c>
      <c r="AH28" s="123">
        <f t="shared" si="12"/>
        <v>1</v>
      </c>
      <c r="AI28" s="183">
        <f t="shared" si="13"/>
        <v>2.4044748757881059E-3</v>
      </c>
      <c r="AJ28" s="120">
        <f t="shared" si="14"/>
        <v>0</v>
      </c>
      <c r="AK28" s="119">
        <f t="shared" si="15"/>
        <v>4.8089497515762117E-3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0.14470048835877458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0.14470048835877458</v>
      </c>
      <c r="N29" s="229"/>
      <c r="P29" s="22"/>
      <c r="V29" s="56"/>
      <c r="W29" s="110"/>
      <c r="X29" s="118"/>
      <c r="Y29" s="183">
        <f t="shared" si="9"/>
        <v>0.57880195343509833</v>
      </c>
      <c r="Z29" s="116">
        <v>0.25</v>
      </c>
      <c r="AA29" s="121">
        <f t="shared" si="16"/>
        <v>0.14470048835877458</v>
      </c>
      <c r="AB29" s="116">
        <v>0.25</v>
      </c>
      <c r="AC29" s="121">
        <f t="shared" si="7"/>
        <v>0.14470048835877458</v>
      </c>
      <c r="AD29" s="116">
        <v>0.25</v>
      </c>
      <c r="AE29" s="121">
        <f t="shared" si="8"/>
        <v>0.14470048835877458</v>
      </c>
      <c r="AF29" s="122">
        <f t="shared" si="10"/>
        <v>0.25</v>
      </c>
      <c r="AG29" s="121">
        <f t="shared" si="11"/>
        <v>0.14470048835877458</v>
      </c>
      <c r="AH29" s="123">
        <f t="shared" si="12"/>
        <v>1</v>
      </c>
      <c r="AI29" s="183">
        <f t="shared" si="13"/>
        <v>0.14470048835877458</v>
      </c>
      <c r="AJ29" s="120">
        <f t="shared" si="14"/>
        <v>0.14470048835877458</v>
      </c>
      <c r="AK29" s="119">
        <f t="shared" si="15"/>
        <v>0.14470048835877458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1.8663333824192492</v>
      </c>
      <c r="J30" s="231">
        <f>IF(I$32&lt;=1,I30,1-SUM(J6:J29))</f>
        <v>0.23027635530781221</v>
      </c>
      <c r="K30" s="22">
        <f t="shared" si="4"/>
        <v>0.4958710473225405</v>
      </c>
      <c r="L30" s="22">
        <f>IF(L124=L119,0,IF(K30="",0,(L119-L124)/(B119-B124)*K30))</f>
        <v>0.27569085859222398</v>
      </c>
      <c r="M30" s="175">
        <f t="shared" si="6"/>
        <v>0.23027635530781221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0.92110542123124883</v>
      </c>
      <c r="Z30" s="122">
        <f>IF($Y30=0,0,AA30/($Y$30))</f>
        <v>-1.2158410744382979</v>
      </c>
      <c r="AA30" s="187">
        <f>IF(AA79*4/$I$83+SUM(AA6:AA29)&lt;1,AA79*4/$I$83,1-SUM(AA6:AA29))</f>
        <v>-1.1199178050207426</v>
      </c>
      <c r="AB30" s="122">
        <f>IF($Y30=0,0,AC30/($Y$30))</f>
        <v>-1.0083635190106497</v>
      </c>
      <c r="AC30" s="187">
        <f>IF(AC79*4/$I$83+SUM(AC6:AC29)&lt;1,AC79*4/$I$83,1-SUM(AC6:AC29))</f>
        <v>-0.9288091039325288</v>
      </c>
      <c r="AD30" s="122">
        <f>IF($Y30=0,0,AE30/($Y$30))</f>
        <v>-1.1070696237889586</v>
      </c>
      <c r="AE30" s="187">
        <f>IF(AE79*4/$I$83+SUM(AE6:AE29)&lt;1,AE79*4/$I$83,1-SUM(AE6:AE29))</f>
        <v>-1.0197278321524488</v>
      </c>
      <c r="AF30" s="122">
        <f>IF($Y30=0,0,AG30/($Y$30))</f>
        <v>4.3312742172379055</v>
      </c>
      <c r="AG30" s="187">
        <f>IF(AG79*4/$I$83+SUM(AG6:AG29)&lt;1,AG79*4/$I$83,1-SUM(AG6:AG29))</f>
        <v>3.9895601623369683</v>
      </c>
      <c r="AH30" s="123">
        <f t="shared" si="12"/>
        <v>0.99999999999999911</v>
      </c>
      <c r="AI30" s="183">
        <f t="shared" si="13"/>
        <v>0.2302763553078121</v>
      </c>
      <c r="AJ30" s="120">
        <f t="shared" si="14"/>
        <v>-1.0243634544766356</v>
      </c>
      <c r="AK30" s="119">
        <f t="shared" si="15"/>
        <v>1.4849161650922598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-2.2442697226967567E-2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2.7553047924949525</v>
      </c>
      <c r="J32" s="17"/>
      <c r="L32" s="22">
        <f>SUM(L6:L30)</f>
        <v>1.0224426972269676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23387.572804010095</v>
      </c>
      <c r="T32" s="234">
        <f t="shared" si="50"/>
        <v>23477.329481231238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0.1615235218661901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1079.3788145039446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1.9349427958158676E-2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1079.3788145039446</v>
      </c>
      <c r="AH39" s="123">
        <f t="shared" si="61"/>
        <v>1</v>
      </c>
      <c r="AI39" s="112">
        <f t="shared" si="61"/>
        <v>1079.3788145039446</v>
      </c>
      <c r="AJ39" s="148">
        <f t="shared" si="62"/>
        <v>0</v>
      </c>
      <c r="AK39" s="147">
        <f t="shared" si="63"/>
        <v>1079.3788145039446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127.95151056321939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2.2937160730900604E-3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31.987877640804847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63.975755281609693</v>
      </c>
      <c r="AF42" s="122">
        <f t="shared" si="57"/>
        <v>0.25</v>
      </c>
      <c r="AG42" s="147">
        <f t="shared" si="60"/>
        <v>31.987877640804847</v>
      </c>
      <c r="AH42" s="123">
        <f t="shared" si="61"/>
        <v>1</v>
      </c>
      <c r="AI42" s="112">
        <f t="shared" si="61"/>
        <v>127.95151056321939</v>
      </c>
      <c r="AJ42" s="148">
        <f t="shared" si="62"/>
        <v>31.987877640804847</v>
      </c>
      <c r="AK42" s="147">
        <f t="shared" si="63"/>
        <v>95.963632922414547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341.20402816858501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6.1165761949068271E-3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85.301007042146253</v>
      </c>
      <c r="AB43" s="116">
        <v>0.25</v>
      </c>
      <c r="AC43" s="147">
        <f t="shared" si="65"/>
        <v>85.301007042146253</v>
      </c>
      <c r="AD43" s="116">
        <v>0.25</v>
      </c>
      <c r="AE43" s="147">
        <f t="shared" si="66"/>
        <v>85.301007042146253</v>
      </c>
      <c r="AF43" s="122">
        <f t="shared" si="57"/>
        <v>0.25</v>
      </c>
      <c r="AG43" s="147">
        <f t="shared" si="60"/>
        <v>85.301007042146253</v>
      </c>
      <c r="AH43" s="123">
        <f t="shared" si="61"/>
        <v>1</v>
      </c>
      <c r="AI43" s="112">
        <f t="shared" si="61"/>
        <v>341.20402816858501</v>
      </c>
      <c r="AJ43" s="148">
        <f t="shared" si="62"/>
        <v>170.60201408429251</v>
      </c>
      <c r="AK43" s="147">
        <f t="shared" si="63"/>
        <v>170.60201408429251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391.28902312911134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7.0144222418656293E-3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97.822255782277836</v>
      </c>
      <c r="AB46" s="116">
        <v>0.25</v>
      </c>
      <c r="AC46" s="147">
        <f t="shared" si="65"/>
        <v>97.822255782277836</v>
      </c>
      <c r="AD46" s="116">
        <v>0.25</v>
      </c>
      <c r="AE46" s="147">
        <f t="shared" si="66"/>
        <v>97.822255782277836</v>
      </c>
      <c r="AF46" s="122">
        <f t="shared" si="57"/>
        <v>0.25</v>
      </c>
      <c r="AG46" s="147">
        <f t="shared" si="60"/>
        <v>97.822255782277836</v>
      </c>
      <c r="AH46" s="123">
        <f t="shared" si="61"/>
        <v>1</v>
      </c>
      <c r="AI46" s="112">
        <f t="shared" si="61"/>
        <v>391.28902312911134</v>
      </c>
      <c r="AJ46" s="148">
        <f t="shared" si="62"/>
        <v>195.64451156455567</v>
      </c>
      <c r="AK46" s="147">
        <f t="shared" si="63"/>
        <v>195.64451156455567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352.16012081620011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6.312980017679065E-3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88.040030204050026</v>
      </c>
      <c r="AB47" s="116">
        <v>0.25</v>
      </c>
      <c r="AC47" s="147">
        <f t="shared" si="65"/>
        <v>88.040030204050026</v>
      </c>
      <c r="AD47" s="116">
        <v>0.25</v>
      </c>
      <c r="AE47" s="147">
        <f t="shared" si="66"/>
        <v>88.040030204050026</v>
      </c>
      <c r="AF47" s="122">
        <f t="shared" si="57"/>
        <v>0.25</v>
      </c>
      <c r="AG47" s="147">
        <f t="shared" si="60"/>
        <v>88.040030204050026</v>
      </c>
      <c r="AH47" s="123">
        <f t="shared" si="61"/>
        <v>1</v>
      </c>
      <c r="AI47" s="112">
        <f t="shared" si="61"/>
        <v>352.16012081620011</v>
      </c>
      <c r="AJ47" s="148">
        <f t="shared" si="62"/>
        <v>176.08006040810005</v>
      </c>
      <c r="AK47" s="147">
        <f t="shared" si="63"/>
        <v>176.08006040810005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68.475579047594465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1.2275238923264847E-3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17.118894761898616</v>
      </c>
      <c r="AB48" s="116">
        <v>0.25</v>
      </c>
      <c r="AC48" s="147">
        <f t="shared" si="65"/>
        <v>17.118894761898616</v>
      </c>
      <c r="AD48" s="116">
        <v>0.25</v>
      </c>
      <c r="AE48" s="147">
        <f t="shared" si="66"/>
        <v>17.118894761898616</v>
      </c>
      <c r="AF48" s="122">
        <f t="shared" si="57"/>
        <v>0.25</v>
      </c>
      <c r="AG48" s="147">
        <f t="shared" si="60"/>
        <v>17.118894761898616</v>
      </c>
      <c r="AH48" s="123">
        <f t="shared" si="61"/>
        <v>1</v>
      </c>
      <c r="AI48" s="112">
        <f t="shared" si="61"/>
        <v>68.475579047594465</v>
      </c>
      <c r="AJ48" s="148">
        <f t="shared" si="62"/>
        <v>34.237789523797233</v>
      </c>
      <c r="AK48" s="147">
        <f t="shared" si="63"/>
        <v>34.237789523797233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391.28902312911134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7.0144222418656293E-3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97.822255782277836</v>
      </c>
      <c r="AB49" s="116">
        <v>0.25</v>
      </c>
      <c r="AC49" s="147">
        <f t="shared" si="65"/>
        <v>97.822255782277836</v>
      </c>
      <c r="AD49" s="116">
        <v>0.25</v>
      </c>
      <c r="AE49" s="147">
        <f t="shared" si="66"/>
        <v>97.822255782277836</v>
      </c>
      <c r="AF49" s="122">
        <f t="shared" si="57"/>
        <v>0.25</v>
      </c>
      <c r="AG49" s="147">
        <f t="shared" si="60"/>
        <v>97.822255782277836</v>
      </c>
      <c r="AH49" s="123">
        <f t="shared" si="61"/>
        <v>1</v>
      </c>
      <c r="AI49" s="112">
        <f t="shared" si="61"/>
        <v>391.28902312911134</v>
      </c>
      <c r="AJ49" s="148">
        <f t="shared" si="62"/>
        <v>195.64451156455567</v>
      </c>
      <c r="AK49" s="147">
        <f t="shared" si="63"/>
        <v>195.64451156455567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156.51560925164452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2.8057688967462516E-3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614.76105062219244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1.1020481874070153E-2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441.95379802218935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7.9226616835119581E-3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5505.3181484547558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9.8690798326651355E-2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1376.329537113689</v>
      </c>
      <c r="AB56" s="116">
        <v>0.25</v>
      </c>
      <c r="AC56" s="147">
        <f t="shared" si="65"/>
        <v>1376.329537113689</v>
      </c>
      <c r="AD56" s="116">
        <v>0.25</v>
      </c>
      <c r="AE56" s="147">
        <f t="shared" si="66"/>
        <v>1376.329537113689</v>
      </c>
      <c r="AF56" s="122">
        <f t="shared" si="57"/>
        <v>0.25</v>
      </c>
      <c r="AG56" s="147">
        <f t="shared" si="60"/>
        <v>1376.329537113689</v>
      </c>
      <c r="AH56" s="123">
        <f t="shared" si="61"/>
        <v>1</v>
      </c>
      <c r="AI56" s="112">
        <f t="shared" si="61"/>
        <v>5505.3181484547558</v>
      </c>
      <c r="AJ56" s="148">
        <f t="shared" si="62"/>
        <v>2752.6590742273779</v>
      </c>
      <c r="AK56" s="147">
        <f t="shared" si="63"/>
        <v>2752.6590742273779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3498.8247446890282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6.2721499093621375E-2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874.70618617225705</v>
      </c>
      <c r="AB59" s="116">
        <v>0.25</v>
      </c>
      <c r="AC59" s="147">
        <f t="shared" si="65"/>
        <v>874.70618617225705</v>
      </c>
      <c r="AD59" s="116">
        <v>0.25</v>
      </c>
      <c r="AE59" s="147">
        <f t="shared" si="66"/>
        <v>874.70618617225705</v>
      </c>
      <c r="AF59" s="122">
        <f t="shared" si="57"/>
        <v>0.25</v>
      </c>
      <c r="AG59" s="147">
        <f t="shared" si="60"/>
        <v>874.70618617225705</v>
      </c>
      <c r="AH59" s="123">
        <f t="shared" ref="AH59:AI64" si="74">SUM(Z59,AB59,AD59,AF59)</f>
        <v>1</v>
      </c>
      <c r="AI59" s="112">
        <f t="shared" si="74"/>
        <v>3498.8247446890282</v>
      </c>
      <c r="AJ59" s="148">
        <f t="shared" si="62"/>
        <v>1749.4123723445141</v>
      </c>
      <c r="AK59" s="147">
        <f t="shared" si="63"/>
        <v>1749.4123723445141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58991.26</v>
      </c>
      <c r="J65" s="39">
        <f>SUM(J37:J64)</f>
        <v>60331.858117064243</v>
      </c>
      <c r="K65" s="40">
        <f>SUM(K37:K64)</f>
        <v>0.99999999999999989</v>
      </c>
      <c r="L65" s="22">
        <f>SUM(L37:L64)</f>
        <v>1.0861654431866052</v>
      </c>
      <c r="M65" s="24">
        <f>SUM(M37:M64)</f>
        <v>1.0815359042918469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13377.719711166068</v>
      </c>
      <c r="AB65" s="137"/>
      <c r="AC65" s="153">
        <f>SUM(AC37:AC64)</f>
        <v>13345.731833525264</v>
      </c>
      <c r="AD65" s="137"/>
      <c r="AE65" s="153">
        <f>SUM(AE37:AE64)</f>
        <v>13409.707588806876</v>
      </c>
      <c r="AF65" s="137"/>
      <c r="AG65" s="153">
        <f>SUM(AG37:AG64)</f>
        <v>16963.418525670015</v>
      </c>
      <c r="AH65" s="137"/>
      <c r="AI65" s="153">
        <f>SUM(AI37:AI64)</f>
        <v>57096.577659168222</v>
      </c>
      <c r="AJ65" s="153">
        <f>SUM(AJ37:AJ64)</f>
        <v>26723.451544691336</v>
      </c>
      <c r="AK65" s="153">
        <f>SUM(AK37:AK64)</f>
        <v>30373.126114476887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9670.2931874294391</v>
      </c>
      <c r="K72" s="40">
        <f t="shared" si="78"/>
        <v>0.52103476578455743</v>
      </c>
      <c r="L72" s="22">
        <f t="shared" si="76"/>
        <v>0.16416601714401305</v>
      </c>
      <c r="M72" s="24">
        <f t="shared" si="79"/>
        <v>0.17335400588757319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31676.030843368157</v>
      </c>
      <c r="J74" s="51">
        <f t="shared" si="75"/>
        <v>3908.3268841140521</v>
      </c>
      <c r="K74" s="40">
        <f>B74/B$76</f>
        <v>9.1436707818256316E-2</v>
      </c>
      <c r="L74" s="22">
        <f t="shared" si="76"/>
        <v>8.3879945452081689E-2</v>
      </c>
      <c r="M74" s="24">
        <f>J74/B$76</f>
        <v>7.0062417813763073E-2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-4751.9043580373145</v>
      </c>
      <c r="AB74" s="156"/>
      <c r="AC74" s="147">
        <f>AC30*$I$83/4</f>
        <v>-3941.0142503091729</v>
      </c>
      <c r="AD74" s="156"/>
      <c r="AE74" s="147">
        <f>AE30*$I$83/4</f>
        <v>-4326.7899732404157</v>
      </c>
      <c r="AF74" s="156"/>
      <c r="AG74" s="147">
        <f>AG30*$I$83/4</f>
        <v>16928.035465700952</v>
      </c>
      <c r="AH74" s="155"/>
      <c r="AI74" s="147">
        <f>SUM(AA74,AC74,AE74,AG74)</f>
        <v>3908.3268841140489</v>
      </c>
      <c r="AJ74" s="148">
        <f>(AA74+AC74)</f>
        <v>-8692.9186083464883</v>
      </c>
      <c r="AK74" s="147">
        <f>(AE74+AG74)</f>
        <v>12601.245492460537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11300.816780045421</v>
      </c>
      <c r="AB75" s="158"/>
      <c r="AC75" s="149">
        <f>AA75+AC65-SUM(AC70,AC74)</f>
        <v>21758.755574721898</v>
      </c>
      <c r="AD75" s="158"/>
      <c r="AE75" s="149">
        <f>AC75+AE65-SUM(AE70,AE74)</f>
        <v>32666.445847611227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25873.021618422332</v>
      </c>
      <c r="AJ75" s="151">
        <f>AJ76-SUM(AJ70,AJ74)</f>
        <v>21758.755574721901</v>
      </c>
      <c r="AK75" s="149">
        <f>AJ75+AK76-SUM(AK70,AK74)</f>
        <v>25873.021618422339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58991.259999999995</v>
      </c>
      <c r="J76" s="51">
        <f t="shared" si="75"/>
        <v>60331.858117064243</v>
      </c>
      <c r="K76" s="40">
        <f>SUM(K70:K75)</f>
        <v>1.3354887372126323</v>
      </c>
      <c r="L76" s="22">
        <f>SUM(L70:L75)</f>
        <v>1.0861654431866057</v>
      </c>
      <c r="M76" s="24">
        <f>SUM(M70:M75)</f>
        <v>1.0815359042918469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13377.719711166068</v>
      </c>
      <c r="AB76" s="137"/>
      <c r="AC76" s="153">
        <f>AC65</f>
        <v>13345.731833525264</v>
      </c>
      <c r="AD76" s="137"/>
      <c r="AE76" s="153">
        <f>AE65</f>
        <v>13409.707588806876</v>
      </c>
      <c r="AF76" s="137"/>
      <c r="AG76" s="153">
        <f>AG65</f>
        <v>16963.418525670015</v>
      </c>
      <c r="AH76" s="137"/>
      <c r="AI76" s="153">
        <f>SUM(AA76,AC76,AE76,AG76)</f>
        <v>57096.577659168222</v>
      </c>
      <c r="AJ76" s="154">
        <f>SUM(AA76,AC76)</f>
        <v>26723.451544691332</v>
      </c>
      <c r="AK76" s="154">
        <f>SUM(AE76,AG76)</f>
        <v>30373.126114476891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0</v>
      </c>
      <c r="K77" s="40"/>
      <c r="L77" s="22">
        <f>-(L131*G$37*F$9/F$7)/B$130</f>
        <v>-0.18428843424195071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11300.816780045421</v>
      </c>
      <c r="AD78" s="112"/>
      <c r="AE78" s="112">
        <f>AC75</f>
        <v>21758.755574721898</v>
      </c>
      <c r="AF78" s="112"/>
      <c r="AG78" s="112">
        <f>AE75</f>
        <v>32666.445847611227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6548.9124220081076</v>
      </c>
      <c r="AB79" s="112"/>
      <c r="AC79" s="112">
        <f>AA79-AA74+AC65-AC70</f>
        <v>17817.741324412724</v>
      </c>
      <c r="AD79" s="112"/>
      <c r="AE79" s="112">
        <f>AC79-AC74+AE65-AE70</f>
        <v>28339.655874370812</v>
      </c>
      <c r="AF79" s="112"/>
      <c r="AG79" s="112">
        <f>AE79-AE74+AG65-AG70</f>
        <v>42801.057084123284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6.3596374297841915E-2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6.3596374297841915E-2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7.5388288600906532E-3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7.5388288600906532E-3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2.0103543626908409E-2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2.0103543626908409E-2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2.305452250792249E-2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2.305452250792249E-2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2.0749070257130235E-2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2.0749070257130235E-2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4.034541438886435E-3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4.034541438886435E-3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2.305452250792249E-2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2.305452250792249E-2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9.2218090031689955E-3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9.2218090031689955E-3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3.6221364875566223E-2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3.6221364875566223E-2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2.6039661686605452E-2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2.6039661686605452E-2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0.32437015521630025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0.32437015521630025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0.20614872654143743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0.20614872654143743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3.4757308563495055</v>
      </c>
      <c r="J119" s="24">
        <f>SUM(J91:J118)</f>
        <v>3.5547181205890599</v>
      </c>
      <c r="K119" s="22">
        <f>SUM(K91:K118)</f>
        <v>5.4231069682447002</v>
      </c>
      <c r="L119" s="22">
        <f>SUM(L91:L118)</f>
        <v>3.5699341718859836</v>
      </c>
      <c r="M119" s="57">
        <f t="shared" si="80"/>
        <v>3.5547181205890599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0.56976807109214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0.53956961910465218</v>
      </c>
      <c r="M126" s="240">
        <f t="shared" si="93"/>
        <v>0.56976807109214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1.8663333824192492</v>
      </c>
      <c r="J128" s="228">
        <f>(J30)</f>
        <v>0.23027635530781221</v>
      </c>
      <c r="K128" s="29">
        <f>(B128)</f>
        <v>0.4958710473225405</v>
      </c>
      <c r="L128" s="29">
        <f>IF(L124=L119,0,(L119-L124)/(B119-B124)*K128)</f>
        <v>0.27569085859222398</v>
      </c>
      <c r="M128" s="240">
        <f t="shared" si="93"/>
        <v>0.23027635530781221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3.4757308563495055</v>
      </c>
      <c r="J130" s="228">
        <f>(J119)</f>
        <v>3.5547181205890599</v>
      </c>
      <c r="K130" s="29">
        <f>(B130)</f>
        <v>5.4231069682447002</v>
      </c>
      <c r="L130" s="29">
        <f>(L119)</f>
        <v>3.5699341718859836</v>
      </c>
      <c r="M130" s="240">
        <f t="shared" si="93"/>
        <v>3.5547181205890599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0.60570660115419894</v>
      </c>
      <c r="M131" s="237">
        <f>IF(I131&lt;SUM(M126:M127),0,I131-(SUM(M126:M127)))</f>
        <v>0.57550814916671111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7153.5467962378925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21585.890817959636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0.41347299670115167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2.1200208940723136E-2</v>
      </c>
      <c r="AB8" s="125">
        <f>IF($Y8=0,0,AC8/$Y8)</f>
        <v>0.51262792840878169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2.6284229630045782E-2</v>
      </c>
      <c r="AD8" s="125">
        <f>IF($Y8=0,0,AE8/$Y8)</f>
        <v>7.3899074890066613E-2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3.7890644387786089E-3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2.3742219285384461E-2</v>
      </c>
      <c r="AK8" s="119">
        <f t="shared" si="15"/>
        <v>1.8945322193893045E-3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0.41347299670115167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6.4318021709068047E-3</v>
      </c>
      <c r="AB9" s="125">
        <f>IF($Y9=0,0,AC9/$Y9)</f>
        <v>0.5126279284087818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7.9742122196921617E-3</v>
      </c>
      <c r="AD9" s="125">
        <f>IF($Y9=0,0,AE9/$Y9)</f>
        <v>7.389907489006653E-2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1.1495411649565905E-3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7.2030071952994832E-3</v>
      </c>
      <c r="AK9" s="119">
        <f t="shared" si="15"/>
        <v>5.7477058247829525E-4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0.41347299670115167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1.5620090986487952E-2</v>
      </c>
      <c r="AB10" s="125">
        <f>IF($Y10=0,0,AC10/$Y10)</f>
        <v>0.51262792840878169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1.9365943962109531E-2</v>
      </c>
      <c r="AD10" s="125">
        <f>IF($Y10=0,0,AE10/$Y10)</f>
        <v>7.3899074890066696E-2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2.7917428291802972E-3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1.7493017474298742E-2</v>
      </c>
      <c r="AK10" s="119">
        <f t="shared" si="15"/>
        <v>1.3958714145901486E-3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0.30358323035794554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0.30358323035794554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11566.921466161921</v>
      </c>
      <c r="U11" s="223">
        <v>5</v>
      </c>
      <c r="V11" s="56"/>
      <c r="W11" s="115"/>
      <c r="X11" s="118">
        <f>Poor!X11</f>
        <v>1</v>
      </c>
      <c r="Y11" s="183">
        <f t="shared" si="9"/>
        <v>1.2143329214317822</v>
      </c>
      <c r="Z11" s="125">
        <f>IF($Y11=0,0,AA11/$Y11)</f>
        <v>0.41347299670115173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0.50209387201726319</v>
      </c>
      <c r="AB11" s="125">
        <f>IF($Y11=0,0,AC11/$Y11)</f>
        <v>0.5126279284087818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0.62250096991215842</v>
      </c>
      <c r="AD11" s="125">
        <f>IF($Y11=0,0,AE11/$Y11)</f>
        <v>7.3899074890066543E-2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8.9738079502360568E-2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0.30358323035794554</v>
      </c>
      <c r="AJ11" s="120">
        <f t="shared" si="14"/>
        <v>0.5622974209647108</v>
      </c>
      <c r="AK11" s="119">
        <f t="shared" si="15"/>
        <v>4.4869039751180284E-2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1.646333565540142E-2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1.646333565540142E-2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6.5853342621605679E-2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4.412173955647581E-2</v>
      </c>
      <c r="AF12" s="122">
        <f>1-SUM(Z12,AB12,AD12)</f>
        <v>0.32999999999999996</v>
      </c>
      <c r="AG12" s="121">
        <f>$M12*AF12*4</f>
        <v>2.1731603065129872E-2</v>
      </c>
      <c r="AH12" s="123">
        <f t="shared" si="12"/>
        <v>1</v>
      </c>
      <c r="AI12" s="183">
        <f t="shared" si="13"/>
        <v>1.646333565540142E-2</v>
      </c>
      <c r="AJ12" s="120">
        <f t="shared" si="14"/>
        <v>0</v>
      </c>
      <c r="AK12" s="119">
        <f t="shared" si="15"/>
        <v>3.2926671310802839E-2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3.5580949823077732E-2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3.5580949823077732E-2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0.14232379929231093</v>
      </c>
      <c r="Z13" s="156">
        <f>Poor!Z13</f>
        <v>1</v>
      </c>
      <c r="AA13" s="121">
        <f>$M13*Z13*4</f>
        <v>0.14232379929231093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3.5580949823077732E-2</v>
      </c>
      <c r="AJ13" s="120">
        <f t="shared" si="14"/>
        <v>7.1161899646155463E-2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1.5065899921352301E-3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1.5065899921352301E-3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6.0263599685409204E-3</v>
      </c>
      <c r="Z15" s="156">
        <f>Poor!Z15</f>
        <v>0.25</v>
      </c>
      <c r="AA15" s="121">
        <f t="shared" si="16"/>
        <v>1.5065899921352301E-3</v>
      </c>
      <c r="AB15" s="156">
        <f>Poor!AB15</f>
        <v>0.25</v>
      </c>
      <c r="AC15" s="121">
        <f t="shared" si="7"/>
        <v>1.5065899921352301E-3</v>
      </c>
      <c r="AD15" s="156">
        <f>Poor!AD15</f>
        <v>0.25</v>
      </c>
      <c r="AE15" s="121">
        <f t="shared" si="8"/>
        <v>1.5065899921352301E-3</v>
      </c>
      <c r="AF15" s="122">
        <f t="shared" si="10"/>
        <v>0.25</v>
      </c>
      <c r="AG15" s="121">
        <f t="shared" si="11"/>
        <v>1.5065899921352301E-3</v>
      </c>
      <c r="AH15" s="123">
        <f t="shared" si="12"/>
        <v>1</v>
      </c>
      <c r="AI15" s="183">
        <f t="shared" si="13"/>
        <v>1.5065899921352301E-3</v>
      </c>
      <c r="AJ15" s="120">
        <f t="shared" si="14"/>
        <v>1.5065899921352301E-3</v>
      </c>
      <c r="AK15" s="119">
        <f t="shared" si="15"/>
        <v>1.5065899921352301E-3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1.8036739884576842E-2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1.8036739884576842E-2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367.18690023015415</v>
      </c>
      <c r="U16" s="223">
        <v>10</v>
      </c>
      <c r="V16" s="56"/>
      <c r="W16" s="110"/>
      <c r="X16" s="118"/>
      <c r="Y16" s="183">
        <f t="shared" si="9"/>
        <v>7.2146959538307368E-2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7.2146959538307368E-2</v>
      </c>
      <c r="AH16" s="123">
        <f t="shared" si="12"/>
        <v>1</v>
      </c>
      <c r="AI16" s="183">
        <f t="shared" si="13"/>
        <v>1.8036739884576842E-2</v>
      </c>
      <c r="AJ16" s="120">
        <f t="shared" si="14"/>
        <v>0</v>
      </c>
      <c r="AK16" s="119">
        <f t="shared" si="15"/>
        <v>3.6073479769153684E-2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1.9004071441415325E-2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1.9004071441415325E-2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6.928009350371577E-3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6.928009350371577E-3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127024.76381587364</v>
      </c>
      <c r="T23" s="179">
        <f>SUM(T7:T22)</f>
        <v>127116.89132635189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1.6885272938540759E-2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1.6885272938540759E-2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6.7541091754163035E-2</v>
      </c>
      <c r="Z27" s="156">
        <f>Poor!Z27</f>
        <v>0.25</v>
      </c>
      <c r="AA27" s="121">
        <f t="shared" si="16"/>
        <v>1.6885272938540759E-2</v>
      </c>
      <c r="AB27" s="156">
        <f>Poor!AB27</f>
        <v>0.25</v>
      </c>
      <c r="AC27" s="121">
        <f t="shared" si="7"/>
        <v>1.6885272938540759E-2</v>
      </c>
      <c r="AD27" s="156">
        <f>Poor!AD27</f>
        <v>0.25</v>
      </c>
      <c r="AE27" s="121">
        <f t="shared" si="8"/>
        <v>1.6885272938540759E-2</v>
      </c>
      <c r="AF27" s="122">
        <f t="shared" si="10"/>
        <v>0.25</v>
      </c>
      <c r="AG27" s="121">
        <f t="shared" si="11"/>
        <v>1.6885272938540759E-2</v>
      </c>
      <c r="AH27" s="123">
        <f t="shared" si="12"/>
        <v>1</v>
      </c>
      <c r="AI27" s="183">
        <f t="shared" si="13"/>
        <v>1.6885272938540759E-2</v>
      </c>
      <c r="AJ27" s="120">
        <f t="shared" si="14"/>
        <v>1.6885272938540759E-2</v>
      </c>
      <c r="AK27" s="119">
        <f t="shared" si="15"/>
        <v>1.6885272938540759E-2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3.3719223076007073E-3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3.3719223076007073E-3</v>
      </c>
      <c r="N28" s="229"/>
      <c r="O28" s="2"/>
      <c r="P28" s="22"/>
      <c r="V28" s="56"/>
      <c r="W28" s="110"/>
      <c r="X28" s="118"/>
      <c r="Y28" s="183">
        <f t="shared" si="9"/>
        <v>1.3487689230402829E-2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6.7438446152014147E-3</v>
      </c>
      <c r="AF28" s="122">
        <f t="shared" si="10"/>
        <v>0.5</v>
      </c>
      <c r="AG28" s="121">
        <f t="shared" si="11"/>
        <v>6.7438446152014147E-3</v>
      </c>
      <c r="AH28" s="123">
        <f t="shared" si="12"/>
        <v>1</v>
      </c>
      <c r="AI28" s="183">
        <f t="shared" si="13"/>
        <v>3.3719223076007073E-3</v>
      </c>
      <c r="AJ28" s="120">
        <f t="shared" si="14"/>
        <v>0</v>
      </c>
      <c r="AK28" s="119">
        <f t="shared" si="15"/>
        <v>6.7438446152014147E-3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0.22355619767909518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0.22355619767909518</v>
      </c>
      <c r="N29" s="229"/>
      <c r="P29" s="22"/>
      <c r="V29" s="56"/>
      <c r="W29" s="110"/>
      <c r="X29" s="118"/>
      <c r="Y29" s="183">
        <f t="shared" si="9"/>
        <v>0.89422479071638072</v>
      </c>
      <c r="Z29" s="156">
        <f>Poor!Z29</f>
        <v>0.25</v>
      </c>
      <c r="AA29" s="121">
        <f t="shared" si="16"/>
        <v>0.22355619767909518</v>
      </c>
      <c r="AB29" s="156">
        <f>Poor!AB29</f>
        <v>0.25</v>
      </c>
      <c r="AC29" s="121">
        <f t="shared" si="7"/>
        <v>0.22355619767909518</v>
      </c>
      <c r="AD29" s="156">
        <f>Poor!AD29</f>
        <v>0.25</v>
      </c>
      <c r="AE29" s="121">
        <f t="shared" si="8"/>
        <v>0.22355619767909518</v>
      </c>
      <c r="AF29" s="122">
        <f t="shared" si="10"/>
        <v>0.25</v>
      </c>
      <c r="AG29" s="121">
        <f t="shared" si="11"/>
        <v>0.22355619767909518</v>
      </c>
      <c r="AH29" s="123">
        <f t="shared" si="12"/>
        <v>1</v>
      </c>
      <c r="AI29" s="183">
        <f t="shared" si="13"/>
        <v>0.22355619767909518</v>
      </c>
      <c r="AJ29" s="120">
        <f t="shared" si="14"/>
        <v>0.22355619767909518</v>
      </c>
      <c r="AK29" s="119">
        <f t="shared" si="15"/>
        <v>0.22355619767909518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5.0817630645872987</v>
      </c>
      <c r="J30" s="231">
        <f>IF(I$32&lt;=1,I30,1-SUM(J6:J29))</f>
        <v>0.23929737467343815</v>
      </c>
      <c r="K30" s="22">
        <f t="shared" si="4"/>
        <v>0.6190340508094645</v>
      </c>
      <c r="L30" s="22">
        <f>IF(L124=L119,0,IF(K30="",0,(L119-L124)/(B119-B124)*K30))</f>
        <v>0.35971425554894348</v>
      </c>
      <c r="M30" s="175">
        <f t="shared" si="6"/>
        <v>0.23929737467343815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0.95718949869375258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0.54282786277196937</v>
      </c>
      <c r="AE30" s="187">
        <f>IF(AE79*4/$I$84+SUM(AE6:AE29)&lt;1,AE79*4/$I$84,1-SUM(AE6:AE29))</f>
        <v>0.51958912984370254</v>
      </c>
      <c r="AF30" s="122">
        <f>IF($Y30=0,0,AG30/($Y$30))</f>
        <v>0.57868550224010418</v>
      </c>
      <c r="AG30" s="187">
        <f>IF(AG79*4/$I$84+SUM(AG6:AG29)&lt;1,AG79*4/$I$84,1-SUM(AG6:AG29))</f>
        <v>0.55391168579054773</v>
      </c>
      <c r="AH30" s="123">
        <f t="shared" si="12"/>
        <v>1.1215133650120737</v>
      </c>
      <c r="AI30" s="183">
        <f t="shared" si="13"/>
        <v>0.26837520390856257</v>
      </c>
      <c r="AJ30" s="120">
        <f t="shared" si="14"/>
        <v>0</v>
      </c>
      <c r="AK30" s="119">
        <f t="shared" si="15"/>
        <v>0.53675040781712513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-0.10959666778413224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6.3690714575319305</v>
      </c>
      <c r="J32" s="17"/>
      <c r="L32" s="22">
        <f>SUM(L6:L30)</f>
        <v>1.1095966677841322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3.8836886830595025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2.0133401584138913E-2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6963.8461840400914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6.9475426173646757E-2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6963.8461840400914</v>
      </c>
      <c r="AH38" s="123">
        <f t="shared" ref="AH38:AI58" si="37">SUM(Z38,AB38,AD38,AF38)</f>
        <v>1</v>
      </c>
      <c r="AI38" s="112">
        <f t="shared" si="37"/>
        <v>6963.8461840400914</v>
      </c>
      <c r="AJ38" s="148">
        <f t="shared" ref="AJ38:AJ64" si="38">(AA38+AC38)</f>
        <v>0</v>
      </c>
      <c r="AK38" s="147">
        <f t="shared" ref="AK38:AK64" si="39">(AE38+AG38)</f>
        <v>6963.8461840400914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1863.143432184924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1.8587814916179276E-2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0.41347299670115167</v>
      </c>
      <c r="AA39" s="147">
        <f t="shared" ref="AA39:AA64" si="40">$J39*Z39</f>
        <v>770.35949818956954</v>
      </c>
      <c r="AB39" s="122">
        <f>AB8</f>
        <v>0.51262792840878169</v>
      </c>
      <c r="AC39" s="147">
        <f t="shared" ref="AC39:AC64" si="41">$J39*AB39</f>
        <v>955.09935796938498</v>
      </c>
      <c r="AD39" s="122">
        <f>AD8</f>
        <v>7.3899074890066613E-2</v>
      </c>
      <c r="AE39" s="147">
        <f t="shared" ref="AE39:AE64" si="42">$J39*AD39</f>
        <v>137.68457602596945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1863.1434321849238</v>
      </c>
      <c r="AJ39" s="148">
        <f t="shared" si="38"/>
        <v>1725.4588561589544</v>
      </c>
      <c r="AK39" s="147">
        <f t="shared" si="39"/>
        <v>137.68457602596945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0.41347299670115167</v>
      </c>
      <c r="AA40" s="147">
        <f t="shared" si="40"/>
        <v>170.76434763757564</v>
      </c>
      <c r="AB40" s="122">
        <f>AB9</f>
        <v>0.5126279284087818</v>
      </c>
      <c r="AC40" s="147">
        <f t="shared" si="41"/>
        <v>211.71533443282689</v>
      </c>
      <c r="AD40" s="122">
        <f>AD9</f>
        <v>7.389907489006653E-2</v>
      </c>
      <c r="AE40" s="147">
        <f t="shared" si="42"/>
        <v>30.520317929597475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382.47968207040253</v>
      </c>
      <c r="AK40" s="147">
        <f t="shared" si="39"/>
        <v>30.520317929597475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0.41347299670115173</v>
      </c>
      <c r="AA41" s="147">
        <f t="shared" si="40"/>
        <v>4954.095622140967</v>
      </c>
      <c r="AB41" s="122">
        <f>AB11</f>
        <v>0.5126279284087818</v>
      </c>
      <c r="AC41" s="147">
        <f t="shared" si="41"/>
        <v>6142.1369622178881</v>
      </c>
      <c r="AD41" s="122">
        <f>AD11</f>
        <v>7.3899074890066543E-2</v>
      </c>
      <c r="AE41" s="147">
        <f t="shared" si="42"/>
        <v>885.43408230781404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11096.232584358855</v>
      </c>
      <c r="AK41" s="147">
        <f t="shared" si="39"/>
        <v>885.43408230781404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3590.6571319438267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3.582250783438691E-2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897.66428298595667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1795.3285659719133</v>
      </c>
      <c r="AF42" s="122">
        <f t="shared" si="29"/>
        <v>0.25</v>
      </c>
      <c r="AG42" s="147">
        <f t="shared" si="36"/>
        <v>897.66428298595667</v>
      </c>
      <c r="AH42" s="123">
        <f t="shared" si="37"/>
        <v>1</v>
      </c>
      <c r="AI42" s="112">
        <f t="shared" si="37"/>
        <v>3590.6571319438267</v>
      </c>
      <c r="AJ42" s="148">
        <f t="shared" si="38"/>
        <v>897.66428298595667</v>
      </c>
      <c r="AK42" s="147">
        <f t="shared" si="39"/>
        <v>2692.9928489578701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149.5276429182604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1.4917757288056735E-3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37.381910729565099</v>
      </c>
      <c r="AB43" s="156">
        <f>Poor!AB43</f>
        <v>0.25</v>
      </c>
      <c r="AC43" s="147">
        <f t="shared" si="41"/>
        <v>37.381910729565099</v>
      </c>
      <c r="AD43" s="156">
        <f>Poor!AD43</f>
        <v>0.25</v>
      </c>
      <c r="AE43" s="147">
        <f t="shared" si="42"/>
        <v>37.381910729565099</v>
      </c>
      <c r="AF43" s="122">
        <f t="shared" si="29"/>
        <v>0.25</v>
      </c>
      <c r="AG43" s="147">
        <f t="shared" si="36"/>
        <v>37.381910729565099</v>
      </c>
      <c r="AH43" s="123">
        <f t="shared" si="37"/>
        <v>1</v>
      </c>
      <c r="AI43" s="112">
        <f t="shared" si="37"/>
        <v>149.5276429182604</v>
      </c>
      <c r="AJ43" s="148">
        <f t="shared" si="38"/>
        <v>74.763821459130199</v>
      </c>
      <c r="AK43" s="147">
        <f t="shared" si="39"/>
        <v>74.763821459130199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371.21932616699877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3.7035023760940873E-3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92.804831541749692</v>
      </c>
      <c r="AB44" s="156">
        <f>Poor!AB44</f>
        <v>0.25</v>
      </c>
      <c r="AC44" s="147">
        <f t="shared" si="41"/>
        <v>92.804831541749692</v>
      </c>
      <c r="AD44" s="156">
        <f>Poor!AD44</f>
        <v>0.25</v>
      </c>
      <c r="AE44" s="147">
        <f t="shared" si="42"/>
        <v>92.804831541749692</v>
      </c>
      <c r="AF44" s="122">
        <f t="shared" si="29"/>
        <v>0.25</v>
      </c>
      <c r="AG44" s="147">
        <f t="shared" si="36"/>
        <v>92.804831541749692</v>
      </c>
      <c r="AH44" s="123">
        <f t="shared" si="37"/>
        <v>1</v>
      </c>
      <c r="AI44" s="112">
        <f t="shared" si="37"/>
        <v>371.21932616699877</v>
      </c>
      <c r="AJ44" s="148">
        <f t="shared" si="38"/>
        <v>185.60966308349938</v>
      </c>
      <c r="AK44" s="147">
        <f t="shared" si="39"/>
        <v>185.60966308349938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329.2351770677293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3.2846438065446018E-3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82.308794266932324</v>
      </c>
      <c r="AB45" s="156">
        <f>Poor!AB45</f>
        <v>0.25</v>
      </c>
      <c r="AC45" s="147">
        <f t="shared" si="41"/>
        <v>82.308794266932324</v>
      </c>
      <c r="AD45" s="156">
        <f>Poor!AD45</f>
        <v>0.25</v>
      </c>
      <c r="AE45" s="147">
        <f t="shared" si="42"/>
        <v>82.308794266932324</v>
      </c>
      <c r="AF45" s="122">
        <f t="shared" si="29"/>
        <v>0.25</v>
      </c>
      <c r="AG45" s="147">
        <f t="shared" si="36"/>
        <v>82.308794266932324</v>
      </c>
      <c r="AH45" s="123">
        <f t="shared" si="37"/>
        <v>1</v>
      </c>
      <c r="AI45" s="112">
        <f t="shared" si="37"/>
        <v>329.2351770677293</v>
      </c>
      <c r="AJ45" s="148">
        <f t="shared" si="38"/>
        <v>164.61758853386465</v>
      </c>
      <c r="AK45" s="147">
        <f t="shared" si="39"/>
        <v>164.61758853386465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1371.8132377822058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1.3686015860602512E-2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342.95330944555144</v>
      </c>
      <c r="AB46" s="156">
        <f>Poor!AB46</f>
        <v>0.25</v>
      </c>
      <c r="AC46" s="147">
        <f t="shared" si="41"/>
        <v>342.95330944555144</v>
      </c>
      <c r="AD46" s="156">
        <f>Poor!AD46</f>
        <v>0.25</v>
      </c>
      <c r="AE46" s="147">
        <f t="shared" si="42"/>
        <v>342.95330944555144</v>
      </c>
      <c r="AF46" s="122">
        <f t="shared" si="29"/>
        <v>0.25</v>
      </c>
      <c r="AG46" s="147">
        <f t="shared" si="36"/>
        <v>342.95330944555144</v>
      </c>
      <c r="AH46" s="123">
        <f t="shared" si="37"/>
        <v>1</v>
      </c>
      <c r="AI46" s="112">
        <f t="shared" si="37"/>
        <v>1371.8132377822058</v>
      </c>
      <c r="AJ46" s="148">
        <f t="shared" si="38"/>
        <v>685.90661889110288</v>
      </c>
      <c r="AK46" s="147">
        <f t="shared" si="39"/>
        <v>685.90661889110288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411.54397133466165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4.1058047581807528E-3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102.88599283366541</v>
      </c>
      <c r="AB47" s="156">
        <f>Poor!AB47</f>
        <v>0.25</v>
      </c>
      <c r="AC47" s="147">
        <f t="shared" si="41"/>
        <v>102.88599283366541</v>
      </c>
      <c r="AD47" s="156">
        <f>Poor!AD47</f>
        <v>0.25</v>
      </c>
      <c r="AE47" s="147">
        <f t="shared" si="42"/>
        <v>102.88599283366541</v>
      </c>
      <c r="AF47" s="122">
        <f t="shared" si="29"/>
        <v>0.25</v>
      </c>
      <c r="AG47" s="147">
        <f t="shared" si="36"/>
        <v>102.88599283366541</v>
      </c>
      <c r="AH47" s="123">
        <f t="shared" si="37"/>
        <v>1</v>
      </c>
      <c r="AI47" s="112">
        <f t="shared" si="37"/>
        <v>411.54397133466165</v>
      </c>
      <c r="AJ47" s="148">
        <f t="shared" si="38"/>
        <v>205.77198566733082</v>
      </c>
      <c r="AK47" s="147">
        <f t="shared" si="39"/>
        <v>205.77198566733082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80.022438870628662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7.9835092520181314E-4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20.005609717657165</v>
      </c>
      <c r="AB48" s="156">
        <f>Poor!AB48</f>
        <v>0.25</v>
      </c>
      <c r="AC48" s="147">
        <f t="shared" si="41"/>
        <v>20.005609717657165</v>
      </c>
      <c r="AD48" s="156">
        <f>Poor!AD48</f>
        <v>0.25</v>
      </c>
      <c r="AE48" s="147">
        <f t="shared" si="42"/>
        <v>20.005609717657165</v>
      </c>
      <c r="AF48" s="122">
        <f t="shared" si="29"/>
        <v>0.25</v>
      </c>
      <c r="AG48" s="147">
        <f t="shared" si="36"/>
        <v>20.005609717657165</v>
      </c>
      <c r="AH48" s="123">
        <f t="shared" si="37"/>
        <v>1</v>
      </c>
      <c r="AI48" s="112">
        <f t="shared" si="37"/>
        <v>80.022438870628662</v>
      </c>
      <c r="AJ48" s="148">
        <f t="shared" si="38"/>
        <v>40.011219435314331</v>
      </c>
      <c r="AK48" s="147">
        <f t="shared" si="39"/>
        <v>40.011219435314331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228.63553963036762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2.2810026434337519E-3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57.158884907591904</v>
      </c>
      <c r="AB50" s="156">
        <f>Poor!AB55</f>
        <v>0.25</v>
      </c>
      <c r="AC50" s="147">
        <f t="shared" si="41"/>
        <v>57.158884907591904</v>
      </c>
      <c r="AD50" s="156">
        <f>Poor!AD55</f>
        <v>0.25</v>
      </c>
      <c r="AE50" s="147">
        <f t="shared" si="42"/>
        <v>57.158884907591904</v>
      </c>
      <c r="AF50" s="122">
        <f t="shared" si="29"/>
        <v>0.25</v>
      </c>
      <c r="AG50" s="147">
        <f t="shared" si="36"/>
        <v>57.158884907591904</v>
      </c>
      <c r="AH50" s="123">
        <f t="shared" si="37"/>
        <v>1</v>
      </c>
      <c r="AI50" s="112">
        <f t="shared" si="37"/>
        <v>228.63553963036762</v>
      </c>
      <c r="AJ50" s="148">
        <f t="shared" si="38"/>
        <v>114.31776981518381</v>
      </c>
      <c r="AK50" s="147">
        <f t="shared" si="39"/>
        <v>114.31776981518381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321.28853770138488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3.2053634574337382E-3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80.322134425346221</v>
      </c>
      <c r="AB59" s="156">
        <f>Poor!AB59</f>
        <v>0.25</v>
      </c>
      <c r="AC59" s="147">
        <f t="shared" si="41"/>
        <v>80.322134425346221</v>
      </c>
      <c r="AD59" s="156">
        <f>Poor!AD59</f>
        <v>0.25</v>
      </c>
      <c r="AE59" s="147">
        <f t="shared" si="42"/>
        <v>80.322134425346221</v>
      </c>
      <c r="AF59" s="122">
        <f t="shared" si="29"/>
        <v>0.25</v>
      </c>
      <c r="AG59" s="147">
        <f t="shared" si="36"/>
        <v>80.322134425346221</v>
      </c>
      <c r="AH59" s="123">
        <f t="shared" ref="AH59:AI64" si="43">SUM(Z59,AB59,AD59,AF59)</f>
        <v>1</v>
      </c>
      <c r="AI59" s="112">
        <f t="shared" si="43"/>
        <v>321.28853770138488</v>
      </c>
      <c r="AJ59" s="148">
        <f t="shared" si="38"/>
        <v>160.64426885069244</v>
      </c>
      <c r="AK59" s="147">
        <f t="shared" si="39"/>
        <v>160.64426885069244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99369.026666666658</v>
      </c>
      <c r="J65" s="39">
        <f>SUM(J37:J64)</f>
        <v>103551.06595297442</v>
      </c>
      <c r="K65" s="40">
        <f>SUM(K37:K64)</f>
        <v>1.0000000000000002</v>
      </c>
      <c r="L65" s="22">
        <f>SUM(L37:L64)</f>
        <v>1.0339436256251995</v>
      </c>
      <c r="M65" s="24">
        <f>SUM(M37:M64)</f>
        <v>1.033086350227876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22835.30521882213</v>
      </c>
      <c r="AB65" s="137"/>
      <c r="AC65" s="153">
        <f>SUM(AC37:AC64)</f>
        <v>23351.373122488159</v>
      </c>
      <c r="AD65" s="137"/>
      <c r="AE65" s="153">
        <f>SUM(AE37:AE64)</f>
        <v>18891.389010103354</v>
      </c>
      <c r="AF65" s="137"/>
      <c r="AG65" s="153">
        <f>SUM(AG37:AG64)</f>
        <v>24784.998601560776</v>
      </c>
      <c r="AH65" s="137"/>
      <c r="AI65" s="153">
        <f>SUM(AI37:AI64)</f>
        <v>89863.065952974415</v>
      </c>
      <c r="AJ65" s="153">
        <f>SUM(AJ37:AJ64)</f>
        <v>46186.678341310289</v>
      </c>
      <c r="AK65" s="153">
        <f>SUM(AK37:AK64)</f>
        <v>43676.387611664126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29078.46736638981</v>
      </c>
      <c r="K73" s="40">
        <f>B73/B$76</f>
        <v>0.25385428860274556</v>
      </c>
      <c r="L73" s="22">
        <f t="shared" si="45"/>
        <v>0.27312017947899664</v>
      </c>
      <c r="M73" s="24">
        <f>J73/B$76</f>
        <v>0.29010389652006435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75468.201154613882</v>
      </c>
      <c r="J74" s="51">
        <f t="shared" si="44"/>
        <v>3553.7552967540164</v>
      </c>
      <c r="K74" s="40">
        <f>B74/B$76</f>
        <v>5.5585591308825309E-2</v>
      </c>
      <c r="L74" s="22">
        <f t="shared" si="45"/>
        <v>5.3295345856576824E-2</v>
      </c>
      <c r="M74" s="24">
        <f>J74/B$76</f>
        <v>3.5454353418185494E-2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4600.3879529927508</v>
      </c>
      <c r="AF74" s="156"/>
      <c r="AG74" s="147">
        <f>AG30*$I$84/4</f>
        <v>4904.2762828761779</v>
      </c>
      <c r="AH74" s="155"/>
      <c r="AI74" s="147">
        <f>SUM(AA74,AC74,AE74,AG74)</f>
        <v>9504.6642358689278</v>
      </c>
      <c r="AJ74" s="148">
        <f>(AA74+AC74)</f>
        <v>0</v>
      </c>
      <c r="AK74" s="147">
        <f>(AE74+AG74)</f>
        <v>9504.6642358689278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1.3190152076592284E-11</v>
      </c>
      <c r="K75" s="40">
        <f>B75/B$76</f>
        <v>0.12271470399147691</v>
      </c>
      <c r="L75" s="22">
        <f t="shared" si="45"/>
        <v>0</v>
      </c>
      <c r="M75" s="24">
        <f>J75/B$76</f>
        <v>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33613.384395615954</v>
      </c>
      <c r="AB75" s="158"/>
      <c r="AC75" s="149">
        <f>AA75+AC65-SUM(AC70,AC74)</f>
        <v>50989.551140090916</v>
      </c>
      <c r="AD75" s="158"/>
      <c r="AE75" s="149">
        <f>AC75+AE65-SUM(AE70,AE74)</f>
        <v>59305.345819188326</v>
      </c>
      <c r="AF75" s="158"/>
      <c r="AG75" s="149">
        <f>IF(SUM(AG6:AG29)+((AG65-AG70-$J$75)*4/I$83)&lt;1,0,AG65-AG70-$J$75-(1-SUM(AG6:AG29))*I$83/4)</f>
        <v>16753.285554807029</v>
      </c>
      <c r="AH75" s="134"/>
      <c r="AI75" s="149">
        <f>AI76-SUM(AI70,AI74)</f>
        <v>56457.576205052676</v>
      </c>
      <c r="AJ75" s="151">
        <f>AJ76-SUM(AJ70,AJ74)</f>
        <v>34236.26558528388</v>
      </c>
      <c r="AK75" s="149">
        <f>AJ75+AK76-SUM(AK70,AK74)</f>
        <v>56457.576205052683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99369.026666666687</v>
      </c>
      <c r="J76" s="51">
        <f t="shared" si="44"/>
        <v>103551.06595297443</v>
      </c>
      <c r="K76" s="40">
        <f>SUM(K70:K75)</f>
        <v>1.0000000000000002</v>
      </c>
      <c r="L76" s="22">
        <f>SUM(L70:L75)</f>
        <v>1.0339436256251997</v>
      </c>
      <c r="M76" s="24">
        <f>SUM(M70:M75)</f>
        <v>1.0330863502278764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22835.30521882213</v>
      </c>
      <c r="AB76" s="137"/>
      <c r="AC76" s="153">
        <f>AC65</f>
        <v>23351.373122488159</v>
      </c>
      <c r="AD76" s="137"/>
      <c r="AE76" s="153">
        <f>AE65</f>
        <v>18891.389010103354</v>
      </c>
      <c r="AF76" s="137"/>
      <c r="AG76" s="153">
        <f>AG65</f>
        <v>24784.998601560776</v>
      </c>
      <c r="AH76" s="137"/>
      <c r="AI76" s="153">
        <f>SUM(AA76,AC76,AE76,AG76)</f>
        <v>89863.065952974415</v>
      </c>
      <c r="AJ76" s="154">
        <f>SUM(AA76,AC76)</f>
        <v>46186.678341310289</v>
      </c>
      <c r="AK76" s="154">
        <f>SUM(AE76,AG76)</f>
        <v>43676.387611664133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16753.285554807029</v>
      </c>
      <c r="AB78" s="112"/>
      <c r="AC78" s="112">
        <f>IF(AA75&lt;0,0,AA75)</f>
        <v>33613.384395615954</v>
      </c>
      <c r="AD78" s="112"/>
      <c r="AE78" s="112">
        <f>AC75</f>
        <v>50989.551140090916</v>
      </c>
      <c r="AF78" s="112"/>
      <c r="AG78" s="112">
        <f>AE75</f>
        <v>59305.345819188326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33613.384395615954</v>
      </c>
      <c r="AB79" s="112"/>
      <c r="AC79" s="112">
        <f>AA79-AA74+AC65-AC70</f>
        <v>50989.551140090916</v>
      </c>
      <c r="AD79" s="112"/>
      <c r="AE79" s="112">
        <f>AC79-AC74+AE65-AE70</f>
        <v>63905.733772181076</v>
      </c>
      <c r="AF79" s="112"/>
      <c r="AG79" s="112">
        <f>AE79-AE74+AG65-AG70</f>
        <v>78115.138042735896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0.4689208936227387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0.4689208936227387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0.1254575216163995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0.1254575216163995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0.24178221438359468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0.24178221438359468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1.0068665229744363E-2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1.0068665229744363E-2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2.4996602962771272E-2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2.4996602962771272E-2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2.2169538120538047E-2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2.2169538120538047E-2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9.2373075502241886E-2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9.2373075502241886E-2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2.7711922650672561E-2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2.7711922650672561E-2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5.3884294042974429E-3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5.3884294042974429E-3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1.539551258370698E-2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1.539551258370698E-2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2.1634439392840127E-2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2.1634439392840127E-2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6.6911605385175514</v>
      </c>
      <c r="J119" s="24">
        <f>SUM(J91:J118)</f>
        <v>6.9727643458783737</v>
      </c>
      <c r="K119" s="22">
        <f>SUM(K91:K118)</f>
        <v>11.136591987844533</v>
      </c>
      <c r="L119" s="22">
        <f>SUM(L91:L118)</f>
        <v>6.9785504830427429</v>
      </c>
      <c r="M119" s="57">
        <f t="shared" si="49"/>
        <v>6.9727643458783737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1.9580416543198957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1.8434109106087604</v>
      </c>
      <c r="M127" s="57">
        <f t="shared" si="63"/>
        <v>1.9580416543198957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5.0817630645872987</v>
      </c>
      <c r="J128" s="228">
        <f>(J30)</f>
        <v>0.23929737467343815</v>
      </c>
      <c r="K128" s="22">
        <f>(B128)</f>
        <v>0.6190340508094645</v>
      </c>
      <c r="L128" s="22">
        <f>IF(L124=L119,0,(L119-L124)/(B119-B124)*K128)</f>
        <v>0.35971425554894348</v>
      </c>
      <c r="M128" s="57">
        <f t="shared" si="63"/>
        <v>0.23929737467343815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6.6911605385175514</v>
      </c>
      <c r="J130" s="228">
        <f>(J119)</f>
        <v>6.9727643458783737</v>
      </c>
      <c r="K130" s="22">
        <f>(B130)</f>
        <v>11.136591987844533</v>
      </c>
      <c r="L130" s="22">
        <f>(L119)</f>
        <v>6.9785504830427429</v>
      </c>
      <c r="M130" s="57">
        <f t="shared" si="63"/>
        <v>6.9727643458783737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6422.4665318733305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35476.660518735203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0.44940048003514976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4.4930222648063435E-2</v>
      </c>
      <c r="AB8" s="125">
        <f>IF($Y8=0,0,AC8/$Y8)</f>
        <v>0.52216042941085938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5.2204626816605405E-2</v>
      </c>
      <c r="AD8" s="125">
        <f>IF($Y8=0,0,AE8/$Y8)</f>
        <v>2.8439090553990885E-2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2.8432872844268153E-3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4.856742473233442E-2</v>
      </c>
      <c r="AK8" s="119">
        <f t="shared" si="15"/>
        <v>1.4216436422134077E-3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0.44940048003514982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6.9906741338801089E-3</v>
      </c>
      <c r="AB9" s="125">
        <f>IF($Y9=0,0,AC9/$Y9)</f>
        <v>0.52216042941085938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8.1224955686133686E-3</v>
      </c>
      <c r="AD9" s="125">
        <f>IF($Y9=0,0,AE9/$Y9)</f>
        <v>2.8439090553990812E-2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4.4238585306207931E-4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7.5565848512467388E-3</v>
      </c>
      <c r="AK9" s="119">
        <f t="shared" si="15"/>
        <v>2.2119292653103965E-4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0.44940048003514971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1.6977351467994544E-2</v>
      </c>
      <c r="AB10" s="125">
        <f>IF($Y10=0,0,AC10/$Y10)</f>
        <v>0.52216042941085938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1.9726060666632465E-2</v>
      </c>
      <c r="AD10" s="125">
        <f>IF($Y10=0,0,AE10/$Y10)</f>
        <v>2.8439090553990957E-2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1.0743656431507695E-3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1.8351706067313504E-2</v>
      </c>
      <c r="AK10" s="119">
        <f t="shared" si="15"/>
        <v>5.3718282157538474E-4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0.24975282108329047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0.24975282108329047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20149.131799116498</v>
      </c>
      <c r="U11" s="223">
        <v>5</v>
      </c>
      <c r="V11" s="56"/>
      <c r="W11" s="115"/>
      <c r="X11" s="118">
        <f>Poor!X11</f>
        <v>1</v>
      </c>
      <c r="Y11" s="183">
        <f t="shared" si="9"/>
        <v>0.99901128433316189</v>
      </c>
      <c r="Z11" s="125">
        <f>IF($Y11=0,0,AA11/$Y11)</f>
        <v>0.44940048003514976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0.44895615073985445</v>
      </c>
      <c r="AB11" s="125">
        <f>IF($Y11=0,0,AC11/$Y11)</f>
        <v>0.52216042941085938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0.52164416121369794</v>
      </c>
      <c r="AD11" s="125">
        <f>IF($Y11=0,0,AE11/$Y11)</f>
        <v>2.8439090553990902E-2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2.8410972379609545E-2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0.2497528210832905</v>
      </c>
      <c r="AJ11" s="120">
        <f t="shared" si="14"/>
        <v>0.48530015597677623</v>
      </c>
      <c r="AK11" s="119">
        <f t="shared" si="15"/>
        <v>1.4205486189804772E-2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1.7976857484593208E-2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1.7976857484593208E-2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7.1907429938372833E-2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4.8177978058709804E-2</v>
      </c>
      <c r="AF12" s="122">
        <f>1-SUM(Z12,AB12,AD12)</f>
        <v>0.32999999999999996</v>
      </c>
      <c r="AG12" s="121">
        <f>$M12*AF12*4</f>
        <v>2.3729451879663032E-2</v>
      </c>
      <c r="AH12" s="123">
        <f t="shared" si="12"/>
        <v>1</v>
      </c>
      <c r="AI12" s="183">
        <f t="shared" si="13"/>
        <v>1.7976857484593208E-2</v>
      </c>
      <c r="AJ12" s="120">
        <f t="shared" si="14"/>
        <v>0</v>
      </c>
      <c r="AK12" s="119">
        <f t="shared" si="15"/>
        <v>3.5953714969186416E-2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2.9957241353630502E-2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2.9957241353630502E-2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0.11982896541452201</v>
      </c>
      <c r="Z13" s="156">
        <f>Poor!Z13</f>
        <v>1</v>
      </c>
      <c r="AA13" s="121">
        <f>$M13*Z13*4</f>
        <v>0.11982896541452201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2.9957241353630502E-2</v>
      </c>
      <c r="AJ13" s="120">
        <f t="shared" si="14"/>
        <v>5.9914482707261005E-2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3.2942768385767103E-3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3.2942768385767103E-3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1.3177107354306841E-2</v>
      </c>
      <c r="Z15" s="156">
        <f>Poor!Z15</f>
        <v>0.25</v>
      </c>
      <c r="AA15" s="121">
        <f t="shared" si="16"/>
        <v>3.2942768385767103E-3</v>
      </c>
      <c r="AB15" s="156">
        <f>Poor!AB15</f>
        <v>0.25</v>
      </c>
      <c r="AC15" s="121">
        <f t="shared" si="7"/>
        <v>3.2942768385767103E-3</v>
      </c>
      <c r="AD15" s="156">
        <f>Poor!AD15</f>
        <v>0.25</v>
      </c>
      <c r="AE15" s="121">
        <f t="shared" si="8"/>
        <v>3.2942768385767103E-3</v>
      </c>
      <c r="AF15" s="122">
        <f t="shared" si="10"/>
        <v>0.25</v>
      </c>
      <c r="AG15" s="121">
        <f t="shared" si="11"/>
        <v>3.2942768385767103E-3</v>
      </c>
      <c r="AH15" s="123">
        <f t="shared" si="12"/>
        <v>1</v>
      </c>
      <c r="AI15" s="183">
        <f t="shared" si="13"/>
        <v>3.2942768385767103E-3</v>
      </c>
      <c r="AJ15" s="120">
        <f t="shared" si="14"/>
        <v>3.2942768385767103E-3</v>
      </c>
      <c r="AK15" s="119">
        <f t="shared" si="15"/>
        <v>3.2942768385767103E-3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2.5688085523372203E-2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2.5688085523372203E-2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0.10275234209348881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0.10275234209348881</v>
      </c>
      <c r="AH16" s="123">
        <f t="shared" si="12"/>
        <v>1</v>
      </c>
      <c r="AI16" s="183">
        <f t="shared" si="13"/>
        <v>2.5688085523372203E-2</v>
      </c>
      <c r="AJ16" s="120">
        <f t="shared" si="14"/>
        <v>0</v>
      </c>
      <c r="AK16" s="119">
        <f t="shared" si="15"/>
        <v>5.1376171046744405E-2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1.6780844783176617E-2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1.6780844783176617E-2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7.8732207331040378E-3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7.8732207331040378E-3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254773.81052123022</v>
      </c>
      <c r="T23" s="179">
        <f>SUM(T7:T22)</f>
        <v>254599.7745243003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1.1747993875254424E-2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1.1747993875254424E-2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4.6991975501017698E-2</v>
      </c>
      <c r="Z27" s="156">
        <f>Poor!Z27</f>
        <v>0.25</v>
      </c>
      <c r="AA27" s="121">
        <f t="shared" si="16"/>
        <v>1.1747993875254424E-2</v>
      </c>
      <c r="AB27" s="156">
        <f>Poor!AB27</f>
        <v>0.25</v>
      </c>
      <c r="AC27" s="121">
        <f t="shared" si="7"/>
        <v>1.1747993875254424E-2</v>
      </c>
      <c r="AD27" s="156">
        <f>Poor!AD27</f>
        <v>0.25</v>
      </c>
      <c r="AE27" s="121">
        <f t="shared" si="8"/>
        <v>1.1747993875254424E-2</v>
      </c>
      <c r="AF27" s="122">
        <f t="shared" si="10"/>
        <v>0.25</v>
      </c>
      <c r="AG27" s="121">
        <f t="shared" si="11"/>
        <v>1.1747993875254424E-2</v>
      </c>
      <c r="AH27" s="123">
        <f t="shared" si="12"/>
        <v>1</v>
      </c>
      <c r="AI27" s="183">
        <f t="shared" si="13"/>
        <v>1.1747993875254424E-2</v>
      </c>
      <c r="AJ27" s="120">
        <f t="shared" si="14"/>
        <v>1.1747993875254424E-2</v>
      </c>
      <c r="AK27" s="119">
        <f t="shared" si="15"/>
        <v>1.1747993875254424E-2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7.0375234901501509E-3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7.0375234901501509E-3</v>
      </c>
      <c r="N28" s="229"/>
      <c r="O28" s="2"/>
      <c r="P28" s="22"/>
      <c r="V28" s="56"/>
      <c r="W28" s="110"/>
      <c r="X28" s="118"/>
      <c r="Y28" s="183">
        <f t="shared" si="9"/>
        <v>2.8150093960600604E-2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1.4075046980300302E-2</v>
      </c>
      <c r="AF28" s="122">
        <f t="shared" si="10"/>
        <v>0.5</v>
      </c>
      <c r="AG28" s="121">
        <f t="shared" si="11"/>
        <v>1.4075046980300302E-2</v>
      </c>
      <c r="AH28" s="123">
        <f t="shared" si="12"/>
        <v>1</v>
      </c>
      <c r="AI28" s="183">
        <f t="shared" si="13"/>
        <v>7.0375234901501509E-3</v>
      </c>
      <c r="AJ28" s="120">
        <f t="shared" si="14"/>
        <v>0</v>
      </c>
      <c r="AK28" s="119">
        <f t="shared" si="15"/>
        <v>1.4075046980300302E-2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0.26851715986266916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0.26851715986266916</v>
      </c>
      <c r="N29" s="229"/>
      <c r="P29" s="22"/>
      <c r="V29" s="56"/>
      <c r="W29" s="110"/>
      <c r="X29" s="118"/>
      <c r="Y29" s="183">
        <f t="shared" si="9"/>
        <v>1.0740686394506767</v>
      </c>
      <c r="Z29" s="156">
        <f>Poor!Z29</f>
        <v>0.25</v>
      </c>
      <c r="AA29" s="121">
        <f t="shared" si="16"/>
        <v>0.26851715986266916</v>
      </c>
      <c r="AB29" s="156">
        <f>Poor!AB29</f>
        <v>0.25</v>
      </c>
      <c r="AC29" s="121">
        <f t="shared" si="7"/>
        <v>0.26851715986266916</v>
      </c>
      <c r="AD29" s="156">
        <f>Poor!AD29</f>
        <v>0.25</v>
      </c>
      <c r="AE29" s="121">
        <f t="shared" si="8"/>
        <v>0.26851715986266916</v>
      </c>
      <c r="AF29" s="122">
        <f t="shared" si="10"/>
        <v>0.25</v>
      </c>
      <c r="AG29" s="121">
        <f t="shared" si="11"/>
        <v>0.26851715986266916</v>
      </c>
      <c r="AH29" s="123">
        <f t="shared" si="12"/>
        <v>1</v>
      </c>
      <c r="AI29" s="183">
        <f t="shared" si="13"/>
        <v>0.26851715986266916</v>
      </c>
      <c r="AJ29" s="120">
        <f t="shared" si="14"/>
        <v>0.26851715986266916</v>
      </c>
      <c r="AK29" s="119">
        <f t="shared" si="15"/>
        <v>0.26851715986266916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11.881859394288648</v>
      </c>
      <c r="J30" s="231">
        <f>IF(I$32&lt;=1,I30,1-SUM(J6:J29))</f>
        <v>0.21085883931906513</v>
      </c>
      <c r="K30" s="22">
        <f t="shared" si="4"/>
        <v>0.65368818174702015</v>
      </c>
      <c r="L30" s="22">
        <f>IF(L124=L119,0,IF(K30="",0,(L119-L124)/(B119-B124)*K30))</f>
        <v>0.38507024728175898</v>
      </c>
      <c r="M30" s="175">
        <f t="shared" si="6"/>
        <v>0.21085883931906513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0.84343535727626051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0.61148042513127743</v>
      </c>
      <c r="AE30" s="187">
        <f>IF(AE79*4/$I$83+SUM(AE6:AE29)&lt;1,AE79*4/$I$83,1-SUM(AE6:AE29))</f>
        <v>0.51574421083803867</v>
      </c>
      <c r="AF30" s="122">
        <f>IF($Y30=0,0,AG30/($Y$30))</f>
        <v>0.50544170910742448</v>
      </c>
      <c r="AG30" s="187">
        <f>IF(AG79*4/$I$83+SUM(AG6:AG29)&lt;1,AG79*4/$I$83,1-SUM(AG6:AG29))</f>
        <v>0.42630740850334425</v>
      </c>
      <c r="AH30" s="123">
        <f t="shared" si="12"/>
        <v>1.1169221342387019</v>
      </c>
      <c r="AI30" s="183">
        <f t="shared" si="13"/>
        <v>0.23551290483534573</v>
      </c>
      <c r="AJ30" s="120">
        <f t="shared" si="14"/>
        <v>0</v>
      </c>
      <c r="AK30" s="119">
        <f t="shared" si="15"/>
        <v>0.47102580967069146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-0.20529647136905504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14.081343498623001</v>
      </c>
      <c r="J32" s="17"/>
      <c r="L32" s="22">
        <f>SUM(L6:L30)</f>
        <v>1.205296471369055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3.9013837379348777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-2.2537528225536133E-2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11936.057906688426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5.5861068294169744E-2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11936.057906688426</v>
      </c>
      <c r="AH38" s="123">
        <f t="shared" ref="AH38:AI58" si="35">SUM(Z38,AB38,AD38,AF38)</f>
        <v>1</v>
      </c>
      <c r="AI38" s="112">
        <f t="shared" si="35"/>
        <v>11936.057906688426</v>
      </c>
      <c r="AJ38" s="148">
        <f t="shared" ref="AJ38:AJ64" si="36">(AA38+AC38)</f>
        <v>0</v>
      </c>
      <c r="AK38" s="147">
        <f t="shared" ref="AK38:AK64" si="37">(AE38+AG38)</f>
        <v>11936.057906688426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3179.0657508718432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1.4878112221757646E-2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0.44940048003514976</v>
      </c>
      <c r="AA39" s="147">
        <f>$J39*Z39</f>
        <v>1428.6736745051101</v>
      </c>
      <c r="AB39" s="122">
        <f>AB8</f>
        <v>0.52216042941085938</v>
      </c>
      <c r="AC39" s="147">
        <f>$J39*AB39</f>
        <v>1659.9823376005977</v>
      </c>
      <c r="AD39" s="122">
        <f>AD8</f>
        <v>2.8439090553990885E-2</v>
      </c>
      <c r="AE39" s="147">
        <f>$J39*AD39</f>
        <v>90.409738766135376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3179.0657508718432</v>
      </c>
      <c r="AJ39" s="148">
        <f t="shared" si="36"/>
        <v>3088.6560121057078</v>
      </c>
      <c r="AK39" s="147">
        <f t="shared" si="37"/>
        <v>90.409738766135376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0.44940048003514982</v>
      </c>
      <c r="AA40" s="147">
        <f>$J40*Z40</f>
        <v>437.49136731421828</v>
      </c>
      <c r="AB40" s="122">
        <f>AB9</f>
        <v>0.52216042941085938</v>
      </c>
      <c r="AC40" s="147">
        <f>$J40*AB40</f>
        <v>508.32317803147157</v>
      </c>
      <c r="AD40" s="122">
        <f>AD9</f>
        <v>2.8439090553990812E-2</v>
      </c>
      <c r="AE40" s="147">
        <f>$J40*AD40</f>
        <v>27.685454654310053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945.81454534568979</v>
      </c>
      <c r="AK40" s="147">
        <f t="shared" si="37"/>
        <v>27.685454654310053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0.44940048003514976</v>
      </c>
      <c r="AA41" s="147">
        <f>$J41*Z41</f>
        <v>6291.6067204920973</v>
      </c>
      <c r="AB41" s="122">
        <f>AB11</f>
        <v>0.52216042941085938</v>
      </c>
      <c r="AC41" s="147">
        <f>$J41*AB41</f>
        <v>7310.2460117520322</v>
      </c>
      <c r="AD41" s="122">
        <f>AD11</f>
        <v>2.8439090553990902E-2</v>
      </c>
      <c r="AE41" s="147">
        <f>$J41*AD41</f>
        <v>398.14726775587269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13601.85273224413</v>
      </c>
      <c r="AK41" s="147">
        <f t="shared" si="37"/>
        <v>398.14726775587269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7801.9613403608409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3.6513386468923881E-2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1950.4903350902102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3900.9806701804205</v>
      </c>
      <c r="AF42" s="122">
        <f t="shared" si="31"/>
        <v>0.25</v>
      </c>
      <c r="AG42" s="147">
        <f t="shared" si="34"/>
        <v>1950.4903350902102</v>
      </c>
      <c r="AH42" s="123">
        <f t="shared" si="35"/>
        <v>1</v>
      </c>
      <c r="AI42" s="112">
        <f t="shared" si="35"/>
        <v>7801.9613403608409</v>
      </c>
      <c r="AJ42" s="148">
        <f t="shared" si="36"/>
        <v>1950.4903350902102</v>
      </c>
      <c r="AK42" s="147">
        <f t="shared" si="37"/>
        <v>5851.4710052706305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156.03922680721683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7.3026772937847769E-4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39.009806701804209</v>
      </c>
      <c r="AB43" s="156">
        <f>Poor!AB43</f>
        <v>0.25</v>
      </c>
      <c r="AC43" s="147">
        <f t="shared" si="39"/>
        <v>39.009806701804209</v>
      </c>
      <c r="AD43" s="156">
        <f>Poor!AD43</f>
        <v>0.25</v>
      </c>
      <c r="AE43" s="147">
        <f t="shared" si="40"/>
        <v>39.009806701804209</v>
      </c>
      <c r="AF43" s="122">
        <f t="shared" si="31"/>
        <v>0.25</v>
      </c>
      <c r="AG43" s="147">
        <f t="shared" si="34"/>
        <v>39.009806701804209</v>
      </c>
      <c r="AH43" s="123">
        <f t="shared" si="35"/>
        <v>1</v>
      </c>
      <c r="AI43" s="112">
        <f t="shared" si="35"/>
        <v>156.03922680721683</v>
      </c>
      <c r="AJ43" s="148">
        <f t="shared" si="36"/>
        <v>78.019613403608417</v>
      </c>
      <c r="AK43" s="147">
        <f t="shared" si="37"/>
        <v>78.019613403608417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2638.5753649459339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1.2348602848011148E-2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659.64384123648347</v>
      </c>
      <c r="AB44" s="156">
        <f>Poor!AB44</f>
        <v>0.25</v>
      </c>
      <c r="AC44" s="147">
        <f t="shared" si="39"/>
        <v>659.64384123648347</v>
      </c>
      <c r="AD44" s="156">
        <f>Poor!AD44</f>
        <v>0.25</v>
      </c>
      <c r="AE44" s="147">
        <f t="shared" si="40"/>
        <v>659.64384123648347</v>
      </c>
      <c r="AF44" s="122">
        <f t="shared" si="31"/>
        <v>0.25</v>
      </c>
      <c r="AG44" s="147">
        <f t="shared" si="34"/>
        <v>659.64384123648347</v>
      </c>
      <c r="AH44" s="123">
        <f t="shared" si="35"/>
        <v>1</v>
      </c>
      <c r="AI44" s="112">
        <f t="shared" si="35"/>
        <v>2638.5753649459339</v>
      </c>
      <c r="AJ44" s="148">
        <f t="shared" si="36"/>
        <v>1319.2876824729669</v>
      </c>
      <c r="AK44" s="147">
        <f t="shared" si="37"/>
        <v>1319.2876824729669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1717.8630474189006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8.0396447271025052E-3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429.46576185472514</v>
      </c>
      <c r="AB45" s="156">
        <f>Poor!AB45</f>
        <v>0.25</v>
      </c>
      <c r="AC45" s="147">
        <f t="shared" si="39"/>
        <v>429.46576185472514</v>
      </c>
      <c r="AD45" s="156">
        <f>Poor!AD45</f>
        <v>0.25</v>
      </c>
      <c r="AE45" s="147">
        <f t="shared" si="40"/>
        <v>429.46576185472514</v>
      </c>
      <c r="AF45" s="122">
        <f t="shared" si="31"/>
        <v>0.25</v>
      </c>
      <c r="AG45" s="147">
        <f t="shared" si="34"/>
        <v>429.46576185472514</v>
      </c>
      <c r="AH45" s="123">
        <f t="shared" si="35"/>
        <v>1</v>
      </c>
      <c r="AI45" s="112">
        <f t="shared" si="35"/>
        <v>1717.8630474189006</v>
      </c>
      <c r="AJ45" s="148">
        <f t="shared" si="36"/>
        <v>858.93152370945029</v>
      </c>
      <c r="AK45" s="147">
        <f t="shared" si="37"/>
        <v>858.93152370945029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3101.6971689507927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1.4516025201712855E-2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775.42429223769818</v>
      </c>
      <c r="AB46" s="156">
        <f>Poor!AB46</f>
        <v>0.25</v>
      </c>
      <c r="AC46" s="147">
        <f t="shared" si="39"/>
        <v>775.42429223769818</v>
      </c>
      <c r="AD46" s="156">
        <f>Poor!AD46</f>
        <v>0.25</v>
      </c>
      <c r="AE46" s="147">
        <f t="shared" si="40"/>
        <v>775.42429223769818</v>
      </c>
      <c r="AF46" s="122">
        <f t="shared" si="31"/>
        <v>0.25</v>
      </c>
      <c r="AG46" s="147">
        <f t="shared" si="34"/>
        <v>775.42429223769818</v>
      </c>
      <c r="AH46" s="123">
        <f t="shared" si="35"/>
        <v>1</v>
      </c>
      <c r="AI46" s="112">
        <f t="shared" si="35"/>
        <v>3101.6971689507927</v>
      </c>
      <c r="AJ46" s="148">
        <f t="shared" si="36"/>
        <v>1550.8485844753964</v>
      </c>
      <c r="AK46" s="147">
        <f t="shared" si="37"/>
        <v>1550.8485844753964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572.62101580630031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2.6798815757008354E-3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143.15525395157508</v>
      </c>
      <c r="AB47" s="156">
        <f>Poor!AB47</f>
        <v>0.25</v>
      </c>
      <c r="AC47" s="147">
        <f t="shared" si="39"/>
        <v>143.15525395157508</v>
      </c>
      <c r="AD47" s="156">
        <f>Poor!AD47</f>
        <v>0.25</v>
      </c>
      <c r="AE47" s="147">
        <f t="shared" si="40"/>
        <v>143.15525395157508</v>
      </c>
      <c r="AF47" s="122">
        <f t="shared" si="31"/>
        <v>0.25</v>
      </c>
      <c r="AG47" s="147">
        <f t="shared" si="34"/>
        <v>143.15525395157508</v>
      </c>
      <c r="AH47" s="123">
        <f t="shared" si="35"/>
        <v>1</v>
      </c>
      <c r="AI47" s="112">
        <f t="shared" si="35"/>
        <v>572.62101580630031</v>
      </c>
      <c r="AJ47" s="148">
        <f t="shared" si="36"/>
        <v>286.31050790315015</v>
      </c>
      <c r="AK47" s="147">
        <f t="shared" si="37"/>
        <v>286.31050790315015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83.507231471752121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3.9081606312303847E-4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20.87680786793803</v>
      </c>
      <c r="AB48" s="156">
        <f>Poor!AB48</f>
        <v>0.25</v>
      </c>
      <c r="AC48" s="147">
        <f t="shared" si="39"/>
        <v>20.87680786793803</v>
      </c>
      <c r="AD48" s="156">
        <f>Poor!AD48</f>
        <v>0.25</v>
      </c>
      <c r="AE48" s="147">
        <f t="shared" si="40"/>
        <v>20.87680786793803</v>
      </c>
      <c r="AF48" s="122">
        <f t="shared" si="31"/>
        <v>0.25</v>
      </c>
      <c r="AG48" s="147">
        <f t="shared" si="34"/>
        <v>20.87680786793803</v>
      </c>
      <c r="AH48" s="123">
        <f t="shared" si="35"/>
        <v>1</v>
      </c>
      <c r="AI48" s="112">
        <f t="shared" si="35"/>
        <v>83.507231471752121</v>
      </c>
      <c r="AJ48" s="148">
        <f t="shared" si="36"/>
        <v>41.75361573587606</v>
      </c>
      <c r="AK48" s="147">
        <f t="shared" si="37"/>
        <v>41.75361573587606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596.48022479822941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2.7915433080217033E-3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149.12005619955735</v>
      </c>
      <c r="AB50" s="156">
        <f>Poor!AB55</f>
        <v>0.25</v>
      </c>
      <c r="AC50" s="147">
        <f t="shared" si="39"/>
        <v>149.12005619955735</v>
      </c>
      <c r="AD50" s="156">
        <f>Poor!AD55</f>
        <v>0.25</v>
      </c>
      <c r="AE50" s="147">
        <f t="shared" si="40"/>
        <v>149.12005619955735</v>
      </c>
      <c r="AF50" s="122">
        <f t="shared" si="31"/>
        <v>0.25</v>
      </c>
      <c r="AG50" s="147">
        <f t="shared" si="34"/>
        <v>149.12005619955735</v>
      </c>
      <c r="AH50" s="123">
        <f t="shared" si="35"/>
        <v>1</v>
      </c>
      <c r="AI50" s="112">
        <f t="shared" si="35"/>
        <v>596.48022479822941</v>
      </c>
      <c r="AJ50" s="148">
        <f t="shared" si="36"/>
        <v>298.24011239911471</v>
      </c>
      <c r="AK50" s="147">
        <f t="shared" si="37"/>
        <v>298.24011239911471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200355.83599999998</v>
      </c>
      <c r="J65" s="39">
        <f>SUM(J37:J64)</f>
        <v>215322.10427812024</v>
      </c>
      <c r="K65" s="40">
        <f>SUM(K37:K64)</f>
        <v>1</v>
      </c>
      <c r="L65" s="22">
        <f>SUM(L37:L64)</f>
        <v>1.0061693795220756</v>
      </c>
      <c r="M65" s="24">
        <f>SUM(M37:M64)</f>
        <v>1.0077131718324186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48888.675250784749</v>
      </c>
      <c r="AB65" s="137"/>
      <c r="AC65" s="153">
        <f>SUM(AC37:AC64)</f>
        <v>48258.964680767218</v>
      </c>
      <c r="AD65" s="137"/>
      <c r="AE65" s="153">
        <f>SUM(AE37:AE64)</f>
        <v>43197.636284739856</v>
      </c>
      <c r="AF65" s="137"/>
      <c r="AG65" s="153">
        <f>SUM(AG37:AG64)</f>
        <v>54208.828061828412</v>
      </c>
      <c r="AH65" s="137"/>
      <c r="AI65" s="153">
        <f>SUM(AI37:AI64)</f>
        <v>194554.10427812024</v>
      </c>
      <c r="AJ65" s="153">
        <f>SUM(AJ37:AJ64)</f>
        <v>97147.639931551981</v>
      </c>
      <c r="AK65" s="153">
        <f>SUM(AK37:AK64)</f>
        <v>97406.46434656826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176455.01048794718</v>
      </c>
      <c r="J74" s="51">
        <f>J128*I$83</f>
        <v>3131.4205520229139</v>
      </c>
      <c r="K74" s="40">
        <f>B74/B$76</f>
        <v>2.7534969194229441E-2</v>
      </c>
      <c r="L74" s="22">
        <f>(L128*G$37*F$9/F$7)/B$130</f>
        <v>2.6763189534034598E-2</v>
      </c>
      <c r="M74" s="24">
        <f>J74/B$76</f>
        <v>1.4655131424613728E-2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1914.8023704157911</v>
      </c>
      <c r="AF74" s="156"/>
      <c r="AG74" s="147">
        <f>AG30*$I$83/4</f>
        <v>1582.7505557485761</v>
      </c>
      <c r="AH74" s="155"/>
      <c r="AI74" s="147">
        <f>SUM(AA74,AC74,AE74,AG74)</f>
        <v>3497.5529261643669</v>
      </c>
      <c r="AJ74" s="148">
        <f>(AA74+AC74)</f>
        <v>0</v>
      </c>
      <c r="AK74" s="147">
        <f>(AE74+AG74)</f>
        <v>3497.5529261643669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85329.613769600022</v>
      </c>
      <c r="K75" s="40">
        <f>B75/B$76</f>
        <v>0.48421441225910899</v>
      </c>
      <c r="L75" s="22">
        <f>(L129*G$37*F$9/F$7)/B$130</f>
        <v>0.38569301030077319</v>
      </c>
      <c r="M75" s="24">
        <f>J75/B$76</f>
        <v>0.39934486072053699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42913.468872771547</v>
      </c>
      <c r="AB75" s="158"/>
      <c r="AC75" s="149">
        <f>AA75+AC65-SUM(AC70,AC74)</f>
        <v>85197.227175525564</v>
      </c>
      <c r="AD75" s="158"/>
      <c r="AE75" s="149">
        <f>AC75+AE65-SUM(AE70,AE74)</f>
        <v>120504.85471183642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167155.72583990305</v>
      </c>
      <c r="AJ75" s="151">
        <f>AJ76-SUM(AJ70,AJ74)</f>
        <v>85197.227175525564</v>
      </c>
      <c r="AK75" s="149">
        <f>AJ75+AK76-SUM(AK70,AK74)</f>
        <v>167155.72583990305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200355.83599999998</v>
      </c>
      <c r="J76" s="51">
        <f>J130*I$83</f>
        <v>215322.10427812021</v>
      </c>
      <c r="K76" s="40">
        <f>SUM(K70:K75)</f>
        <v>0.81352070079758021</v>
      </c>
      <c r="L76" s="22">
        <f>SUM(L70:L75)</f>
        <v>0.78612380646322066</v>
      </c>
      <c r="M76" s="24">
        <f>SUM(M70:M75)</f>
        <v>0.78766759877356352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48888.675250784749</v>
      </c>
      <c r="AB76" s="137"/>
      <c r="AC76" s="153">
        <f>AC65</f>
        <v>48258.964680767218</v>
      </c>
      <c r="AD76" s="137"/>
      <c r="AE76" s="153">
        <f>AE65</f>
        <v>43197.636284739856</v>
      </c>
      <c r="AF76" s="137"/>
      <c r="AG76" s="153">
        <f>AG65</f>
        <v>54208.828061828412</v>
      </c>
      <c r="AH76" s="137"/>
      <c r="AI76" s="153">
        <f>SUM(AA76,AC76,AE76,AG76)</f>
        <v>194554.10427812024</v>
      </c>
      <c r="AJ76" s="154">
        <f>SUM(AA76,AC76)</f>
        <v>97147.639931551967</v>
      </c>
      <c r="AK76" s="154">
        <f>SUM(AE76,AG76)</f>
        <v>97406.464346568275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42913.468872771547</v>
      </c>
      <c r="AD78" s="112"/>
      <c r="AE78" s="112">
        <f>AC75</f>
        <v>85197.227175525564</v>
      </c>
      <c r="AF78" s="112"/>
      <c r="AG78" s="112">
        <f>AE75</f>
        <v>120504.85471183642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42913.468872771547</v>
      </c>
      <c r="AB79" s="112"/>
      <c r="AC79" s="112">
        <f>AA79-AA74+AC65-AC70</f>
        <v>85197.227175525564</v>
      </c>
      <c r="AD79" s="112"/>
      <c r="AE79" s="112">
        <f>AC79-AC74+AE65-AE70</f>
        <v>122419.65708225222</v>
      </c>
      <c r="AF79" s="112"/>
      <c r="AG79" s="112">
        <f>AE79-AE74+AG65-AG70</f>
        <v>168738.47639565161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0.80373213193085502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0.80373213193085502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0.21406709932806367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0.21406709932806367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0.52535661860491822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0.52535661860491822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1.0507132372098365E-2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1.0507132372098365E-2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0.17767237893005536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0.17767237893005536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0.11567485180291777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0.11567485180291777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0.20885737131082374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0.20885737131082374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3.855828393430593E-2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3.855828393430593E-2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5.6230830737529474E-3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5.6230830737529474E-3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4.0164879098235337E-2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4.0164879098235337E-2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13.491256868218901</v>
      </c>
      <c r="J119" s="24">
        <f>SUM(J91:J118)</f>
        <v>14.499032702104749</v>
      </c>
      <c r="K119" s="22">
        <f>SUM(K91:K118)</f>
        <v>23.740291014526168</v>
      </c>
      <c r="L119" s="22">
        <f>SUM(L91:L118)</f>
        <v>14.476820533187457</v>
      </c>
      <c r="M119" s="57">
        <f t="shared" si="50"/>
        <v>14.499032702104749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11.881859394288648</v>
      </c>
      <c r="J128" s="228">
        <f>(J30)</f>
        <v>0.21085883931906513</v>
      </c>
      <c r="K128" s="22">
        <f>(B128)</f>
        <v>0.65368818174702015</v>
      </c>
      <c r="L128" s="22">
        <f>IF(L124=L119,0,(L119-L124)/(B119-B124)*K128)</f>
        <v>0.38507024728175898</v>
      </c>
      <c r="M128" s="57">
        <f t="shared" si="90"/>
        <v>0.21085883931906513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5.7457958840369514</v>
      </c>
      <c r="K129" s="29">
        <f>(B129)</f>
        <v>11.495391060458996</v>
      </c>
      <c r="L129" s="60">
        <f>IF(SUM(L124:L128)&gt;L130,0,L130-SUM(L124:L128))</f>
        <v>5.5493723071569665</v>
      </c>
      <c r="M129" s="57">
        <f t="shared" si="90"/>
        <v>5.7457958840369514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13.491256868218901</v>
      </c>
      <c r="J130" s="228">
        <f>(J119)</f>
        <v>14.499032702104749</v>
      </c>
      <c r="K130" s="22">
        <f>(B130)</f>
        <v>23.740291014526168</v>
      </c>
      <c r="L130" s="22">
        <f>(L119)</f>
        <v>14.476820533187457</v>
      </c>
      <c r="M130" s="57">
        <f t="shared" si="90"/>
        <v>14.499032702104749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4428.0583206496067</v>
      </c>
      <c r="G72" s="109">
        <f>Poor!T7</f>
        <v>6828.7166016675446</v>
      </c>
      <c r="H72" s="109">
        <f>Middle!T7</f>
        <v>7153.5467962378925</v>
      </c>
      <c r="I72" s="109">
        <f>Rich!T7</f>
        <v>6422.4665318733305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1828.8848941054662</v>
      </c>
      <c r="H73" s="109">
        <f>Middle!T8</f>
        <v>21585.890817959636</v>
      </c>
      <c r="I73" s="109">
        <f>Rich!T8</f>
        <v>35476.660518735203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3585.6988145039445</v>
      </c>
      <c r="H76" s="109">
        <f>Middle!T11</f>
        <v>11566.921466161921</v>
      </c>
      <c r="I76" s="109">
        <f>Rich!T11</f>
        <v>20149.131799116498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787.17828263197282</v>
      </c>
      <c r="G77" s="109">
        <f>Poor!T12</f>
        <v>1056.7148486443818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11039.776030431731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708.01125728894465</v>
      </c>
      <c r="G81" s="109">
        <f>Poor!T16</f>
        <v>3498.8247446890282</v>
      </c>
      <c r="H81" s="109">
        <f>Middle!T16</f>
        <v>367.18690023015415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44319.8829528887</v>
      </c>
      <c r="G88" s="109">
        <f>Poor!T23</f>
        <v>70732.499666957447</v>
      </c>
      <c r="H88" s="109">
        <f>Middle!T23</f>
        <v>127116.89132635189</v>
      </c>
      <c r="I88" s="109">
        <f>Rich!T23</f>
        <v>254599.7745243003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15593.07762387141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49889.946195299985</v>
      </c>
      <c r="G100" s="239">
        <f t="shared" si="0"/>
        <v>23477.329481231238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2016-06-02T08:55:24Z</dcterms:modified>
  <cp:category/>
</cp:coreProperties>
</file>