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0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<sst xmlns="http://schemas.openxmlformats.org/spreadsheetml/2006/main" count="790" uniqueCount="145">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</sst>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0.00883085092289496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0.269086445380338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0.408832287382372</c:v>
                </c:pt>
                <c:pt idx="2" formatCode="0.0%">
                  <c:v>0.632796989411053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991016"/>
        <c:axId val="1771994312"/>
      </c:barChart>
      <c:catAx>
        <c:axId val="177199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99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99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99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0.893939393939394</c:v>
                </c:pt>
                <c:pt idx="2">
                  <c:v>0.893939393939394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0.286060606060606</c:v>
                </c:pt>
                <c:pt idx="2">
                  <c:v>0.286060606060606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645000"/>
        <c:axId val="1771647992"/>
      </c:barChart>
      <c:catAx>
        <c:axId val="177164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4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64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4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467032"/>
        <c:axId val="1771470024"/>
      </c:barChart>
      <c:catAx>
        <c:axId val="177146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47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47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46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0.194156517232444</c:v>
                </c:pt>
                <c:pt idx="2">
                  <c:v>0.194156517232444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0.147415133454263</c:v>
                </c:pt>
                <c:pt idx="2">
                  <c:v>0.147415133454263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0.129437678154962</c:v>
                </c:pt>
                <c:pt idx="2">
                  <c:v>0.129437678154962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0.168178284529671</c:v>
                </c:pt>
                <c:pt idx="2">
                  <c:v>0.168178284529671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0.412801243845556</c:v>
                </c:pt>
                <c:pt idx="2">
                  <c:v>0.412801243845556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0.0983078517750712</c:v>
                </c:pt>
                <c:pt idx="2">
                  <c:v>0.0983078517750712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320168"/>
        <c:axId val="1771319208"/>
      </c:barChart>
      <c:catAx>
        <c:axId val="177132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1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31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20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10485.48</c:v>
                </c:pt>
                <c:pt idx="5">
                  <c:v>20633.48</c:v>
                </c:pt>
                <c:pt idx="6">
                  <c:v>46728.0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  <c:pt idx="4">
                  <c:v>7270.5</c:v>
                </c:pt>
                <c:pt idx="5">
                  <c:v>14763.0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204728"/>
        <c:axId val="177120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204728"/>
        <c:axId val="1771208104"/>
      </c:lineChart>
      <c:catAx>
        <c:axId val="177120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20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20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204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149352"/>
        <c:axId val="17711526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149352"/>
        <c:axId val="1771152616"/>
      </c:lineChart>
      <c:catAx>
        <c:axId val="177114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15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15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14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20197.16620484099</c:v>
                </c:pt>
                <c:pt idx="9">
                  <c:v>20197.16620484099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051832"/>
        <c:axId val="17939951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51832"/>
        <c:axId val="1793995144"/>
      </c:lineChart>
      <c:catAx>
        <c:axId val="1794051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9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9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5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0.425515943106464</c:v>
                </c:pt>
                <c:pt idx="2">
                  <c:v>0.425515943106464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0.298558219103922</c:v>
                </c:pt>
                <c:pt idx="2">
                  <c:v>0.298558219103922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0.18707458728477</c:v>
                </c:pt>
                <c:pt idx="2">
                  <c:v>0.0563601815765465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0.238610231860005</c:v>
                </c:pt>
                <c:pt idx="2">
                  <c:v>0.369324637568229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-0.111483631819151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27096"/>
        <c:axId val="-2059436072"/>
      </c:barChart>
      <c:catAx>
        <c:axId val="-205942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43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43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42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0.00325758038353041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0.413357575757576</c:v>
                </c:pt>
                <c:pt idx="2">
                  <c:v>0.244169721628529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901672"/>
        <c:axId val="1793905032"/>
      </c:barChart>
      <c:catAx>
        <c:axId val="179390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90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90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90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855096"/>
        <c:axId val="1793853192"/>
      </c:barChart>
      <c:catAx>
        <c:axId val="179385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85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85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85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0.848661170282172</c:v>
                </c:pt>
                <c:pt idx="2">
                  <c:v>0.848661170282172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0.301635538709795</c:v>
                </c:pt>
                <c:pt idx="2">
                  <c:v>0.301635538709795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0.334461641337948</c:v>
                </c:pt>
                <c:pt idx="2">
                  <c:v>0.301635538709795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-0.595453053468083</c:v>
                </c:pt>
                <c:pt idx="2">
                  <c:v>-0.595453053468083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3805752"/>
        <c:axId val="1793809112"/>
      </c:barChart>
      <c:catAx>
        <c:axId val="179380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80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380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380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-0.00662965450876829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0.184745181971578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0.441826588763544</c:v>
                </c:pt>
                <c:pt idx="2" formatCode="0.0%">
                  <c:v>0.82188447253719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48744"/>
        <c:axId val="-2055263560"/>
      </c:barChart>
      <c:catAx>
        <c:axId val="-205524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6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26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4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13494.13675911406</c:v>
                </c:pt>
                <c:pt idx="11">
                  <c:v>13494.13675911406</c:v>
                </c:pt>
                <c:pt idx="12">
                  <c:v>13494.13675911406</c:v>
                </c:pt>
                <c:pt idx="13">
                  <c:v>13494.13675911406</c:v>
                </c:pt>
                <c:pt idx="14">
                  <c:v>13494.13675911406</c:v>
                </c:pt>
                <c:pt idx="15">
                  <c:v>13494.13675911406</c:v>
                </c:pt>
                <c:pt idx="16">
                  <c:v>13494.13675911406</c:v>
                </c:pt>
                <c:pt idx="17">
                  <c:v>13494.13675911406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9946.724709902895</c:v>
                </c:pt>
                <c:pt idx="11">
                  <c:v>9946.724709902895</c:v>
                </c:pt>
                <c:pt idx="12">
                  <c:v>9946.724709902895</c:v>
                </c:pt>
                <c:pt idx="13">
                  <c:v>9946.724709902895</c:v>
                </c:pt>
                <c:pt idx="14">
                  <c:v>9946.724709902895</c:v>
                </c:pt>
                <c:pt idx="15">
                  <c:v>9946.724709902895</c:v>
                </c:pt>
                <c:pt idx="16">
                  <c:v>9946.724709902895</c:v>
                </c:pt>
                <c:pt idx="17">
                  <c:v>9946.724709902895</c:v>
                </c:pt>
                <c:pt idx="18">
                  <c:v>20197.16620484099</c:v>
                </c:pt>
                <c:pt idx="19">
                  <c:v>20197.16620484099</c:v>
                </c:pt>
                <c:pt idx="20">
                  <c:v>20197.16620484099</c:v>
                </c:pt>
                <c:pt idx="21">
                  <c:v>20197.16620484099</c:v>
                </c:pt>
                <c:pt idx="22">
                  <c:v>20197.16620484099</c:v>
                </c:pt>
                <c:pt idx="23">
                  <c:v>20197.16620484099</c:v>
                </c:pt>
                <c:pt idx="24">
                  <c:v>20197.16620484099</c:v>
                </c:pt>
                <c:pt idx="25">
                  <c:v>20197.16620484099</c:v>
                </c:pt>
                <c:pt idx="26">
                  <c:v>20197.16620484099</c:v>
                </c:pt>
                <c:pt idx="27">
                  <c:v>20197.16620484099</c:v>
                </c:pt>
                <c:pt idx="28">
                  <c:v>20197.16620484099</c:v>
                </c:pt>
                <c:pt idx="29">
                  <c:v>20197.16620484099</c:v>
                </c:pt>
                <c:pt idx="30">
                  <c:v>20197.16620484099</c:v>
                </c:pt>
                <c:pt idx="31">
                  <c:v>20197.16620484099</c:v>
                </c:pt>
                <c:pt idx="32">
                  <c:v>20197.16620484099</c:v>
                </c:pt>
                <c:pt idx="33">
                  <c:v>20197.16620484099</c:v>
                </c:pt>
                <c:pt idx="34">
                  <c:v>20197.16620484099</c:v>
                </c:pt>
                <c:pt idx="35">
                  <c:v>20197.16620484099</c:v>
                </c:pt>
                <c:pt idx="36">
                  <c:v>20197.16620484099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619352"/>
        <c:axId val="17936226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619352"/>
        <c:axId val="17936226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29957.42016037435</c:v>
                </c:pt>
                <c:pt idx="1">
                  <c:v>31217.43439018256</c:v>
                </c:pt>
                <c:pt idx="2">
                  <c:v>32477.44861999077</c:v>
                </c:pt>
                <c:pt idx="3">
                  <c:v>33737.46284979897</c:v>
                </c:pt>
                <c:pt idx="4">
                  <c:v>34997.47707960718</c:v>
                </c:pt>
                <c:pt idx="5">
                  <c:v>36257.49130941539</c:v>
                </c:pt>
                <c:pt idx="6">
                  <c:v>37517.5055392236</c:v>
                </c:pt>
                <c:pt idx="7">
                  <c:v>38777.5197690318</c:v>
                </c:pt>
                <c:pt idx="8">
                  <c:v>40037.53399884001</c:v>
                </c:pt>
                <c:pt idx="9">
                  <c:v>41297.54822864821</c:v>
                </c:pt>
                <c:pt idx="10">
                  <c:v>42557.56245845642</c:v>
                </c:pt>
                <c:pt idx="11">
                  <c:v>43817.57668826463</c:v>
                </c:pt>
                <c:pt idx="12">
                  <c:v>45077.59091807283</c:v>
                </c:pt>
                <c:pt idx="13">
                  <c:v>46337.60514788104</c:v>
                </c:pt>
                <c:pt idx="14">
                  <c:v>47597.61937768925</c:v>
                </c:pt>
                <c:pt idx="15">
                  <c:v>48372.84962606136</c:v>
                </c:pt>
                <c:pt idx="16">
                  <c:v>48663.29589299738</c:v>
                </c:pt>
                <c:pt idx="17">
                  <c:v>48953.7421599334</c:v>
                </c:pt>
                <c:pt idx="18">
                  <c:v>49244.18842686942</c:v>
                </c:pt>
                <c:pt idx="19">
                  <c:v>49534.63469380544</c:v>
                </c:pt>
                <c:pt idx="20">
                  <c:v>49825.08096074146</c:v>
                </c:pt>
                <c:pt idx="21">
                  <c:v>50115.52722767748</c:v>
                </c:pt>
                <c:pt idx="22">
                  <c:v>50405.9734946135</c:v>
                </c:pt>
                <c:pt idx="23">
                  <c:v>50696.41976154952</c:v>
                </c:pt>
                <c:pt idx="24">
                  <c:v>50986.86602848554</c:v>
                </c:pt>
                <c:pt idx="25">
                  <c:v>51277.31229542156</c:v>
                </c:pt>
                <c:pt idx="26">
                  <c:v>51567.75856235758</c:v>
                </c:pt>
                <c:pt idx="27">
                  <c:v>51858.2048292936</c:v>
                </c:pt>
                <c:pt idx="28">
                  <c:v>52148.65109622962</c:v>
                </c:pt>
                <c:pt idx="29">
                  <c:v>52439.09736316565</c:v>
                </c:pt>
                <c:pt idx="30">
                  <c:v>52729.54363010167</c:v>
                </c:pt>
                <c:pt idx="31">
                  <c:v>53019.98989703768</c:v>
                </c:pt>
                <c:pt idx="32">
                  <c:v>53310.4361639737</c:v>
                </c:pt>
                <c:pt idx="33">
                  <c:v>53600.88243090972</c:v>
                </c:pt>
                <c:pt idx="34">
                  <c:v>53891.32869784575</c:v>
                </c:pt>
                <c:pt idx="35">
                  <c:v>54181.77496478177</c:v>
                </c:pt>
                <c:pt idx="36">
                  <c:v>54472.22123171778</c:v>
                </c:pt>
                <c:pt idx="37">
                  <c:v>54762.66749865381</c:v>
                </c:pt>
                <c:pt idx="38">
                  <c:v>55053.11376558983</c:v>
                </c:pt>
                <c:pt idx="39">
                  <c:v>55343.56003252585</c:v>
                </c:pt>
                <c:pt idx="40">
                  <c:v>55634.00629946186</c:v>
                </c:pt>
                <c:pt idx="41">
                  <c:v>55924.45256639788</c:v>
                </c:pt>
                <c:pt idx="42">
                  <c:v>56214.8988333339</c:v>
                </c:pt>
                <c:pt idx="43">
                  <c:v>56505.34510026993</c:v>
                </c:pt>
                <c:pt idx="44">
                  <c:v>56795.79136720595</c:v>
                </c:pt>
                <c:pt idx="45">
                  <c:v>57086.23763414197</c:v>
                </c:pt>
                <c:pt idx="46">
                  <c:v>57376.68390107799</c:v>
                </c:pt>
                <c:pt idx="47">
                  <c:v>57667.13016801401</c:v>
                </c:pt>
                <c:pt idx="48">
                  <c:v>57957.57643495003</c:v>
                </c:pt>
                <c:pt idx="49">
                  <c:v>58248.02270188605</c:v>
                </c:pt>
                <c:pt idx="50">
                  <c:v>58538.46896882207</c:v>
                </c:pt>
                <c:pt idx="51">
                  <c:v>58828.91523575808</c:v>
                </c:pt>
                <c:pt idx="52">
                  <c:v>59119.36150269411</c:v>
                </c:pt>
                <c:pt idx="53">
                  <c:v>59409.80776963013</c:v>
                </c:pt>
                <c:pt idx="54">
                  <c:v>59700.25403656615</c:v>
                </c:pt>
                <c:pt idx="55">
                  <c:v>59990.70030350217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19352"/>
        <c:axId val="1793622696"/>
      </c:scatterChart>
      <c:catAx>
        <c:axId val="1793619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622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3622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619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</c:v>
                </c:pt>
                <c:pt idx="55">
                  <c:v>6650.2864333013</c:v>
                </c:pt>
                <c:pt idx="56">
                  <c:v>6157.67262342713</c:v>
                </c:pt>
                <c:pt idx="57">
                  <c:v>5665.05881355296</c:v>
                </c:pt>
                <c:pt idx="58">
                  <c:v>5172.44500367879</c:v>
                </c:pt>
                <c:pt idx="59">
                  <c:v>4679.831193804617</c:v>
                </c:pt>
                <c:pt idx="60">
                  <c:v>4187.217383930451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517352"/>
        <c:axId val="17935206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517352"/>
        <c:axId val="1793520696"/>
      </c:lineChart>
      <c:catAx>
        <c:axId val="1793517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520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3520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3517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705.9363111629041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07912"/>
        <c:axId val="-20595046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554.0779186453023</c:v>
                </c:pt>
                <c:pt idx="1">
                  <c:v>-492.6138098741704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01032"/>
        <c:axId val="-2059498040"/>
      </c:scatterChart>
      <c:valAx>
        <c:axId val="-20595079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504632"/>
        <c:crosses val="autoZero"/>
        <c:crossBetween val="midCat"/>
      </c:valAx>
      <c:valAx>
        <c:axId val="-205950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507912"/>
        <c:crosses val="autoZero"/>
        <c:crossBetween val="midCat"/>
      </c:valAx>
      <c:valAx>
        <c:axId val="-20595010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9498040"/>
        <c:crosses val="autoZero"/>
        <c:crossBetween val="midCat"/>
      </c:valAx>
      <c:valAx>
        <c:axId val="-20594980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5010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16556.47675911406</c:v>
                </c:pt>
                <c:pt idx="1">
                  <c:v>16216.21675911406</c:v>
                </c:pt>
                <c:pt idx="2">
                  <c:v>15875.95675911406</c:v>
                </c:pt>
                <c:pt idx="3">
                  <c:v>15535.69675911406</c:v>
                </c:pt>
                <c:pt idx="4">
                  <c:v>15195.43675911406</c:v>
                </c:pt>
                <c:pt idx="5">
                  <c:v>14855.17675911406</c:v>
                </c:pt>
                <c:pt idx="6">
                  <c:v>14514.91675911406</c:v>
                </c:pt>
                <c:pt idx="7">
                  <c:v>14174.65675911406</c:v>
                </c:pt>
                <c:pt idx="8">
                  <c:v>13834.39675911406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8620.741672797983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7142.900243175472</c:v>
                </c:pt>
                <c:pt idx="55">
                  <c:v>6650.286433301302</c:v>
                </c:pt>
                <c:pt idx="56">
                  <c:v>6157.67262342713</c:v>
                </c:pt>
                <c:pt idx="57">
                  <c:v>5665.058813552961</c:v>
                </c:pt>
                <c:pt idx="58">
                  <c:v>5172.445003678791</c:v>
                </c:pt>
                <c:pt idx="59">
                  <c:v>4679.831193804621</c:v>
                </c:pt>
                <c:pt idx="60">
                  <c:v>4187.217383930449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662792"/>
        <c:axId val="-20596818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27979.70324114152</c:v>
                </c:pt>
                <c:pt idx="1">
                  <c:v>27639.44324114152</c:v>
                </c:pt>
                <c:pt idx="2">
                  <c:v>27299.18324114152</c:v>
                </c:pt>
                <c:pt idx="3">
                  <c:v>26958.92324114153</c:v>
                </c:pt>
                <c:pt idx="4">
                  <c:v>26618.66324114152</c:v>
                </c:pt>
                <c:pt idx="5">
                  <c:v>26278.40324114152</c:v>
                </c:pt>
                <c:pt idx="6">
                  <c:v>25938.14324114153</c:v>
                </c:pt>
                <c:pt idx="7">
                  <c:v>25597.88324114152</c:v>
                </c:pt>
                <c:pt idx="8">
                  <c:v>25257.62324114152</c:v>
                </c:pt>
                <c:pt idx="9">
                  <c:v>24917.36324114152</c:v>
                </c:pt>
                <c:pt idx="10">
                  <c:v>26177.37747094973</c:v>
                </c:pt>
                <c:pt idx="11">
                  <c:v>27437.39170075794</c:v>
                </c:pt>
                <c:pt idx="12">
                  <c:v>28697.40593056614</c:v>
                </c:pt>
                <c:pt idx="13">
                  <c:v>29957.42016037435</c:v>
                </c:pt>
                <c:pt idx="14">
                  <c:v>31217.43439018255</c:v>
                </c:pt>
                <c:pt idx="15">
                  <c:v>32477.44861999076</c:v>
                </c:pt>
                <c:pt idx="16">
                  <c:v>33737.46284979896</c:v>
                </c:pt>
                <c:pt idx="17">
                  <c:v>34997.47707960717</c:v>
                </c:pt>
                <c:pt idx="18">
                  <c:v>36257.49130941539</c:v>
                </c:pt>
                <c:pt idx="19">
                  <c:v>37517.5055392236</c:v>
                </c:pt>
                <c:pt idx="20">
                  <c:v>38777.51976903179</c:v>
                </c:pt>
                <c:pt idx="21">
                  <c:v>40037.53399884001</c:v>
                </c:pt>
                <c:pt idx="22">
                  <c:v>41297.54822864821</c:v>
                </c:pt>
                <c:pt idx="23">
                  <c:v>42557.56245845641</c:v>
                </c:pt>
                <c:pt idx="24">
                  <c:v>43817.57668826463</c:v>
                </c:pt>
                <c:pt idx="25">
                  <c:v>45077.59091807283</c:v>
                </c:pt>
                <c:pt idx="26">
                  <c:v>46337.60514788104</c:v>
                </c:pt>
                <c:pt idx="27">
                  <c:v>47597.61937768924</c:v>
                </c:pt>
                <c:pt idx="28">
                  <c:v>48372.84962606135</c:v>
                </c:pt>
                <c:pt idx="29">
                  <c:v>48663.29589299738</c:v>
                </c:pt>
                <c:pt idx="30">
                  <c:v>48953.74215993339</c:v>
                </c:pt>
                <c:pt idx="31">
                  <c:v>49244.18842686942</c:v>
                </c:pt>
                <c:pt idx="32">
                  <c:v>49534.63469380543</c:v>
                </c:pt>
                <c:pt idx="33">
                  <c:v>49825.08096074146</c:v>
                </c:pt>
                <c:pt idx="34">
                  <c:v>50115.52722767748</c:v>
                </c:pt>
                <c:pt idx="35">
                  <c:v>50405.9734946135</c:v>
                </c:pt>
                <c:pt idx="36">
                  <c:v>50696.41976154951</c:v>
                </c:pt>
                <c:pt idx="37">
                  <c:v>50986.86602848553</c:v>
                </c:pt>
                <c:pt idx="38">
                  <c:v>51277.31229542156</c:v>
                </c:pt>
                <c:pt idx="39">
                  <c:v>51567.75856235757</c:v>
                </c:pt>
                <c:pt idx="40">
                  <c:v>51858.2048292936</c:v>
                </c:pt>
                <c:pt idx="41">
                  <c:v>52148.65109622962</c:v>
                </c:pt>
                <c:pt idx="42">
                  <c:v>52439.09736316564</c:v>
                </c:pt>
                <c:pt idx="43">
                  <c:v>52729.54363010165</c:v>
                </c:pt>
                <c:pt idx="44">
                  <c:v>53019.98989703768</c:v>
                </c:pt>
                <c:pt idx="45">
                  <c:v>53310.4361639737</c:v>
                </c:pt>
                <c:pt idx="46">
                  <c:v>53600.88243090972</c:v>
                </c:pt>
                <c:pt idx="47">
                  <c:v>53891.32869784574</c:v>
                </c:pt>
                <c:pt idx="48">
                  <c:v>54181.77496478176</c:v>
                </c:pt>
                <c:pt idx="49">
                  <c:v>54472.22123171778</c:v>
                </c:pt>
                <c:pt idx="50">
                  <c:v>54762.6674986538</c:v>
                </c:pt>
                <c:pt idx="51">
                  <c:v>55053.11376558983</c:v>
                </c:pt>
                <c:pt idx="52">
                  <c:v>55343.56003252585</c:v>
                </c:pt>
                <c:pt idx="53">
                  <c:v>55634.00629946186</c:v>
                </c:pt>
                <c:pt idx="54">
                  <c:v>55924.45256639788</c:v>
                </c:pt>
                <c:pt idx="55">
                  <c:v>56214.8988333339</c:v>
                </c:pt>
                <c:pt idx="56">
                  <c:v>56505.34510026993</c:v>
                </c:pt>
                <c:pt idx="57">
                  <c:v>56795.79136720594</c:v>
                </c:pt>
                <c:pt idx="58">
                  <c:v>57086.23763414197</c:v>
                </c:pt>
                <c:pt idx="59">
                  <c:v>57376.68390107799</c:v>
                </c:pt>
                <c:pt idx="60">
                  <c:v>57667.130168014</c:v>
                </c:pt>
                <c:pt idx="61">
                  <c:v>57957.57643495002</c:v>
                </c:pt>
                <c:pt idx="62">
                  <c:v>58248.02270188605</c:v>
                </c:pt>
                <c:pt idx="63">
                  <c:v>58538.46896882207</c:v>
                </c:pt>
                <c:pt idx="64">
                  <c:v>58828.91523575808</c:v>
                </c:pt>
                <c:pt idx="65">
                  <c:v>59119.36150269411</c:v>
                </c:pt>
                <c:pt idx="66">
                  <c:v>59409.80776963013</c:v>
                </c:pt>
                <c:pt idx="67">
                  <c:v>59700.25403656615</c:v>
                </c:pt>
                <c:pt idx="68">
                  <c:v>59990.70030350216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662792"/>
        <c:axId val="-2059681896"/>
      </c:lineChart>
      <c:catAx>
        <c:axId val="-205966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68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68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6627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947464"/>
        <c:axId val="1771950760"/>
      </c:barChart>
      <c:catAx>
        <c:axId val="177194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95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95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94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0.28733196673967</c:v>
                </c:pt>
                <c:pt idx="2" formatCode="0.0%">
                  <c:v>0.259131457435181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735912"/>
        <c:axId val="1771739160"/>
      </c:barChart>
      <c:catAx>
        <c:axId val="177173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3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73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3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0.269086445380338</c:v>
                </c:pt>
                <c:pt idx="1">
                  <c:v>0.269086445380338</c:v>
                </c:pt>
                <c:pt idx="2">
                  <c:v>0.269086445380338</c:v>
                </c:pt>
                <c:pt idx="3">
                  <c:v>0.269086445380338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901656"/>
        <c:axId val="-2055931272"/>
      </c:barChart>
      <c:catAx>
        <c:axId val="-2055901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31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93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90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143976"/>
        <c:axId val="-2034105448"/>
      </c:barChart>
      <c:catAx>
        <c:axId val="-2034143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105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410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14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0.184745181971578</c:v>
                </c:pt>
                <c:pt idx="1">
                  <c:v>0.184745181971578</c:v>
                </c:pt>
                <c:pt idx="2">
                  <c:v>0.184745181971578</c:v>
                </c:pt>
                <c:pt idx="3">
                  <c:v>0.184745181971578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06344"/>
        <c:axId val="-2056003032"/>
      </c:barChart>
      <c:catAx>
        <c:axId val="-2056006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03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00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0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116648"/>
        <c:axId val="-2056119240"/>
      </c:barChart>
      <c:catAx>
        <c:axId val="-2056116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1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11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1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0.414636523094913</c:v>
                </c:pt>
                <c:pt idx="2">
                  <c:v>0.414636523094913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0.0648996297018125</c:v>
                </c:pt>
                <c:pt idx="2">
                  <c:v>0.0648996297018125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0.229974663808224</c:v>
                </c:pt>
                <c:pt idx="2">
                  <c:v>0.229974663808224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0.18397973104658</c:v>
                </c:pt>
                <c:pt idx="2">
                  <c:v>0.18397973104658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0.206977197427402</c:v>
                </c:pt>
                <c:pt idx="2">
                  <c:v>0.206977197427402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0.0492912362762294</c:v>
                </c:pt>
                <c:pt idx="2">
                  <c:v>0.0492912362762294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4061592"/>
        <c:axId val="1794055992"/>
      </c:barChart>
      <c:catAx>
        <c:axId val="179406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5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05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6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13494.136759114064</v>
      </c>
      <c r="S8" s="222">
        <f>IF($B$81=0,0,(SUMIF($N$6:$N$28,$U8,L$6:L$28)+SUMIF($N$91:$N$118,$U8,L$91:L$118))*$I$83*Poor!$B$81/$B$81)</f>
        <v>10485.479999999998</v>
      </c>
      <c r="T8" s="222">
        <f>IF($B$81=0,0,(SUMIF($N$6:$N$28,$U8,M$6:M$28)+SUMIF($N$91:$N$118,$U8,M$91:M$118))*$I$83*Poor!$B$81/$B$81)</f>
        <v>10485.479999999998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9946.7247099028955</v>
      </c>
      <c r="S11" s="222">
        <f>IF($B$81=0,0,(SUMIF($N$6:$N$28,$U11,L$6:L$28)+SUMIF($N$91:$N$118,$U11,L$91:L$118))*$I$83*Poor!$B$81/$B$81)</f>
        <v>7270.5</v>
      </c>
      <c r="T11" s="222">
        <f>IF($B$81=0,0,(SUMIF($N$6:$N$28,$U11,M$6:M$28)+SUMIF($N$91:$N$118,$U11,M$91:M$118))*$I$83*Poor!$B$81/$B$81)</f>
        <v>7270.5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24917.363241141524</v>
      </c>
      <c r="S23" s="179">
        <f>SUM(S7:S22)</f>
        <v>19360.256117780682</v>
      </c>
      <c r="T23" s="179">
        <f>SUM(T7:T22)</f>
        <v>19360.256117780682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Poor!Z29</f>
        <v>0.25</v>
      </c>
      <c r="AA29" s="121">
        <f t="shared" si="16"/>
        <v>0.22463677394199716</v>
      </c>
      <c r="AB29" s="156">
        <f>Poor!AB29</f>
        <v>0.25</v>
      </c>
      <c r="AC29" s="121">
        <f t="shared" si="7"/>
        <v>0.22463677394199716</v>
      </c>
      <c r="AD29" s="156">
        <f>Poor!AD29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Poor!E30</f>
        <v>1</v>
      </c>
      <c r="H30" s="96">
        <f>(E30*F$7/F$9)</f>
        <v>1</v>
      </c>
      <c r="I30" s="29">
        <f>IF(E30&gt;=1,I119-I124,MIN(I119-I124,B30*H30))</f>
        <v>0.25913145743518151</v>
      </c>
      <c r="J30" s="231">
        <f>IF(I$32&lt;=1,I30,1-SUM(J6:J29))</f>
        <v>0.25913145743518151</v>
      </c>
      <c r="K30" s="22">
        <f t="shared" si="4"/>
        <v>0.61897901469489414</v>
      </c>
      <c r="L30" s="22">
        <f>IF(L124=L119,0,IF(K30="",0,(L119-L124)/(B119-B124)*K30))</f>
        <v>0.28733196673967049</v>
      </c>
      <c r="M30" s="175">
        <f t="shared" si="6"/>
        <v>0.25913145743518151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2114.213692440775</v>
      </c>
      <c r="S30" s="234">
        <f t="shared" si="24"/>
        <v>7671.3208158016168</v>
      </c>
      <c r="T30" s="234">
        <f t="shared" si="24"/>
        <v>7671.3208158016168</v>
      </c>
      <c r="V30" s="56"/>
      <c r="W30" s="110"/>
      <c r="X30" s="118"/>
      <c r="Y30" s="183">
        <f>M30*4</f>
        <v>1.036525829740726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0.42694605433710708</v>
      </c>
      <c r="K31" s="22" t="str">
        <f t="shared" si="4"/>
        <v/>
      </c>
      <c r="L31" s="22">
        <f>(1-SUM(L6:L30))</f>
        <v>0.22956763553750426</v>
      </c>
      <c r="M31" s="241">
        <f t="shared" si="6"/>
        <v>0.42694605433710708</v>
      </c>
      <c r="N31" s="167">
        <f>M31*I83</f>
        <v>7671.3208158016141</v>
      </c>
      <c r="P31" s="22"/>
      <c r="Q31" s="238" t="s">
        <v>142</v>
      </c>
      <c r="R31" s="234">
        <f t="shared" si="24"/>
        <v>11305.627025774105</v>
      </c>
      <c r="S31" s="234">
        <f t="shared" si="24"/>
        <v>16862.734149134947</v>
      </c>
      <c r="T31" s="234">
        <f>IF(T25&gt;T$23,T25-T$23,0)</f>
        <v>16862.734149134947</v>
      </c>
      <c r="V31" s="56"/>
      <c r="W31" s="129" t="s">
        <v>84</v>
      </c>
      <c r="X31" s="130"/>
      <c r="Y31" s="121">
        <f>M31*4</f>
        <v>1.7077842173484283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0.57305394566289292</v>
      </c>
      <c r="J32" s="17"/>
      <c r="L32" s="22">
        <f>SUM(L6:L30)</f>
        <v>0.77043236446249574</v>
      </c>
      <c r="M32" s="23"/>
      <c r="N32" s="56"/>
      <c r="O32" s="2"/>
      <c r="P32" s="22"/>
      <c r="Q32" s="234" t="s">
        <v>143</v>
      </c>
      <c r="R32" s="234">
        <f t="shared" si="24"/>
        <v>27674.587025774112</v>
      </c>
      <c r="S32" s="234">
        <f t="shared" si="24"/>
        <v>33231.694149134957</v>
      </c>
      <c r="T32" s="234">
        <f t="shared" si="24"/>
        <v>33231.694149134957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-2.5182719683878609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Poor!E37</f>
        <v>1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1.1100000000000001</v>
      </c>
      <c r="I37" s="39">
        <f t="shared" ref="I37" si="27">D37*H37</f>
        <v>2997.0000000000005</v>
      </c>
      <c r="J37" s="38">
        <f>J91*I$83</f>
        <v>2997</v>
      </c>
      <c r="K37" s="40">
        <f>(B37/B$65)</f>
        <v>0.17491578129048976</v>
      </c>
      <c r="L37" s="22">
        <f t="shared" ref="L37" si="28">(K37*H37)</f>
        <v>0.19415651723244365</v>
      </c>
      <c r="M37" s="24">
        <f>J37/B$65</f>
        <v>0.19415651723244365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Poor!E38</f>
        <v>1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1.1100000000000001</v>
      </c>
      <c r="I38" s="39">
        <f t="shared" ref="I38:I64" si="31">D38*H38</f>
        <v>2275.5</v>
      </c>
      <c r="J38" s="38">
        <f t="shared" ref="J38:J64" si="32">J92*I$83</f>
        <v>2275.5</v>
      </c>
      <c r="K38" s="40">
        <f t="shared" ref="K38:K64" si="33">(B38/B$65)</f>
        <v>0.13280642653537186</v>
      </c>
      <c r="L38" s="22">
        <f t="shared" ref="L38:L64" si="34">(K38*H38)</f>
        <v>0.14741513345426277</v>
      </c>
      <c r="M38" s="24">
        <f t="shared" ref="M38:M64" si="35">J38/B$65</f>
        <v>0.14741513345426277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Poor!E39</f>
        <v>1</v>
      </c>
      <c r="F39" s="75">
        <f>Poor!F39</f>
        <v>1.1100000000000001</v>
      </c>
      <c r="G39" s="75">
        <f>Poor!G39</f>
        <v>1.65</v>
      </c>
      <c r="H39" s="24">
        <f t="shared" si="30"/>
        <v>1.1100000000000001</v>
      </c>
      <c r="I39" s="39">
        <f t="shared" si="31"/>
        <v>1998.0000000000002</v>
      </c>
      <c r="J39" s="38">
        <f t="shared" si="32"/>
        <v>1998.0000000000002</v>
      </c>
      <c r="K39" s="40">
        <f t="shared" si="33"/>
        <v>0.11661052086032651</v>
      </c>
      <c r="L39" s="22">
        <f t="shared" si="34"/>
        <v>0.12943767815496243</v>
      </c>
      <c r="M39" s="24">
        <f t="shared" si="35"/>
        <v>0.12943767815496243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1998.0000000000002</v>
      </c>
      <c r="AH39" s="123">
        <f t="shared" si="37"/>
        <v>1</v>
      </c>
      <c r="AI39" s="112">
        <f t="shared" si="37"/>
        <v>1998.0000000000002</v>
      </c>
      <c r="AJ39" s="148">
        <f t="shared" si="38"/>
        <v>0</v>
      </c>
      <c r="AK39" s="147">
        <f t="shared" si="39"/>
        <v>1998.0000000000002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2596</v>
      </c>
      <c r="J40" s="38">
        <f t="shared" si="32"/>
        <v>2596</v>
      </c>
      <c r="K40" s="40">
        <f t="shared" si="33"/>
        <v>0.14252396994039906</v>
      </c>
      <c r="L40" s="22">
        <f t="shared" si="34"/>
        <v>0.16817828452967087</v>
      </c>
      <c r="M40" s="24">
        <f t="shared" si="35"/>
        <v>0.1681782845296709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2596</v>
      </c>
      <c r="AH40" s="123">
        <f t="shared" si="37"/>
        <v>1</v>
      </c>
      <c r="AI40" s="112">
        <f t="shared" si="37"/>
        <v>2596</v>
      </c>
      <c r="AJ40" s="148">
        <f t="shared" si="38"/>
        <v>0</v>
      </c>
      <c r="AK40" s="147">
        <f t="shared" si="39"/>
        <v>2596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6372</v>
      </c>
      <c r="J42" s="38">
        <f t="shared" si="32"/>
        <v>6372</v>
      </c>
      <c r="K42" s="40">
        <f t="shared" si="33"/>
        <v>0.34983156258097953</v>
      </c>
      <c r="L42" s="22">
        <f t="shared" si="34"/>
        <v>0.41280124384555583</v>
      </c>
      <c r="M42" s="24">
        <f t="shared" si="35"/>
        <v>0.41280124384555583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1593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3186</v>
      </c>
      <c r="AF42" s="122">
        <f t="shared" si="29"/>
        <v>0.25</v>
      </c>
      <c r="AG42" s="147">
        <f t="shared" si="36"/>
        <v>1593</v>
      </c>
      <c r="AH42" s="123">
        <f t="shared" si="37"/>
        <v>1</v>
      </c>
      <c r="AI42" s="112">
        <f t="shared" si="37"/>
        <v>6372</v>
      </c>
      <c r="AJ42" s="148">
        <f t="shared" si="38"/>
        <v>1593</v>
      </c>
      <c r="AK42" s="147">
        <f t="shared" si="39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1517.48</v>
      </c>
      <c r="J43" s="38">
        <f t="shared" si="32"/>
        <v>1517.48</v>
      </c>
      <c r="K43" s="40">
        <f t="shared" si="33"/>
        <v>8.3311738792433268E-2</v>
      </c>
      <c r="L43" s="22">
        <f t="shared" si="34"/>
        <v>9.8307851775071245E-2</v>
      </c>
      <c r="M43" s="24">
        <f t="shared" si="35"/>
        <v>9.8307851775071259E-2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379.37</v>
      </c>
      <c r="AB43" s="156">
        <f>Poor!AB43</f>
        <v>0.25</v>
      </c>
      <c r="AC43" s="147">
        <f t="shared" si="41"/>
        <v>379.37</v>
      </c>
      <c r="AD43" s="156">
        <f>Poor!AD43</f>
        <v>0.25</v>
      </c>
      <c r="AE43" s="147">
        <f t="shared" si="42"/>
        <v>379.37</v>
      </c>
      <c r="AF43" s="122">
        <f t="shared" si="29"/>
        <v>0.25</v>
      </c>
      <c r="AG43" s="147">
        <f t="shared" si="36"/>
        <v>379.37</v>
      </c>
      <c r="AH43" s="123">
        <f t="shared" si="37"/>
        <v>1</v>
      </c>
      <c r="AI43" s="112">
        <f t="shared" si="37"/>
        <v>1517.48</v>
      </c>
      <c r="AJ43" s="148">
        <f t="shared" si="38"/>
        <v>758.74</v>
      </c>
      <c r="AK43" s="147">
        <f t="shared" si="39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17755.98</v>
      </c>
      <c r="J65" s="39">
        <f>SUM(J37:J64)</f>
        <v>17755.98</v>
      </c>
      <c r="K65" s="40">
        <f>SUM(K37:K64)</f>
        <v>1.0000000000000002</v>
      </c>
      <c r="L65" s="22">
        <f>SUM(L37:L64)</f>
        <v>1.1502967089919667</v>
      </c>
      <c r="M65" s="24">
        <f>SUM(M37:M64)</f>
        <v>1.1502967089919669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0.60618655020155143</v>
      </c>
      <c r="L70" s="22">
        <f t="shared" ref="L70:L74" si="45">(L124*G$37*F$9/F$7)/B$130</f>
        <v>0.84866117028217192</v>
      </c>
      <c r="M70" s="24">
        <f>J70/B$76</f>
        <v>0.84866117028217192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3274.9834561189014</v>
      </c>
      <c r="AB70" s="156">
        <f>Poor!AB70</f>
        <v>0.25</v>
      </c>
      <c r="AC70" s="147">
        <f>$J70*AB70</f>
        <v>3274.9834561189014</v>
      </c>
      <c r="AD70" s="156">
        <f>Poor!AD70</f>
        <v>0.25</v>
      </c>
      <c r="AE70" s="147">
        <f>$J70*AD70</f>
        <v>3274.9834561189014</v>
      </c>
      <c r="AF70" s="156">
        <f>Poor!AF70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4656.046175524395</v>
      </c>
      <c r="J71" s="51">
        <f t="shared" si="44"/>
        <v>4656.046175524395</v>
      </c>
      <c r="K71" s="40">
        <f t="shared" ref="K71:K72" si="47">B71/B$76</f>
        <v>0.50462123175261298</v>
      </c>
      <c r="L71" s="22">
        <f t="shared" si="45"/>
        <v>0.30163553870979498</v>
      </c>
      <c r="M71" s="24">
        <f t="shared" ref="M71:M72" si="48">J71/B$76</f>
        <v>0.30163553870979498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4656.046175524395</v>
      </c>
      <c r="J74" s="51">
        <f t="shared" si="44"/>
        <v>4656.046175524395</v>
      </c>
      <c r="K74" s="40">
        <f>B74/B$76</f>
        <v>0.43667100158006511</v>
      </c>
      <c r="L74" s="22">
        <f t="shared" si="45"/>
        <v>0.33446164133794792</v>
      </c>
      <c r="M74" s="24">
        <f>J74/B$76</f>
        <v>0.30163553870979498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17755.98</v>
      </c>
      <c r="J76" s="51">
        <f t="shared" si="44"/>
        <v>17755.98</v>
      </c>
      <c r="K76" s="40">
        <f>SUM(K70:K75)</f>
        <v>2.7100208928889846</v>
      </c>
      <c r="L76" s="22">
        <f>SUM(L70:L75)</f>
        <v>1.4847583503299149</v>
      </c>
      <c r="M76" s="24">
        <f>SUM(M70:M75)</f>
        <v>1.451932247701762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-0.59545305346808342</v>
      </c>
      <c r="M77" s="24">
        <f>-J77/B$76</f>
        <v>-0.59545305346808342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0.67272727272727284</v>
      </c>
      <c r="I91" s="22">
        <f t="shared" ref="I91:I106" si="54">(D91*H91)</f>
        <v>0.16679752490765865</v>
      </c>
      <c r="J91" s="24">
        <f t="shared" ref="J91:J99" si="55">IF(I$32&lt;=1+I$131,I91,L91+J$33*(I91-L91))</f>
        <v>0.16679752490765865</v>
      </c>
      <c r="K91" s="22">
        <f t="shared" ref="K91:K106" si="56">(B91)</f>
        <v>0.24794226675462769</v>
      </c>
      <c r="L91" s="22">
        <f t="shared" ref="L91:L106" si="57">(K91*H91)</f>
        <v>0.16679752490765865</v>
      </c>
      <c r="M91" s="227">
        <f t="shared" si="49"/>
        <v>0.16679752490765865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0.67272727272727284</v>
      </c>
      <c r="I92" s="22">
        <f t="shared" si="54"/>
        <v>0.12664256520766676</v>
      </c>
      <c r="J92" s="24">
        <f t="shared" si="55"/>
        <v>0.12664256520766676</v>
      </c>
      <c r="K92" s="22">
        <f t="shared" si="56"/>
        <v>0.18825246179518029</v>
      </c>
      <c r="L92" s="22">
        <f t="shared" si="57"/>
        <v>0.12664256520766676</v>
      </c>
      <c r="M92" s="227">
        <f t="shared" si="49"/>
        <v>0.12664256520766676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0.67272727272727284</v>
      </c>
      <c r="I93" s="22">
        <f t="shared" si="54"/>
        <v>0.11119834993843911</v>
      </c>
      <c r="J93" s="24">
        <f t="shared" si="55"/>
        <v>0.11119834993843911</v>
      </c>
      <c r="K93" s="22">
        <f t="shared" si="56"/>
        <v>0.16529484450308513</v>
      </c>
      <c r="L93" s="22">
        <f t="shared" si="57"/>
        <v>0.11119834993843911</v>
      </c>
      <c r="M93" s="227">
        <f t="shared" si="49"/>
        <v>0.11119834993843911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0.7151515151515152</v>
      </c>
      <c r="I94" s="22">
        <f t="shared" si="54"/>
        <v>0.14447993815825219</v>
      </c>
      <c r="J94" s="24">
        <f t="shared" si="55"/>
        <v>0.14447993815825219</v>
      </c>
      <c r="K94" s="22">
        <f t="shared" si="56"/>
        <v>0.20202703217043738</v>
      </c>
      <c r="L94" s="22">
        <f t="shared" si="57"/>
        <v>0.14447993815825219</v>
      </c>
      <c r="M94" s="228">
        <f t="shared" si="49"/>
        <v>0.14447993815825219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0.7151515151515152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0.7151515151515152</v>
      </c>
      <c r="I96" s="22">
        <f t="shared" si="54"/>
        <v>0.35463257547934629</v>
      </c>
      <c r="J96" s="24">
        <f t="shared" si="55"/>
        <v>0.35463257547934629</v>
      </c>
      <c r="K96" s="22">
        <f t="shared" si="56"/>
        <v>0.49588453350925538</v>
      </c>
      <c r="L96" s="22">
        <f t="shared" si="57"/>
        <v>0.35463257547934629</v>
      </c>
      <c r="M96" s="228">
        <f t="shared" si="49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0.7151515151515152</v>
      </c>
      <c r="I97" s="22">
        <f t="shared" si="54"/>
        <v>8.4455091123414691E-2</v>
      </c>
      <c r="J97" s="24">
        <f t="shared" si="55"/>
        <v>8.4455091123414691E-2</v>
      </c>
      <c r="K97" s="22">
        <f t="shared" si="56"/>
        <v>0.11809398335053749</v>
      </c>
      <c r="L97" s="22">
        <f t="shared" si="57"/>
        <v>8.4455091123414691E-2</v>
      </c>
      <c r="M97" s="228">
        <f t="shared" si="4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0.60606060606060608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0.9882060448147777</v>
      </c>
      <c r="J119" s="24">
        <f>SUM(J91:J118)</f>
        <v>0.9882060448147777</v>
      </c>
      <c r="K119" s="22">
        <f>SUM(K91:K118)</f>
        <v>1.4174951220831233</v>
      </c>
      <c r="L119" s="22">
        <f>SUM(L91:L118)</f>
        <v>0.9882060448147777</v>
      </c>
      <c r="M119" s="57">
        <f t="shared" si="49"/>
        <v>0.9882060448147777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0.25913145743518151</v>
      </c>
      <c r="J125" s="237">
        <f>IF(SUMPRODUCT($B$124:$B125,$H$124:$H125)&lt;J$119,($B125*$H125),IF(SUMPRODUCT($B$124:$B124,$H$124:$H124)&lt;J$119,J$119-SUMPRODUCT($B$124:$B124,$H$124:$H124),0))</f>
        <v>0.25913145743518151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0.25913145743518151</v>
      </c>
      <c r="M125" s="240">
        <f t="shared" si="66"/>
        <v>0.25913145743518151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0.25913145743518151</v>
      </c>
      <c r="J128" s="228">
        <f>(J30)</f>
        <v>0.25913145743518151</v>
      </c>
      <c r="K128" s="29">
        <f>(B128)</f>
        <v>0.61897901469489414</v>
      </c>
      <c r="L128" s="29">
        <f>IF(L124=L119,0,(L119-L124)/(B119-B124)*K128)</f>
        <v>0.28733196673967049</v>
      </c>
      <c r="M128" s="240">
        <f t="shared" si="66"/>
        <v>0.25913145743518151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0.9882060448147777</v>
      </c>
      <c r="J130" s="228">
        <f>(J119)</f>
        <v>0.9882060448147777</v>
      </c>
      <c r="K130" s="29">
        <f>(B130)</f>
        <v>1.4174951220831233</v>
      </c>
      <c r="L130" s="29">
        <f>(L119)</f>
        <v>0.9882060448147777</v>
      </c>
      <c r="M130" s="240">
        <f t="shared" si="66"/>
        <v>0.9882060448147777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3" sqref="F7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26553.95851562779</v>
      </c>
      <c r="S8" s="222">
        <f>IF($B$81=0,0,(SUMIF($N$6:$N$28,$U8,L$6:L$28)+SUMIF($N$91:$N$118,$U8,L$91:L$118))*$I$83*Poor!$B$81/$B$81)</f>
        <v>20633.480000000003</v>
      </c>
      <c r="T8" s="222">
        <f>IF($B$81=0,0,(SUMIF($N$6:$N$28,$U8,M$6:M$28)+SUMIF($N$91:$N$118,$U8,M$91:M$118))*$I$83*Poor!$B$81/$B$81)</f>
        <v>20633.480000000003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20197.166204840989</v>
      </c>
      <c r="S11" s="222">
        <f>IF($B$81=0,0,(SUMIF($N$6:$N$28,$U11,L$6:L$28)+SUMIF($N$91:$N$118,$U11,L$91:L$118))*$I$83*Poor!$B$81/$B$81)</f>
        <v>14763.000000000002</v>
      </c>
      <c r="T11" s="222">
        <f>IF($B$81=0,0,(SUMIF($N$6:$N$28,$U11,M$6:M$28)+SUMIF($N$91:$N$118,$U11,M$91:M$118))*$I$83*Poor!$B$81/$B$81)</f>
        <v>14763.000000000002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48227.62649259335</v>
      </c>
      <c r="S23" s="179">
        <f>SUM(S7:S22)</f>
        <v>37000.756117780686</v>
      </c>
      <c r="T23" s="179">
        <f>SUM(T7:T22)</f>
        <v>37000.756117780686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8.8308509228949596E-3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8.8308509228949596E-3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3.5323403691579838E-2</v>
      </c>
      <c r="Z27" s="116">
        <v>0.25</v>
      </c>
      <c r="AA27" s="121">
        <f t="shared" si="16"/>
        <v>8.8308509228949596E-3</v>
      </c>
      <c r="AB27" s="116">
        <v>0.25</v>
      </c>
      <c r="AC27" s="121">
        <f t="shared" si="7"/>
        <v>8.8308509228949596E-3</v>
      </c>
      <c r="AD27" s="116">
        <v>0.25</v>
      </c>
      <c r="AE27" s="121">
        <f t="shared" si="8"/>
        <v>8.8308509228949596E-3</v>
      </c>
      <c r="AF27" s="122">
        <f t="shared" si="10"/>
        <v>0.25</v>
      </c>
      <c r="AG27" s="121">
        <f t="shared" si="11"/>
        <v>8.8308509228949596E-3</v>
      </c>
      <c r="AH27" s="123">
        <f t="shared" si="12"/>
        <v>1</v>
      </c>
      <c r="AI27" s="183">
        <f t="shared" si="13"/>
        <v>8.8308509228949596E-3</v>
      </c>
      <c r="AJ27" s="120">
        <f t="shared" si="14"/>
        <v>8.8308509228949596E-3</v>
      </c>
      <c r="AK27" s="119">
        <f t="shared" si="15"/>
        <v>8.8308509228949596E-3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0.2690864453803376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0.2690864453803376</v>
      </c>
      <c r="N29" s="229"/>
      <c r="P29" s="22"/>
      <c r="V29" s="56"/>
      <c r="W29" s="110"/>
      <c r="X29" s="118"/>
      <c r="Y29" s="183">
        <f t="shared" si="9"/>
        <v>1.0763457815213504</v>
      </c>
      <c r="Z29" s="116">
        <v>0.25</v>
      </c>
      <c r="AA29" s="121">
        <f t="shared" si="16"/>
        <v>0.2690864453803376</v>
      </c>
      <c r="AB29" s="116">
        <v>0.25</v>
      </c>
      <c r="AC29" s="121">
        <f t="shared" si="7"/>
        <v>0.2690864453803376</v>
      </c>
      <c r="AD29" s="116">
        <v>0.25</v>
      </c>
      <c r="AE29" s="121">
        <f t="shared" si="8"/>
        <v>0.2690864453803376</v>
      </c>
      <c r="AF29" s="122">
        <f t="shared" si="10"/>
        <v>0.25</v>
      </c>
      <c r="AG29" s="121">
        <f t="shared" si="11"/>
        <v>0.2690864453803376</v>
      </c>
      <c r="AH29" s="123">
        <f t="shared" si="12"/>
        <v>1</v>
      </c>
      <c r="AI29" s="183">
        <f t="shared" si="13"/>
        <v>0.2690864453803376</v>
      </c>
      <c r="AJ29" s="120">
        <f t="shared" si="14"/>
        <v>0.2690864453803376</v>
      </c>
      <c r="AK29" s="119">
        <f t="shared" si="15"/>
        <v>0.2690864453803376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1.2409104825047685</v>
      </c>
      <c r="J30" s="231">
        <f>IF(I$32&lt;=1,I30,1-SUM(J6:J29))</f>
        <v>0.63279698941105322</v>
      </c>
      <c r="K30" s="22">
        <f t="shared" si="4"/>
        <v>0.64832311232876716</v>
      </c>
      <c r="L30" s="22">
        <f>IF(L124=L119,0,IF(K30="",0,(L119-L124)/(B119-B124)*K30))</f>
        <v>0.40883228738237248</v>
      </c>
      <c r="M30" s="175">
        <f t="shared" si="6"/>
        <v>0.63279698941105322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2.5311879576442129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0.13061112124598551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1.5548329707324799</v>
      </c>
      <c r="J32" s="17"/>
      <c r="L32" s="22">
        <f>SUM(L6:L30)</f>
        <v>0.86938887875401449</v>
      </c>
      <c r="M32" s="23"/>
      <c r="N32" s="56"/>
      <c r="O32" s="2"/>
      <c r="P32" s="22"/>
      <c r="Q32" s="234" t="s">
        <v>143</v>
      </c>
      <c r="R32" s="234">
        <f t="shared" si="50"/>
        <v>4364.3237743222853</v>
      </c>
      <c r="S32" s="234">
        <f t="shared" si="50"/>
        <v>15591.19414913495</v>
      </c>
      <c r="T32" s="234">
        <f t="shared" si="50"/>
        <v>15591.19414913495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0.63664303720030779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12765.000000000002</v>
      </c>
      <c r="J37" s="38">
        <f t="shared" ref="J37:J49" si="53">J91*I$83</f>
        <v>12765</v>
      </c>
      <c r="K37" s="40">
        <f t="shared" ref="K37:K49" si="54">(B37/B$65)</f>
        <v>0.37354641720262455</v>
      </c>
      <c r="L37" s="22">
        <f t="shared" ref="L37:L49" si="55">(K37*H37)</f>
        <v>0.41463652309491328</v>
      </c>
      <c r="M37" s="24">
        <f t="shared" ref="M37:M49" si="56">J37/B$65</f>
        <v>0.41463652309491328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1</v>
      </c>
      <c r="F39" s="26">
        <v>1.1100000000000001</v>
      </c>
      <c r="G39" s="22">
        <f t="shared" si="59"/>
        <v>1.65</v>
      </c>
      <c r="H39" s="24">
        <f t="shared" si="51"/>
        <v>1.1100000000000001</v>
      </c>
      <c r="I39" s="39">
        <f t="shared" si="52"/>
        <v>1998.0000000000002</v>
      </c>
      <c r="J39" s="38">
        <f t="shared" si="53"/>
        <v>1998.0000000000002</v>
      </c>
      <c r="K39" s="40">
        <f t="shared" si="54"/>
        <v>5.846813486649776E-2</v>
      </c>
      <c r="L39" s="22">
        <f t="shared" si="55"/>
        <v>6.4899629701812525E-2</v>
      </c>
      <c r="M39" s="24">
        <f t="shared" si="56"/>
        <v>6.4899629701812525E-2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1998.0000000000002</v>
      </c>
      <c r="AH39" s="123">
        <f t="shared" si="61"/>
        <v>1</v>
      </c>
      <c r="AI39" s="112">
        <f t="shared" si="61"/>
        <v>1998.0000000000002</v>
      </c>
      <c r="AJ39" s="148">
        <f t="shared" si="62"/>
        <v>0</v>
      </c>
      <c r="AK39" s="147">
        <f t="shared" si="63"/>
        <v>1998.0000000000002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7080</v>
      </c>
      <c r="J40" s="38">
        <f t="shared" si="53"/>
        <v>7080</v>
      </c>
      <c r="K40" s="40">
        <f t="shared" si="54"/>
        <v>0.19489378288832587</v>
      </c>
      <c r="L40" s="22">
        <f t="shared" si="55"/>
        <v>0.22997466380822451</v>
      </c>
      <c r="M40" s="24">
        <f t="shared" si="56"/>
        <v>0.22997466380822451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7080</v>
      </c>
      <c r="AH40" s="123">
        <f t="shared" si="61"/>
        <v>1</v>
      </c>
      <c r="AI40" s="112">
        <f t="shared" si="61"/>
        <v>7080</v>
      </c>
      <c r="AJ40" s="148">
        <f t="shared" si="62"/>
        <v>0</v>
      </c>
      <c r="AK40" s="147">
        <f t="shared" si="63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5664</v>
      </c>
      <c r="J41" s="38">
        <f t="shared" si="53"/>
        <v>5664.0000000000009</v>
      </c>
      <c r="K41" s="40">
        <f t="shared" si="54"/>
        <v>0.1559150263106607</v>
      </c>
      <c r="L41" s="22">
        <f t="shared" si="55"/>
        <v>0.18397973104657961</v>
      </c>
      <c r="M41" s="24">
        <f t="shared" si="56"/>
        <v>0.18397973104657964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5664.0000000000009</v>
      </c>
      <c r="AH41" s="123">
        <f t="shared" si="61"/>
        <v>1</v>
      </c>
      <c r="AI41" s="112">
        <f t="shared" si="61"/>
        <v>5664.0000000000009</v>
      </c>
      <c r="AJ41" s="148">
        <f t="shared" si="62"/>
        <v>0</v>
      </c>
      <c r="AK41" s="147">
        <f t="shared" si="63"/>
        <v>5664.0000000000009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6372</v>
      </c>
      <c r="J42" s="38">
        <f t="shared" si="53"/>
        <v>6372</v>
      </c>
      <c r="K42" s="40">
        <f t="shared" si="54"/>
        <v>0.17540440459949327</v>
      </c>
      <c r="L42" s="22">
        <f t="shared" si="55"/>
        <v>0.20697719742740206</v>
      </c>
      <c r="M42" s="24">
        <f t="shared" si="56"/>
        <v>0.20697719742740206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1593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3186</v>
      </c>
      <c r="AF42" s="122">
        <f t="shared" si="57"/>
        <v>0.25</v>
      </c>
      <c r="AG42" s="147">
        <f t="shared" si="60"/>
        <v>1593</v>
      </c>
      <c r="AH42" s="123">
        <f t="shared" si="61"/>
        <v>1</v>
      </c>
      <c r="AI42" s="112">
        <f t="shared" si="61"/>
        <v>6372</v>
      </c>
      <c r="AJ42" s="148">
        <f t="shared" si="62"/>
        <v>1593</v>
      </c>
      <c r="AK42" s="147">
        <f t="shared" si="63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1517.48</v>
      </c>
      <c r="J43" s="38">
        <f t="shared" si="53"/>
        <v>1517.48</v>
      </c>
      <c r="K43" s="40">
        <f t="shared" si="54"/>
        <v>4.1772234132397841E-2</v>
      </c>
      <c r="L43" s="22">
        <f t="shared" si="55"/>
        <v>4.9291236276229451E-2</v>
      </c>
      <c r="M43" s="24">
        <f t="shared" si="56"/>
        <v>4.9291236276229458E-2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379.37</v>
      </c>
      <c r="AB43" s="116">
        <v>0.25</v>
      </c>
      <c r="AC43" s="147">
        <f t="shared" si="65"/>
        <v>379.37</v>
      </c>
      <c r="AD43" s="116">
        <v>0.25</v>
      </c>
      <c r="AE43" s="147">
        <f t="shared" si="66"/>
        <v>379.37</v>
      </c>
      <c r="AF43" s="122">
        <f t="shared" si="57"/>
        <v>0.25</v>
      </c>
      <c r="AG43" s="147">
        <f t="shared" si="60"/>
        <v>379.37</v>
      </c>
      <c r="AH43" s="123">
        <f t="shared" si="61"/>
        <v>1</v>
      </c>
      <c r="AI43" s="112">
        <f t="shared" si="61"/>
        <v>1517.48</v>
      </c>
      <c r="AJ43" s="148">
        <f t="shared" si="62"/>
        <v>758.74</v>
      </c>
      <c r="AK43" s="147">
        <f t="shared" si="63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35396.480000000003</v>
      </c>
      <c r="J65" s="39">
        <f>SUM(J37:J64)</f>
        <v>35396.480000000003</v>
      </c>
      <c r="K65" s="40">
        <f>SUM(K37:K64)</f>
        <v>1</v>
      </c>
      <c r="L65" s="22">
        <f>SUM(L37:L64)</f>
        <v>1.1497589813551614</v>
      </c>
      <c r="M65" s="24">
        <f>SUM(M37:M64)</f>
        <v>1.1497589813551614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0.30393995936176016</v>
      </c>
      <c r="L70" s="22">
        <f t="shared" ref="L70:L75" si="76">(L124*G$37*F$9/F$7)/B$130</f>
        <v>0.42551594310646423</v>
      </c>
      <c r="M70" s="24">
        <f>J70/B$76</f>
        <v>0.42551594310646418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0.25301543991857772</v>
      </c>
      <c r="L71" s="22">
        <f t="shared" si="76"/>
        <v>0.29855821910392177</v>
      </c>
      <c r="M71" s="24">
        <f t="shared" ref="M71:M72" si="79">J71/B$76</f>
        <v>0.29855821910392177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1735.1045500155615</v>
      </c>
      <c r="K72" s="40">
        <f t="shared" si="78"/>
        <v>0.45059442603780941</v>
      </c>
      <c r="L72" s="22">
        <f t="shared" si="76"/>
        <v>0.18707458728477028</v>
      </c>
      <c r="M72" s="24">
        <f t="shared" si="79"/>
        <v>5.6360181576546528E-2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22296.546175524396</v>
      </c>
      <c r="J74" s="51">
        <f t="shared" si="75"/>
        <v>11370.028292175501</v>
      </c>
      <c r="K74" s="40">
        <f>B74/B$76</f>
        <v>0.22932501786526341</v>
      </c>
      <c r="L74" s="22">
        <f t="shared" si="76"/>
        <v>0.23861023186000543</v>
      </c>
      <c r="M74" s="24">
        <f>J74/B$76</f>
        <v>0.36932463756822909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35396.480000000003</v>
      </c>
      <c r="J76" s="51">
        <f t="shared" si="75"/>
        <v>35396.480000000003</v>
      </c>
      <c r="K76" s="40">
        <f>SUM(K70:K75)</f>
        <v>1.3881124187047515</v>
      </c>
      <c r="L76" s="22">
        <f>SUM(L70:L75)</f>
        <v>1.1497589813551616</v>
      </c>
      <c r="M76" s="24">
        <f>SUM(M70:M75)</f>
        <v>1.1497589813551614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0</v>
      </c>
      <c r="K77" s="40"/>
      <c r="L77" s="22">
        <f>-(L131*G$37*F$9/F$7)/B$130</f>
        <v>-0.11148363181915147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0.67272727272727284</v>
      </c>
      <c r="I91" s="22">
        <f t="shared" ref="I91" si="82">(D91*H91)</f>
        <v>0.71043390238447202</v>
      </c>
      <c r="J91" s="24">
        <f>IF(I$32&lt;=1+I$131,I91,L91+J$33*(I91-L91))</f>
        <v>0.71043390238447202</v>
      </c>
      <c r="K91" s="22">
        <f t="shared" ref="K91" si="83">IF(B91="",0,B91)</f>
        <v>1.0560503954363771</v>
      </c>
      <c r="L91" s="22">
        <f t="shared" ref="L91" si="84">(K91*H91)</f>
        <v>0.71043390238447202</v>
      </c>
      <c r="M91" s="227">
        <f t="shared" si="80"/>
        <v>0.71043390238447202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0.67272727272727284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0.67272727272727284</v>
      </c>
      <c r="I93" s="22">
        <f t="shared" si="88"/>
        <v>0.11119834993843911</v>
      </c>
      <c r="J93" s="24">
        <f t="shared" si="89"/>
        <v>0.11119834993843911</v>
      </c>
      <c r="K93" s="22">
        <f t="shared" si="90"/>
        <v>0.16529484450308513</v>
      </c>
      <c r="L93" s="22">
        <f t="shared" si="91"/>
        <v>0.11119834993843911</v>
      </c>
      <c r="M93" s="227">
        <f t="shared" si="92"/>
        <v>0.11119834993843911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0.7151515151515152</v>
      </c>
      <c r="I94" s="22">
        <f t="shared" si="88"/>
        <v>0.39403619497705145</v>
      </c>
      <c r="J94" s="24">
        <f t="shared" si="89"/>
        <v>0.39403619497705145</v>
      </c>
      <c r="K94" s="22">
        <f t="shared" si="90"/>
        <v>0.55098281501028379</v>
      </c>
      <c r="L94" s="22">
        <f t="shared" si="91"/>
        <v>0.39403619497705145</v>
      </c>
      <c r="M94" s="227">
        <f t="shared" si="92"/>
        <v>0.39403619497705145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0.7151515151515152</v>
      </c>
      <c r="I95" s="22">
        <f t="shared" si="88"/>
        <v>0.31522895598164119</v>
      </c>
      <c r="J95" s="24">
        <f t="shared" si="89"/>
        <v>0.31522895598164119</v>
      </c>
      <c r="K95" s="22">
        <f t="shared" si="90"/>
        <v>0.44078625200822702</v>
      </c>
      <c r="L95" s="22">
        <f t="shared" si="91"/>
        <v>0.31522895598164119</v>
      </c>
      <c r="M95" s="227">
        <f t="shared" si="92"/>
        <v>0.31522895598164119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0.7151515151515152</v>
      </c>
      <c r="I96" s="22">
        <f t="shared" si="88"/>
        <v>0.35463257547934629</v>
      </c>
      <c r="J96" s="24">
        <f t="shared" si="89"/>
        <v>0.35463257547934629</v>
      </c>
      <c r="K96" s="22">
        <f t="shared" si="90"/>
        <v>0.49588453350925538</v>
      </c>
      <c r="L96" s="22">
        <f t="shared" si="91"/>
        <v>0.35463257547934629</v>
      </c>
      <c r="M96" s="227">
        <f t="shared" si="92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0.7151515151515152</v>
      </c>
      <c r="I97" s="22">
        <f t="shared" si="88"/>
        <v>8.4455091123414691E-2</v>
      </c>
      <c r="J97" s="24">
        <f t="shared" si="89"/>
        <v>8.4455091123414691E-2</v>
      </c>
      <c r="K97" s="22">
        <f t="shared" si="90"/>
        <v>0.11809398335053749</v>
      </c>
      <c r="L97" s="22">
        <f t="shared" si="91"/>
        <v>8.4455091123414691E-2</v>
      </c>
      <c r="M97" s="227">
        <f t="shared" si="92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0.60606060606060608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1.9699850698843648</v>
      </c>
      <c r="J119" s="24">
        <f>SUM(J91:J118)</f>
        <v>1.9699850698843648</v>
      </c>
      <c r="K119" s="22">
        <f>SUM(K91:K118)</f>
        <v>2.8270928238177655</v>
      </c>
      <c r="L119" s="22">
        <f>SUM(L91:L118)</f>
        <v>1.9699850698843648</v>
      </c>
      <c r="M119" s="57">
        <f t="shared" si="80"/>
        <v>1.9699850698843648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9.656694841461877E-2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0.32053165044329957</v>
      </c>
      <c r="M126" s="240">
        <f t="shared" si="93"/>
        <v>9.656694841461877E-2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1.2409104825047685</v>
      </c>
      <c r="J128" s="228">
        <f>(J30)</f>
        <v>0.63279698941105322</v>
      </c>
      <c r="K128" s="29">
        <f>(B128)</f>
        <v>0.64832311232876716</v>
      </c>
      <c r="L128" s="29">
        <f>IF(L124=L119,0,(L119-L124)/(B119-B124)*K128)</f>
        <v>0.40883228738237248</v>
      </c>
      <c r="M128" s="240">
        <f t="shared" si="93"/>
        <v>0.63279698941105322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1.9699850698843648</v>
      </c>
      <c r="J130" s="228">
        <f>(J119)</f>
        <v>1.9699850698843648</v>
      </c>
      <c r="K130" s="29">
        <f>(B130)</f>
        <v>2.8270928238177655</v>
      </c>
      <c r="L130" s="29">
        <f>(L119)</f>
        <v>1.9699850698843648</v>
      </c>
      <c r="M130" s="240">
        <f t="shared" si="93"/>
        <v>1.9699850698843648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0.19101489423579698</v>
      </c>
      <c r="M131" s="237">
        <f>IF(I131&lt;SUM(M126:M127),0,I131-(SUM(M126:M127)))</f>
        <v>0.41497959626447778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60135.923436970181</v>
      </c>
      <c r="S8" s="222">
        <f>IF($B$81=0,0,(SUMIF($N$6:$N$28,$U8,L$6:L$28)+SUMIF($N$91:$N$118,$U8,L$91:L$118))*$I$83*Poor!$B$81/$B$81)</f>
        <v>46728</v>
      </c>
      <c r="T8" s="222">
        <f>IF($B$81=0,0,(SUMIF($N$6:$N$28,$U8,M$6:M$28)+SUMIF($N$91:$N$118,$U8,M$91:M$118))*$I$83*Poor!$B$81/$B$81)</f>
        <v>46728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46728</v>
      </c>
      <c r="T23" s="179">
        <f>SUM(T7:T22)</f>
        <v>46728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27031.576933582302</v>
      </c>
      <c r="S24" s="41">
        <f>IF($B$81=0,0,(SUM(($B$70*$H$70))+((1-$D$29)*$I$83))*Poor!$B$81/$B$81)</f>
        <v>27031.576933582302</v>
      </c>
      <c r="T24" s="41">
        <f>IF($B$81=0,0,(SUM(($B$70*$H$70))+((1-$D$29)*$I$83))*Poor!$B$81/$B$81)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-6.6296545087682901E-3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-6.6296545087682901E-3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-2.651861803507316E-2</v>
      </c>
      <c r="Z27" s="156">
        <f>Poor!Z27</f>
        <v>0.25</v>
      </c>
      <c r="AA27" s="121">
        <f t="shared" si="16"/>
        <v>-6.6296545087682901E-3</v>
      </c>
      <c r="AB27" s="156">
        <f>Poor!AB27</f>
        <v>0.25</v>
      </c>
      <c r="AC27" s="121">
        <f t="shared" si="7"/>
        <v>-6.6296545087682901E-3</v>
      </c>
      <c r="AD27" s="156">
        <f>Poor!AD27</f>
        <v>0.25</v>
      </c>
      <c r="AE27" s="121">
        <f t="shared" si="8"/>
        <v>-6.6296545087682901E-3</v>
      </c>
      <c r="AF27" s="122">
        <f t="shared" si="10"/>
        <v>0.25</v>
      </c>
      <c r="AG27" s="121">
        <f t="shared" si="11"/>
        <v>-6.6296545087682901E-3</v>
      </c>
      <c r="AH27" s="123">
        <f t="shared" si="12"/>
        <v>1</v>
      </c>
      <c r="AI27" s="183">
        <f t="shared" si="13"/>
        <v>-6.6296545087682901E-3</v>
      </c>
      <c r="AJ27" s="120">
        <f t="shared" si="14"/>
        <v>-6.6296545087682901E-3</v>
      </c>
      <c r="AK27" s="119">
        <f t="shared" si="15"/>
        <v>-6.6296545087682901E-3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0.18474518197157819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0.18474518197157819</v>
      </c>
      <c r="N29" s="229"/>
      <c r="P29" s="22"/>
      <c r="V29" s="56"/>
      <c r="W29" s="110"/>
      <c r="X29" s="118"/>
      <c r="Y29" s="183">
        <f t="shared" si="9"/>
        <v>0.73898072788631275</v>
      </c>
      <c r="Z29" s="156">
        <f>Poor!Z29</f>
        <v>0.25</v>
      </c>
      <c r="AA29" s="121">
        <f t="shared" si="16"/>
        <v>0.18474518197157819</v>
      </c>
      <c r="AB29" s="156">
        <f>Poor!AB29</f>
        <v>0.25</v>
      </c>
      <c r="AC29" s="121">
        <f t="shared" si="7"/>
        <v>0.18474518197157819</v>
      </c>
      <c r="AD29" s="156">
        <f>Poor!AD29</f>
        <v>0.25</v>
      </c>
      <c r="AE29" s="121">
        <f t="shared" si="8"/>
        <v>0.18474518197157819</v>
      </c>
      <c r="AF29" s="122">
        <f t="shared" si="10"/>
        <v>0.25</v>
      </c>
      <c r="AG29" s="121">
        <f t="shared" si="11"/>
        <v>0.18474518197157819</v>
      </c>
      <c r="AH29" s="123">
        <f t="shared" si="12"/>
        <v>1</v>
      </c>
      <c r="AI29" s="183">
        <f t="shared" si="13"/>
        <v>0.18474518197157819</v>
      </c>
      <c r="AJ29" s="120">
        <f t="shared" si="14"/>
        <v>0.18474518197157819</v>
      </c>
      <c r="AK29" s="119">
        <f t="shared" si="15"/>
        <v>0.18474518197157819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Poor!E30</f>
        <v>1</v>
      </c>
      <c r="H30" s="96">
        <f>(E30*F$7/F$9)</f>
        <v>1</v>
      </c>
      <c r="I30" s="29">
        <f>IF(E30&gt;=1,I119-I124,MIN(I119-I124,B30*H30))</f>
        <v>1.8715642994689432</v>
      </c>
      <c r="J30" s="231">
        <f>IF(I$32&lt;=1,I30,1-SUM(J6:J29))</f>
        <v>0.8218844725371901</v>
      </c>
      <c r="K30" s="22">
        <f t="shared" si="4"/>
        <v>0.65562785305105853</v>
      </c>
      <c r="L30" s="22">
        <f>IF(L124=L119,0,IF(K30="",0,(L119-L124)/(B119-B124)*K30))</f>
        <v>0.4418265887635438</v>
      </c>
      <c r="M30" s="175">
        <f t="shared" si="6"/>
        <v>0.8218844725371901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3.2875378901487604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0.14749160700233421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2.0962010734109402</v>
      </c>
      <c r="J32" s="17"/>
      <c r="L32" s="22">
        <f>SUM(L6:L30)</f>
        <v>0.85250839299766579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5863.9502669156354</v>
      </c>
      <c r="T32" s="234">
        <f t="shared" si="24"/>
        <v>5863.9502669156354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1.2500536907980844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1.1100000000000001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Poor!E38</f>
        <v>1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1.1100000000000001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1.1100000000000001</v>
      </c>
      <c r="G39" s="75">
        <f>Poor!G39</f>
        <v>1.65</v>
      </c>
      <c r="H39" s="24">
        <f t="shared" si="30"/>
        <v>1.1100000000000001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35400</v>
      </c>
      <c r="J40" s="38">
        <f t="shared" si="32"/>
        <v>35400</v>
      </c>
      <c r="K40" s="40">
        <f t="shared" si="33"/>
        <v>0.75757575757575757</v>
      </c>
      <c r="L40" s="22">
        <f t="shared" si="34"/>
        <v>0.89393939393939392</v>
      </c>
      <c r="M40" s="24">
        <f t="shared" si="35"/>
        <v>0.89393939393939392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35400</v>
      </c>
      <c r="AH40" s="123">
        <f t="shared" si="37"/>
        <v>1</v>
      </c>
      <c r="AI40" s="112">
        <f t="shared" si="37"/>
        <v>35400</v>
      </c>
      <c r="AJ40" s="148">
        <f t="shared" si="38"/>
        <v>0</v>
      </c>
      <c r="AK40" s="147">
        <f t="shared" si="39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11328</v>
      </c>
      <c r="J41" s="38">
        <f t="shared" si="32"/>
        <v>11328.000000000002</v>
      </c>
      <c r="K41" s="40">
        <f t="shared" si="33"/>
        <v>0.24242424242424243</v>
      </c>
      <c r="L41" s="22">
        <f t="shared" si="34"/>
        <v>0.28606060606060607</v>
      </c>
      <c r="M41" s="24">
        <f t="shared" si="35"/>
        <v>0.28606060606060613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11328.000000000002</v>
      </c>
      <c r="AH41" s="123">
        <f t="shared" si="37"/>
        <v>1</v>
      </c>
      <c r="AI41" s="112">
        <f t="shared" si="37"/>
        <v>11328.000000000002</v>
      </c>
      <c r="AJ41" s="148">
        <f t="shared" si="38"/>
        <v>0</v>
      </c>
      <c r="AK41" s="147">
        <f t="shared" si="39"/>
        <v>11328.000000000002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46728</v>
      </c>
      <c r="J65" s="39">
        <f>SUM(J37:J64)</f>
        <v>46728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46728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0.23629029264927146</v>
      </c>
      <c r="L70" s="22">
        <f t="shared" ref="L70:L75" si="45">(L124*G$37*F$9/F$7)/B$130</f>
        <v>0.33080640970898006</v>
      </c>
      <c r="M70" s="24">
        <f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3274.9834561189023</v>
      </c>
      <c r="AB70" s="156">
        <f>Poor!AB70</f>
        <v>0.25</v>
      </c>
      <c r="AC70" s="147">
        <f>$J70*AB70</f>
        <v>3274.9834561189023</v>
      </c>
      <c r="AD70" s="156">
        <f>Poor!AD70</f>
        <v>0.25</v>
      </c>
      <c r="AE70" s="147">
        <f>$J70*AD70</f>
        <v>3274.9834561189023</v>
      </c>
      <c r="AF70" s="156">
        <f>Poor!AF70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0.19670033670033671</v>
      </c>
      <c r="L71" s="22">
        <f t="shared" si="45"/>
        <v>0.23210639730639734</v>
      </c>
      <c r="M71" s="24">
        <f t="shared" ref="M71:M72" si="48">J71/B$76</f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9669.1209764897339</v>
      </c>
      <c r="K72" s="40">
        <f t="shared" si="47"/>
        <v>0.35030303030303028</v>
      </c>
      <c r="L72" s="22">
        <f t="shared" si="45"/>
        <v>0.41335757575757576</v>
      </c>
      <c r="M72" s="24">
        <f t="shared" si="48"/>
        <v>0.24416972162852862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0.54040404040404044</v>
      </c>
      <c r="L73" s="22">
        <f t="shared" si="45"/>
        <v>3.2575803835304109E-3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33628.066175524393</v>
      </c>
      <c r="J74" s="51">
        <f t="shared" si="44"/>
        <v>14767.531865701321</v>
      </c>
      <c r="K74" s="40">
        <f>B74/B$76</f>
        <v>0.18029156406762079</v>
      </c>
      <c r="L74" s="22">
        <f t="shared" si="45"/>
        <v>0.2004720368435163</v>
      </c>
      <c r="M74" s="24">
        <f>J74/B$76</f>
        <v>0.37291747135609399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39761.133577455766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46728</v>
      </c>
      <c r="J76" s="51">
        <f t="shared" si="44"/>
        <v>46728</v>
      </c>
      <c r="K76" s="40">
        <f>SUM(K70:K75)</f>
        <v>1.5039892641242998</v>
      </c>
      <c r="L76" s="22">
        <f>SUM(L70:L75)</f>
        <v>1.1799999999999997</v>
      </c>
      <c r="M76" s="24">
        <f>SUM(M70:M75)</f>
        <v>1.1800000000000002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46728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39761.133577455766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0.67272727272727284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0.67272727272727284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0.7151515151515152</v>
      </c>
      <c r="I94" s="22">
        <f t="shared" si="58"/>
        <v>1.9701809748852572</v>
      </c>
      <c r="J94" s="24">
        <f t="shared" si="59"/>
        <v>1.9701809748852572</v>
      </c>
      <c r="K94" s="22">
        <f t="shared" si="60"/>
        <v>2.7549140750514187</v>
      </c>
      <c r="L94" s="22">
        <f t="shared" si="61"/>
        <v>1.9701809748852572</v>
      </c>
      <c r="M94" s="227">
        <f t="shared" si="62"/>
        <v>1.9701809748852572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0.7151515151515152</v>
      </c>
      <c r="I95" s="22">
        <f t="shared" si="58"/>
        <v>0.63045791196328238</v>
      </c>
      <c r="J95" s="24">
        <f t="shared" si="59"/>
        <v>0.63045791196328238</v>
      </c>
      <c r="K95" s="22">
        <f t="shared" si="60"/>
        <v>0.88157250401645404</v>
      </c>
      <c r="L95" s="22">
        <f t="shared" si="61"/>
        <v>0.63045791196328238</v>
      </c>
      <c r="M95" s="227">
        <f t="shared" si="62"/>
        <v>0.63045791196328238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0.7151515151515152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2.6006388868485395</v>
      </c>
      <c r="J119" s="24">
        <f>SUM(J91:J118)</f>
        <v>2.6006388868485395</v>
      </c>
      <c r="K119" s="22">
        <f>SUM(K91:K118)</f>
        <v>3.6364865790678729</v>
      </c>
      <c r="L119" s="22">
        <f>SUM(L91:L118)</f>
        <v>2.6006388868485395</v>
      </c>
      <c r="M119" s="57">
        <f t="shared" si="49"/>
        <v>2.6006388868485395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0.53813328225265633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0.53813328225265633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7.1794832393594632E-3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1.8715642994689432</v>
      </c>
      <c r="J128" s="228">
        <f>(J30)</f>
        <v>0.8218844725371901</v>
      </c>
      <c r="K128" s="22">
        <f>(B128)</f>
        <v>0.65562785305105853</v>
      </c>
      <c r="L128" s="22">
        <f>IF(L124=L119,0,(L119-L124)/(B119-B124)*K128)</f>
        <v>0.4418265887635438</v>
      </c>
      <c r="M128" s="57">
        <f t="shared" si="63"/>
        <v>0.8218844725371901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2.6006388868485395</v>
      </c>
      <c r="J130" s="228">
        <f>(J119)</f>
        <v>2.6006388868485395</v>
      </c>
      <c r="K130" s="22">
        <f>(B130)</f>
        <v>3.6364865790678729</v>
      </c>
      <c r="L130" s="22">
        <f>(L119)</f>
        <v>2.6006388868485395</v>
      </c>
      <c r="M130" s="57">
        <f t="shared" si="63"/>
        <v>2.6006388868485395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52591.950266915628</v>
      </c>
      <c r="S26" s="41">
        <f>IF($B$81=0,0,(SUM(($B$70*$H$70),($B$71*$H$71),($B$72*$H$72))+((1-$D$29)*$I$83))*Poor!$B$81/$B$81)</f>
        <v>52591.950266915628</v>
      </c>
      <c r="T26" s="41">
        <f>IF($B$81=0,0,(SUM(($B$70*$H$70),($B$71*$H$71),($B$72*$H$72))+((1-$D$29)*$I$83))*Poor!$B$81/$B$81)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Middle!E30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1.1100000000000001</v>
      </c>
      <c r="G37" s="75">
        <f>Middle!G37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0.67272727272727284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0.67272727272727284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0.7151515151515152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0</v>
      </c>
      <c r="D72" s="109">
        <f>Middle!R7</f>
        <v>0</v>
      </c>
      <c r="E72" s="109">
        <f>Rich!R7</f>
        <v>0</v>
      </c>
      <c r="F72" s="109">
        <f>V.Poor!T7</f>
        <v>0</v>
      </c>
      <c r="G72" s="109">
        <f>Poor!T7</f>
        <v>0</v>
      </c>
      <c r="H72" s="109">
        <f>Middle!T7</f>
        <v>0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13494.136759114064</v>
      </c>
      <c r="C73" s="109">
        <f>Poor!R8</f>
        <v>26553.95851562779</v>
      </c>
      <c r="D73" s="109">
        <f>Middle!R8</f>
        <v>60135.923436970181</v>
      </c>
      <c r="E73" s="109">
        <f>Rich!R8</f>
        <v>0</v>
      </c>
      <c r="F73" s="109">
        <f>V.Poor!T8</f>
        <v>10485.479999999998</v>
      </c>
      <c r="G73" s="109">
        <f>Poor!T8</f>
        <v>20633.480000000003</v>
      </c>
      <c r="H73" s="109">
        <f>Middle!T8</f>
        <v>46728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0</v>
      </c>
      <c r="E74" s="109">
        <f>Rich!R9</f>
        <v>0</v>
      </c>
      <c r="F74" s="109">
        <f>V.Poor!T9</f>
        <v>0</v>
      </c>
      <c r="G74" s="109">
        <f>Poor!T9</f>
        <v>0</v>
      </c>
      <c r="H74" s="109">
        <f>Middle!T9</f>
        <v>0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9946.7247099028955</v>
      </c>
      <c r="C76" s="109">
        <f>Poor!R11</f>
        <v>20197.166204840989</v>
      </c>
      <c r="D76" s="109">
        <f>Middle!R11</f>
        <v>0</v>
      </c>
      <c r="E76" s="109">
        <f>Rich!R11</f>
        <v>0</v>
      </c>
      <c r="F76" s="109">
        <f>V.Poor!T11</f>
        <v>7270.5</v>
      </c>
      <c r="G76" s="109">
        <f>Poor!T11</f>
        <v>14763.000000000002</v>
      </c>
      <c r="H76" s="109">
        <f>Middle!T11</f>
        <v>0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1476.5017721245642</v>
      </c>
      <c r="C83" s="109">
        <f>Poor!R18</f>
        <v>1476.5017721245642</v>
      </c>
      <c r="D83" s="109">
        <f>Middle!R18</f>
        <v>0</v>
      </c>
      <c r="E83" s="109">
        <f>Rich!R18</f>
        <v>0</v>
      </c>
      <c r="F83" s="109">
        <f>V.Poor!T18</f>
        <v>1604.2761177806851</v>
      </c>
      <c r="G83" s="109">
        <f>Poor!T18</f>
        <v>1604.2761177806851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24917.363241141524</v>
      </c>
      <c r="C88" s="109">
        <f>Poor!R23</f>
        <v>48227.62649259335</v>
      </c>
      <c r="D88" s="109">
        <f>Middle!R23</f>
        <v>60135.923436970181</v>
      </c>
      <c r="E88" s="109">
        <f>Rich!R23</f>
        <v>0</v>
      </c>
      <c r="F88" s="109">
        <f>V.Poor!T23</f>
        <v>19360.256117780682</v>
      </c>
      <c r="G88" s="109">
        <f>Poor!T23</f>
        <v>37000.756117780686</v>
      </c>
      <c r="H88" s="109">
        <f>Middle!T23</f>
        <v>46728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27031.576933582299</v>
      </c>
      <c r="C89" s="109">
        <f>Poor!R24</f>
        <v>27031.576933582299</v>
      </c>
      <c r="D89" s="109">
        <f>Middle!R24</f>
        <v>27031.576933582302</v>
      </c>
      <c r="E89" s="109">
        <f>Rich!R24</f>
        <v>27031.576933582299</v>
      </c>
      <c r="F89" s="109">
        <f>V.Poor!T24</f>
        <v>27031.576933582299</v>
      </c>
      <c r="G89" s="109">
        <f>Poor!T24</f>
        <v>27031.576933582299</v>
      </c>
      <c r="H89" s="109">
        <f>Middle!T24</f>
        <v>27031.576933582302</v>
      </c>
      <c r="I89" s="109">
        <f>Rich!T24</f>
        <v>27031.576933582299</v>
      </c>
    </row>
    <row r="90" spans="1:9">
      <c r="A90" s="108" t="str">
        <f>V.Poor!Q25</f>
        <v>Lower Bound Poverty line</v>
      </c>
      <c r="B90" s="109">
        <f>V.Poor!R25</f>
        <v>36222.990266915629</v>
      </c>
      <c r="C90" s="109">
        <f>Poor!R25</f>
        <v>36222.990266915636</v>
      </c>
      <c r="D90" s="109">
        <f>Middle!R25</f>
        <v>36222.990266915636</v>
      </c>
      <c r="E90" s="109">
        <f>Rich!R25</f>
        <v>36222.990266915629</v>
      </c>
      <c r="F90" s="109">
        <f>V.Poor!T25</f>
        <v>36222.990266915629</v>
      </c>
      <c r="G90" s="109">
        <f>Poor!T25</f>
        <v>36222.990266915636</v>
      </c>
      <c r="H90" s="109">
        <f>Middle!T25</f>
        <v>36222.990266915636</v>
      </c>
      <c r="I90" s="109">
        <f>Rich!T25</f>
        <v>36222.990266915629</v>
      </c>
    </row>
    <row r="91" spans="1:9">
      <c r="A91" s="108" t="str">
        <f>V.Poor!Q26</f>
        <v>Upper Bound Poverty line</v>
      </c>
      <c r="B91" s="109">
        <f>V.Poor!R26</f>
        <v>52591.950266915635</v>
      </c>
      <c r="C91" s="109">
        <f>Poor!R26</f>
        <v>52591.950266915635</v>
      </c>
      <c r="D91" s="109">
        <f>Middle!R26</f>
        <v>52591.950266915635</v>
      </c>
      <c r="E91" s="109">
        <f>Rich!R26</f>
        <v>52591.950266915628</v>
      </c>
      <c r="F91" s="109">
        <f>V.Poor!T26</f>
        <v>52591.950266915635</v>
      </c>
      <c r="G91" s="109">
        <f>Poor!T26</f>
        <v>52591.950266915635</v>
      </c>
      <c r="H91" s="109">
        <f>Middle!T26</f>
        <v>52591.950266915635</v>
      </c>
      <c r="I91" s="109">
        <f>Rich!T26</f>
        <v>52591.950266915628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27031.576933582299</v>
      </c>
      <c r="G93" s="109">
        <f>Poor!T24</f>
        <v>27031.576933582299</v>
      </c>
      <c r="H93" s="109">
        <f>Middle!T24</f>
        <v>27031.576933582302</v>
      </c>
      <c r="I93" s="109">
        <f>Rich!T24</f>
        <v>27031.576933582299</v>
      </c>
    </row>
    <row r="94" spans="1:9">
      <c r="A94" t="str">
        <f>V.Poor!Q25</f>
        <v>Lower Bound Poverty line</v>
      </c>
      <c r="F94" s="109">
        <f>V.Poor!T25</f>
        <v>36222.990266915629</v>
      </c>
      <c r="G94" s="109">
        <f>Poor!T25</f>
        <v>36222.990266915636</v>
      </c>
      <c r="H94" s="109">
        <f>Middle!T25</f>
        <v>36222.990266915636</v>
      </c>
      <c r="I94" s="109">
        <f>Rich!T25</f>
        <v>36222.990266915629</v>
      </c>
    </row>
    <row r="95" spans="1:9">
      <c r="A95" t="str">
        <f>V.Poor!Q26</f>
        <v>Upper Bound Poverty line</v>
      </c>
      <c r="F95" s="109">
        <f>V.Poor!T26</f>
        <v>52591.950266915635</v>
      </c>
      <c r="G95" s="109">
        <f>Poor!T26</f>
        <v>52591.950266915635</v>
      </c>
      <c r="H95" s="109">
        <f>Middle!T26</f>
        <v>52591.950266915635</v>
      </c>
      <c r="I95" s="109">
        <f>Rich!T26</f>
        <v>52591.950266915628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2114.213692440775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7671.3208158016168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11305.627025774105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16862.734149134947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27674.587025774112</v>
      </c>
      <c r="C100" s="239">
        <f t="shared" si="0"/>
        <v>4364.3237743222853</v>
      </c>
      <c r="D100" s="239">
        <f t="shared" si="0"/>
        <v>0</v>
      </c>
      <c r="E100" s="239">
        <f t="shared" si="0"/>
        <v>52591.950266915628</v>
      </c>
      <c r="F100" s="239">
        <f t="shared" si="0"/>
        <v>33231.694149134957</v>
      </c>
      <c r="G100" s="239">
        <f t="shared" si="0"/>
        <v>15591.19414913495</v>
      </c>
      <c r="H100" s="239">
        <f t="shared" si="0"/>
        <v>5863.9502669156354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13494.136759114064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13494.136759114064</v>
      </c>
      <c r="G4" s="204">
        <f t="shared" si="0"/>
        <v>13494.136759114064</v>
      </c>
      <c r="H4" s="204">
        <f t="shared" si="0"/>
        <v>13494.136759114064</v>
      </c>
      <c r="I4" s="204">
        <f t="shared" si="0"/>
        <v>13494.136759114064</v>
      </c>
      <c r="J4" s="204">
        <f t="shared" si="0"/>
        <v>13494.136759114064</v>
      </c>
      <c r="K4" s="204">
        <f t="shared" si="0"/>
        <v>13494.136759114064</v>
      </c>
      <c r="L4" s="204">
        <f t="shared" si="0"/>
        <v>13494.136759114064</v>
      </c>
      <c r="M4" s="204">
        <f t="shared" si="0"/>
        <v>13494.136759114064</v>
      </c>
      <c r="N4" s="204">
        <f t="shared" si="0"/>
        <v>13494.136759114064</v>
      </c>
      <c r="O4" s="204">
        <f t="shared" si="0"/>
        <v>13494.136759114064</v>
      </c>
      <c r="P4" s="204">
        <f t="shared" si="0"/>
        <v>13494.136759114064</v>
      </c>
      <c r="Q4" s="204">
        <f t="shared" si="0"/>
        <v>13494.136759114064</v>
      </c>
      <c r="R4" s="204">
        <f t="shared" si="0"/>
        <v>13494.136759114064</v>
      </c>
      <c r="S4" s="204">
        <f t="shared" si="0"/>
        <v>13494.136759114064</v>
      </c>
      <c r="T4" s="204">
        <f t="shared" si="0"/>
        <v>13494.136759114064</v>
      </c>
      <c r="U4" s="204">
        <f t="shared" si="0"/>
        <v>13494.136759114064</v>
      </c>
      <c r="V4" s="204">
        <f t="shared" si="0"/>
        <v>13494.136759114064</v>
      </c>
      <c r="W4" s="204">
        <f t="shared" si="0"/>
        <v>13494.136759114064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9946.7247099028955</v>
      </c>
      <c r="C7" s="203">
        <f>Income!C76</f>
        <v>20197.166204840989</v>
      </c>
      <c r="D7" s="203">
        <f>Income!D76</f>
        <v>0</v>
      </c>
      <c r="E7" s="203">
        <f>Income!E76</f>
        <v>0</v>
      </c>
      <c r="F7" s="204">
        <f t="shared" si="4"/>
        <v>9946.7247099028955</v>
      </c>
      <c r="G7" s="204">
        <f t="shared" si="0"/>
        <v>9946.7247099028955</v>
      </c>
      <c r="H7" s="204">
        <f t="shared" si="0"/>
        <v>9946.7247099028955</v>
      </c>
      <c r="I7" s="204">
        <f t="shared" si="0"/>
        <v>9946.7247099028955</v>
      </c>
      <c r="J7" s="204">
        <f t="shared" si="0"/>
        <v>9946.7247099028955</v>
      </c>
      <c r="K7" s="204">
        <f t="shared" si="0"/>
        <v>9946.7247099028955</v>
      </c>
      <c r="L7" s="204">
        <f t="shared" si="0"/>
        <v>9946.7247099028955</v>
      </c>
      <c r="M7" s="204">
        <f t="shared" si="0"/>
        <v>9946.7247099028955</v>
      </c>
      <c r="N7" s="204">
        <f t="shared" si="0"/>
        <v>9946.7247099028955</v>
      </c>
      <c r="O7" s="204">
        <f t="shared" si="0"/>
        <v>9946.7247099028955</v>
      </c>
      <c r="P7" s="204">
        <f t="shared" si="0"/>
        <v>9946.7247099028955</v>
      </c>
      <c r="Q7" s="204">
        <f t="shared" si="0"/>
        <v>9946.7247099028955</v>
      </c>
      <c r="R7" s="204">
        <f t="shared" si="0"/>
        <v>9946.7247099028955</v>
      </c>
      <c r="S7" s="204">
        <f t="shared" si="0"/>
        <v>9946.7247099028955</v>
      </c>
      <c r="T7" s="204">
        <f t="shared" si="0"/>
        <v>9946.7247099028955</v>
      </c>
      <c r="U7" s="204">
        <f t="shared" si="0"/>
        <v>9946.7247099028955</v>
      </c>
      <c r="V7" s="204">
        <f t="shared" si="0"/>
        <v>9946.7247099028955</v>
      </c>
      <c r="W7" s="204">
        <f t="shared" si="0"/>
        <v>9946.7247099028955</v>
      </c>
      <c r="X7" s="204">
        <f t="shared" si="0"/>
        <v>20197.166204840989</v>
      </c>
      <c r="Y7" s="204">
        <f t="shared" si="0"/>
        <v>20197.166204840989</v>
      </c>
      <c r="Z7" s="204">
        <f t="shared" si="0"/>
        <v>20197.166204840989</v>
      </c>
      <c r="AA7" s="204">
        <f t="shared" si="0"/>
        <v>20197.166204840989</v>
      </c>
      <c r="AB7" s="204">
        <f t="shared" si="0"/>
        <v>20197.166204840989</v>
      </c>
      <c r="AC7" s="204">
        <f t="shared" si="0"/>
        <v>20197.166204840989</v>
      </c>
      <c r="AD7" s="204">
        <f t="shared" si="0"/>
        <v>20197.166204840989</v>
      </c>
      <c r="AE7" s="204">
        <f t="shared" si="0"/>
        <v>20197.166204840989</v>
      </c>
      <c r="AF7" s="204">
        <f t="shared" si="0"/>
        <v>20197.166204840989</v>
      </c>
      <c r="AG7" s="204">
        <f t="shared" si="0"/>
        <v>20197.166204840989</v>
      </c>
      <c r="AH7" s="204">
        <f t="shared" si="0"/>
        <v>20197.166204840989</v>
      </c>
      <c r="AI7" s="204">
        <f t="shared" si="0"/>
        <v>20197.166204840989</v>
      </c>
      <c r="AJ7" s="204">
        <f t="shared" si="0"/>
        <v>20197.166204840989</v>
      </c>
      <c r="AK7" s="204">
        <f t="shared" si="0"/>
        <v>20197.166204840989</v>
      </c>
      <c r="AL7" s="204">
        <f t="shared" si="0"/>
        <v>20197.166204840989</v>
      </c>
      <c r="AM7" s="204">
        <f t="shared" si="0"/>
        <v>20197.166204840989</v>
      </c>
      <c r="AN7" s="204">
        <f t="shared" si="0"/>
        <v>20197.166204840989</v>
      </c>
      <c r="AO7" s="204">
        <f t="shared" si="0"/>
        <v>20197.166204840989</v>
      </c>
      <c r="AP7" s="204">
        <f t="shared" si="0"/>
        <v>20197.166204840989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24917.363241141524</v>
      </c>
      <c r="C16" s="203">
        <f>Income!C88</f>
        <v>48227.62649259335</v>
      </c>
      <c r="D16" s="203">
        <f>Income!D88</f>
        <v>60135.923436970181</v>
      </c>
      <c r="E16" s="203">
        <f>Income!E88</f>
        <v>0</v>
      </c>
      <c r="F16" s="204">
        <f t="shared" si="4"/>
        <v>24917.363241141524</v>
      </c>
      <c r="G16" s="204">
        <f t="shared" si="4"/>
        <v>24917.363241141524</v>
      </c>
      <c r="H16" s="204">
        <f t="shared" si="4"/>
        <v>24917.363241141524</v>
      </c>
      <c r="I16" s="204">
        <f t="shared" si="4"/>
        <v>24917.363241141524</v>
      </c>
      <c r="J16" s="204">
        <f t="shared" si="4"/>
        <v>24917.363241141524</v>
      </c>
      <c r="K16" s="204">
        <f t="shared" si="4"/>
        <v>24917.363241141524</v>
      </c>
      <c r="L16" s="204">
        <f t="shared" si="4"/>
        <v>24917.363241141524</v>
      </c>
      <c r="M16" s="204">
        <f t="shared" si="4"/>
        <v>24917.363241141524</v>
      </c>
      <c r="N16" s="204">
        <f t="shared" si="4"/>
        <v>24917.363241141524</v>
      </c>
      <c r="O16" s="204">
        <f t="shared" si="4"/>
        <v>24917.363241141524</v>
      </c>
      <c r="P16" s="204">
        <f t="shared" si="4"/>
        <v>24917.363241141524</v>
      </c>
      <c r="Q16" s="204">
        <f t="shared" si="4"/>
        <v>24917.363241141524</v>
      </c>
      <c r="R16" s="204">
        <f t="shared" si="4"/>
        <v>24917.363241141524</v>
      </c>
      <c r="S16" s="204">
        <f t="shared" si="4"/>
        <v>24917.363241141524</v>
      </c>
      <c r="T16" s="204">
        <f t="shared" si="4"/>
        <v>24917.363241141524</v>
      </c>
      <c r="U16" s="204">
        <f t="shared" si="4"/>
        <v>24917.363241141524</v>
      </c>
      <c r="V16" s="204">
        <f t="shared" si="6"/>
        <v>24917.363241141524</v>
      </c>
      <c r="W16" s="204">
        <f t="shared" si="6"/>
        <v>24917.363241141524</v>
      </c>
      <c r="X16" s="204">
        <f t="shared" si="6"/>
        <v>48227.62649259335</v>
      </c>
      <c r="Y16" s="204">
        <f t="shared" si="6"/>
        <v>48227.62649259335</v>
      </c>
      <c r="Z16" s="204">
        <f t="shared" si="6"/>
        <v>48227.62649259335</v>
      </c>
      <c r="AA16" s="204">
        <f t="shared" si="6"/>
        <v>48227.62649259335</v>
      </c>
      <c r="AB16" s="204">
        <f t="shared" si="6"/>
        <v>48227.62649259335</v>
      </c>
      <c r="AC16" s="204">
        <f t="shared" si="6"/>
        <v>48227.62649259335</v>
      </c>
      <c r="AD16" s="204">
        <f t="shared" si="6"/>
        <v>48227.62649259335</v>
      </c>
      <c r="AE16" s="204">
        <f>IF(AE$2&lt;=($B$2+$C$2+$D$2),IF(AE$2&lt;=($B$2+$C$2),IF(AE$2&lt;=$B$2,$B16,$C16),$D16),$E16)</f>
        <v>48227.62649259335</v>
      </c>
      <c r="AF16" s="204">
        <f t="shared" si="6"/>
        <v>48227.62649259335</v>
      </c>
      <c r="AG16" s="204">
        <f t="shared" si="6"/>
        <v>48227.62649259335</v>
      </c>
      <c r="AH16" s="204">
        <f t="shared" si="6"/>
        <v>48227.62649259335</v>
      </c>
      <c r="AI16" s="204">
        <f t="shared" si="6"/>
        <v>48227.62649259335</v>
      </c>
      <c r="AJ16" s="204">
        <f t="shared" si="6"/>
        <v>48227.62649259335</v>
      </c>
      <c r="AK16" s="204">
        <f t="shared" si="6"/>
        <v>48227.62649259335</v>
      </c>
      <c r="AL16" s="204">
        <f t="shared" si="7"/>
        <v>48227.62649259335</v>
      </c>
      <c r="AM16" s="204">
        <f t="shared" si="7"/>
        <v>48227.62649259335</v>
      </c>
      <c r="AN16" s="204">
        <f t="shared" si="7"/>
        <v>48227.62649259335</v>
      </c>
      <c r="AO16" s="204">
        <f t="shared" si="7"/>
        <v>48227.62649259335</v>
      </c>
      <c r="AP16" s="204">
        <f t="shared" si="7"/>
        <v>48227.62649259335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24917.363241141524</v>
      </c>
      <c r="P19" s="201">
        <f t="shared" si="14"/>
        <v>26177.37747094973</v>
      </c>
      <c r="Q19" s="201">
        <f t="shared" si="14"/>
        <v>27437.391700757937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28697.405930566143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29957.42016037435</v>
      </c>
      <c r="T19" s="201">
        <f t="shared" si="14"/>
        <v>31217.434390182556</v>
      </c>
      <c r="U19" s="201">
        <f t="shared" si="14"/>
        <v>32477.448619990766</v>
      </c>
      <c r="V19" s="201">
        <f t="shared" si="14"/>
        <v>33737.462849798976</v>
      </c>
      <c r="W19" s="201">
        <f t="shared" si="14"/>
        <v>34997.477079607183</v>
      </c>
      <c r="X19" s="201">
        <f t="shared" si="14"/>
        <v>36257.491309415389</v>
      </c>
      <c r="Y19" s="201">
        <f t="shared" si="14"/>
        <v>37517.505539223595</v>
      </c>
      <c r="Z19" s="201">
        <f t="shared" si="14"/>
        <v>38777.519769031802</v>
      </c>
      <c r="AA19" s="201">
        <f t="shared" si="14"/>
        <v>40037.533998840008</v>
      </c>
      <c r="AB19" s="201">
        <f t="shared" si="14"/>
        <v>41297.548228648215</v>
      </c>
      <c r="AC19" s="201">
        <f t="shared" si="14"/>
        <v>42557.562458456421</v>
      </c>
      <c r="AD19" s="201">
        <f t="shared" si="14"/>
        <v>43817.576688264628</v>
      </c>
      <c r="AE19" s="201">
        <f t="shared" si="14"/>
        <v>45077.590918072834</v>
      </c>
      <c r="AF19" s="201">
        <f t="shared" si="14"/>
        <v>46337.60514788104</v>
      </c>
      <c r="AG19" s="201">
        <f t="shared" si="14"/>
        <v>47597.619377689247</v>
      </c>
      <c r="AH19" s="201">
        <f t="shared" si="14"/>
        <v>48372.849626061361</v>
      </c>
      <c r="AI19" s="201">
        <f t="shared" si="14"/>
        <v>48663.295892997383</v>
      </c>
      <c r="AJ19" s="201">
        <f t="shared" si="14"/>
        <v>48953.742159933397</v>
      </c>
      <c r="AK19" s="201">
        <f t="shared" si="14"/>
        <v>49244.188426869419</v>
      </c>
      <c r="AL19" s="201">
        <f t="shared" si="14"/>
        <v>49534.634693805441</v>
      </c>
      <c r="AM19" s="201">
        <f t="shared" si="14"/>
        <v>49825.080960741463</v>
      </c>
      <c r="AN19" s="201">
        <f t="shared" si="14"/>
        <v>50115.527227677485</v>
      </c>
      <c r="AO19" s="201">
        <f t="shared" si="14"/>
        <v>50405.973494613499</v>
      </c>
      <c r="AP19" s="201">
        <f t="shared" si="14"/>
        <v>50696.419761549521</v>
      </c>
      <c r="AQ19" s="201">
        <f t="shared" si="14"/>
        <v>50986.866028485543</v>
      </c>
      <c r="AR19" s="201">
        <f t="shared" si="14"/>
        <v>51277.312295421565</v>
      </c>
      <c r="AS19" s="201">
        <f t="shared" si="14"/>
        <v>51567.758562357587</v>
      </c>
      <c r="AT19" s="201">
        <f t="shared" si="14"/>
        <v>51858.204829293602</v>
      </c>
      <c r="AU19" s="201">
        <f t="shared" si="14"/>
        <v>52148.651096229623</v>
      </c>
      <c r="AV19" s="201">
        <f t="shared" si="14"/>
        <v>52439.097363165645</v>
      </c>
      <c r="AW19" s="201">
        <f t="shared" si="14"/>
        <v>52729.543630101667</v>
      </c>
      <c r="AX19" s="201">
        <f t="shared" si="14"/>
        <v>53019.989897037682</v>
      </c>
      <c r="AY19" s="201">
        <f t="shared" si="14"/>
        <v>53310.436163973704</v>
      </c>
      <c r="AZ19" s="201">
        <f t="shared" si="14"/>
        <v>53600.882430909725</v>
      </c>
      <c r="BA19" s="201">
        <f t="shared" si="14"/>
        <v>53891.328697845747</v>
      </c>
      <c r="BB19" s="201">
        <f t="shared" si="14"/>
        <v>54181.774964781769</v>
      </c>
      <c r="BC19" s="201">
        <f t="shared" si="14"/>
        <v>54472.221231717784</v>
      </c>
      <c r="BD19" s="201">
        <f t="shared" si="14"/>
        <v>54762.667498653806</v>
      </c>
      <c r="BE19" s="201">
        <f t="shared" si="14"/>
        <v>55053.113765589827</v>
      </c>
      <c r="BF19" s="201">
        <f t="shared" si="14"/>
        <v>55343.560032525849</v>
      </c>
      <c r="BG19" s="201">
        <f t="shared" si="14"/>
        <v>55634.006299461864</v>
      </c>
      <c r="BH19" s="201">
        <f t="shared" si="14"/>
        <v>55924.452566397886</v>
      </c>
      <c r="BI19" s="201">
        <f t="shared" si="14"/>
        <v>56214.898833333908</v>
      </c>
      <c r="BJ19" s="201">
        <f t="shared" si="14"/>
        <v>56505.345100269929</v>
      </c>
      <c r="BK19" s="201">
        <f t="shared" si="14"/>
        <v>56795.791367205951</v>
      </c>
      <c r="BL19" s="201">
        <f t="shared" si="14"/>
        <v>57086.237634141966</v>
      </c>
      <c r="BM19" s="201">
        <f t="shared" si="14"/>
        <v>57376.683901077988</v>
      </c>
      <c r="BN19" s="201">
        <f t="shared" si="14"/>
        <v>57667.13016801401</v>
      </c>
      <c r="BO19" s="201">
        <f t="shared" si="14"/>
        <v>57957.576434950031</v>
      </c>
      <c r="BP19" s="201">
        <f t="shared" si="14"/>
        <v>58248.022701886046</v>
      </c>
      <c r="BQ19" s="201">
        <f t="shared" si="14"/>
        <v>58538.468968822068</v>
      </c>
      <c r="BR19" s="201">
        <f t="shared" si="14"/>
        <v>58828.91523575809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59119.361502694112</v>
      </c>
      <c r="BT19" s="201">
        <f t="shared" si="15"/>
        <v>59409.807769630133</v>
      </c>
      <c r="BU19" s="201">
        <f t="shared" si="15"/>
        <v>59700.254036566148</v>
      </c>
      <c r="BV19" s="201">
        <f t="shared" si="15"/>
        <v>59990.70030350217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13494.136759114064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13494.136759114064</v>
      </c>
      <c r="G26" s="210">
        <f t="shared" si="16"/>
        <v>13494.136759114064</v>
      </c>
      <c r="H26" s="210">
        <f t="shared" si="16"/>
        <v>13494.136759114064</v>
      </c>
      <c r="I26" s="210">
        <f t="shared" si="16"/>
        <v>13494.136759114064</v>
      </c>
      <c r="J26" s="210">
        <f t="shared" si="16"/>
        <v>13494.136759114064</v>
      </c>
      <c r="K26" s="210">
        <f t="shared" si="16"/>
        <v>13494.136759114064</v>
      </c>
      <c r="L26" s="210">
        <f t="shared" si="16"/>
        <v>13494.136759114064</v>
      </c>
      <c r="M26" s="210">
        <f t="shared" si="16"/>
        <v>13494.136759114064</v>
      </c>
      <c r="N26" s="210">
        <f t="shared" si="16"/>
        <v>13494.136759114064</v>
      </c>
      <c r="O26" s="210">
        <f t="shared" si="16"/>
        <v>13494.136759114064</v>
      </c>
      <c r="P26" s="210">
        <f t="shared" si="17"/>
        <v>14200.073070276969</v>
      </c>
      <c r="Q26" s="210">
        <f t="shared" si="17"/>
        <v>14906.009381439872</v>
      </c>
      <c r="R26" s="210">
        <f t="shared" si="17"/>
        <v>15611.945692602776</v>
      </c>
      <c r="S26" s="210">
        <f t="shared" si="17"/>
        <v>16317.882003765681</v>
      </c>
      <c r="T26" s="210">
        <f t="shared" si="17"/>
        <v>17023.818314928583</v>
      </c>
      <c r="U26" s="210">
        <f t="shared" si="17"/>
        <v>17729.75462609149</v>
      </c>
      <c r="V26" s="210">
        <f t="shared" si="17"/>
        <v>18435.690937254392</v>
      </c>
      <c r="W26" s="210">
        <f t="shared" si="17"/>
        <v>19141.627248417295</v>
      </c>
      <c r="X26" s="210">
        <f t="shared" si="17"/>
        <v>19847.563559580201</v>
      </c>
      <c r="Y26" s="210">
        <f t="shared" si="17"/>
        <v>20553.499870743104</v>
      </c>
      <c r="Z26" s="210">
        <f t="shared" si="18"/>
        <v>21259.43618190601</v>
      </c>
      <c r="AA26" s="210">
        <f t="shared" si="18"/>
        <v>21965.372493068913</v>
      </c>
      <c r="AB26" s="210">
        <f t="shared" si="18"/>
        <v>22671.30880423182</v>
      </c>
      <c r="AC26" s="210">
        <f t="shared" si="18"/>
        <v>23377.245115394719</v>
      </c>
      <c r="AD26" s="210">
        <f t="shared" si="18"/>
        <v>24083.181426557625</v>
      </c>
      <c r="AE26" s="210">
        <f t="shared" si="18"/>
        <v>24789.117737720531</v>
      </c>
      <c r="AF26" s="210">
        <f t="shared" si="18"/>
        <v>25495.054048883434</v>
      </c>
      <c r="AG26" s="210">
        <f t="shared" si="18"/>
        <v>26200.990360046337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9946.7247099028955</v>
      </c>
      <c r="C29" s="203">
        <f>Income!C76</f>
        <v>20197.166204840989</v>
      </c>
      <c r="D29" s="203">
        <f>Income!D76</f>
        <v>0</v>
      </c>
      <c r="E29" s="203">
        <f>Income!E76</f>
        <v>0</v>
      </c>
      <c r="F29" s="210">
        <f t="shared" si="16"/>
        <v>9946.7247099028955</v>
      </c>
      <c r="G29" s="210">
        <f t="shared" si="16"/>
        <v>9946.7247099028955</v>
      </c>
      <c r="H29" s="210">
        <f t="shared" si="16"/>
        <v>9946.7247099028955</v>
      </c>
      <c r="I29" s="210">
        <f t="shared" si="16"/>
        <v>9946.7247099028955</v>
      </c>
      <c r="J29" s="210">
        <f t="shared" si="16"/>
        <v>9946.7247099028955</v>
      </c>
      <c r="K29" s="210">
        <f t="shared" si="16"/>
        <v>9946.7247099028955</v>
      </c>
      <c r="L29" s="210">
        <f t="shared" si="16"/>
        <v>9946.7247099028955</v>
      </c>
      <c r="M29" s="210">
        <f t="shared" si="16"/>
        <v>9946.7247099028955</v>
      </c>
      <c r="N29" s="210">
        <f t="shared" si="16"/>
        <v>9946.7247099028955</v>
      </c>
      <c r="O29" s="210">
        <f t="shared" si="16"/>
        <v>9946.7247099028955</v>
      </c>
      <c r="P29" s="210">
        <f t="shared" si="17"/>
        <v>10500.802628548197</v>
      </c>
      <c r="Q29" s="210">
        <f t="shared" si="17"/>
        <v>11054.880547193501</v>
      </c>
      <c r="R29" s="210">
        <f t="shared" si="17"/>
        <v>11608.958465838803</v>
      </c>
      <c r="S29" s="210">
        <f t="shared" si="17"/>
        <v>12163.036384484105</v>
      </c>
      <c r="T29" s="210">
        <f t="shared" si="17"/>
        <v>12717.114303129407</v>
      </c>
      <c r="U29" s="210">
        <f t="shared" si="17"/>
        <v>13271.192221774709</v>
      </c>
      <c r="V29" s="210">
        <f t="shared" si="17"/>
        <v>13825.270140420012</v>
      </c>
      <c r="W29" s="210">
        <f t="shared" si="17"/>
        <v>14379.348059065314</v>
      </c>
      <c r="X29" s="210">
        <f t="shared" si="17"/>
        <v>14933.425977710616</v>
      </c>
      <c r="Y29" s="210">
        <f t="shared" si="17"/>
        <v>15487.50389635592</v>
      </c>
      <c r="Z29" s="210">
        <f t="shared" si="18"/>
        <v>16041.58181500122</v>
      </c>
      <c r="AA29" s="210">
        <f t="shared" si="18"/>
        <v>16595.659733646524</v>
      </c>
      <c r="AB29" s="210">
        <f t="shared" si="18"/>
        <v>17149.737652291828</v>
      </c>
      <c r="AC29" s="210">
        <f t="shared" si="18"/>
        <v>17703.815570937128</v>
      </c>
      <c r="AD29" s="210">
        <f t="shared" si="18"/>
        <v>18257.893489582428</v>
      </c>
      <c r="AE29" s="210">
        <f t="shared" si="18"/>
        <v>18811.971408227735</v>
      </c>
      <c r="AF29" s="210">
        <f t="shared" si="18"/>
        <v>19366.049326873035</v>
      </c>
      <c r="AG29" s="210">
        <f t="shared" si="18"/>
        <v>19920.127245518335</v>
      </c>
      <c r="AH29" s="210">
        <f t="shared" si="18"/>
        <v>19950.859299903903</v>
      </c>
      <c r="AI29" s="210">
        <f t="shared" si="18"/>
        <v>19458.245490029734</v>
      </c>
      <c r="AJ29" s="210">
        <f t="shared" si="19"/>
        <v>18965.631680155562</v>
      </c>
      <c r="AK29" s="210">
        <f t="shared" si="19"/>
        <v>18473.017870281394</v>
      </c>
      <c r="AL29" s="210">
        <f t="shared" si="19"/>
        <v>17980.404060407222</v>
      </c>
      <c r="AM29" s="210">
        <f t="shared" si="19"/>
        <v>17487.790250533049</v>
      </c>
      <c r="AN29" s="210">
        <f t="shared" si="19"/>
        <v>16995.176440658881</v>
      </c>
      <c r="AO29" s="210">
        <f t="shared" si="19"/>
        <v>16502.562630784712</v>
      </c>
      <c r="AP29" s="210">
        <f t="shared" si="19"/>
        <v>16009.94882091054</v>
      </c>
      <c r="AQ29" s="210">
        <f t="shared" si="19"/>
        <v>15517.335011036368</v>
      </c>
      <c r="AR29" s="210">
        <f t="shared" si="19"/>
        <v>15024.7212011622</v>
      </c>
      <c r="AS29" s="210">
        <f t="shared" si="19"/>
        <v>14532.107391288027</v>
      </c>
      <c r="AT29" s="210">
        <f t="shared" si="20"/>
        <v>14039.493581413859</v>
      </c>
      <c r="AU29" s="210">
        <f t="shared" si="20"/>
        <v>13546.879771539687</v>
      </c>
      <c r="AV29" s="210">
        <f t="shared" si="20"/>
        <v>13054.265961665518</v>
      </c>
      <c r="AW29" s="210">
        <f t="shared" si="20"/>
        <v>12561.652151791346</v>
      </c>
      <c r="AX29" s="210">
        <f t="shared" si="20"/>
        <v>12069.038341917178</v>
      </c>
      <c r="AY29" s="210">
        <f t="shared" si="20"/>
        <v>11576.424532043005</v>
      </c>
      <c r="AZ29" s="210">
        <f t="shared" si="20"/>
        <v>11083.810722168835</v>
      </c>
      <c r="BA29" s="210">
        <f t="shared" si="20"/>
        <v>10591.196912294665</v>
      </c>
      <c r="BB29" s="210">
        <f t="shared" si="20"/>
        <v>10098.583102420494</v>
      </c>
      <c r="BC29" s="210">
        <f t="shared" si="20"/>
        <v>9605.9692925463241</v>
      </c>
      <c r="BD29" s="210">
        <f t="shared" si="21"/>
        <v>9113.3554826721538</v>
      </c>
      <c r="BE29" s="210">
        <f t="shared" si="21"/>
        <v>8620.7416727979817</v>
      </c>
      <c r="BF29" s="210">
        <f t="shared" si="21"/>
        <v>8128.1278629238132</v>
      </c>
      <c r="BG29" s="210">
        <f t="shared" si="21"/>
        <v>7635.5140530496428</v>
      </c>
      <c r="BH29" s="210">
        <f t="shared" si="21"/>
        <v>7142.9002431754707</v>
      </c>
      <c r="BI29" s="210">
        <f t="shared" si="21"/>
        <v>6650.2864333013003</v>
      </c>
      <c r="BJ29" s="210">
        <f t="shared" si="21"/>
        <v>6157.67262342713</v>
      </c>
      <c r="BK29" s="210">
        <f t="shared" si="21"/>
        <v>5665.0588135529597</v>
      </c>
      <c r="BL29" s="210">
        <f t="shared" si="21"/>
        <v>5172.4450036787894</v>
      </c>
      <c r="BM29" s="210">
        <f t="shared" si="21"/>
        <v>4679.8311938046172</v>
      </c>
      <c r="BN29" s="210">
        <f t="shared" si="22"/>
        <v>4187.2173839304505</v>
      </c>
      <c r="BO29" s="210">
        <f t="shared" si="22"/>
        <v>3694.6035740562802</v>
      </c>
      <c r="BP29" s="210">
        <f t="shared" si="22"/>
        <v>3201.989764182108</v>
      </c>
      <c r="BQ29" s="210">
        <f t="shared" si="22"/>
        <v>2709.3759543079395</v>
      </c>
      <c r="BR29" s="210">
        <f t="shared" si="22"/>
        <v>2216.7621444337674</v>
      </c>
      <c r="BS29" s="210">
        <f t="shared" si="22"/>
        <v>1724.1483345595989</v>
      </c>
      <c r="BT29" s="210">
        <f t="shared" si="22"/>
        <v>1231.5345246854267</v>
      </c>
      <c r="BU29" s="210">
        <f t="shared" si="22"/>
        <v>738.92071481125822</v>
      </c>
      <c r="BV29" s="210">
        <f t="shared" si="22"/>
        <v>246.30690493708607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24917.363241141524</v>
      </c>
      <c r="C38" s="203">
        <f>Income!C88</f>
        <v>48227.62649259335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24917.363241141524</v>
      </c>
      <c r="G38" s="204">
        <f t="shared" si="26"/>
        <v>24917.363241141524</v>
      </c>
      <c r="H38" s="204">
        <f t="shared" si="26"/>
        <v>24917.363241141524</v>
      </c>
      <c r="I38" s="204">
        <f t="shared" si="26"/>
        <v>24917.363241141524</v>
      </c>
      <c r="J38" s="204">
        <f t="shared" si="26"/>
        <v>24917.363241141524</v>
      </c>
      <c r="K38" s="204">
        <f t="shared" si="26"/>
        <v>24917.363241141524</v>
      </c>
      <c r="L38" s="204">
        <f t="shared" si="26"/>
        <v>24917.363241141524</v>
      </c>
      <c r="M38" s="204">
        <f t="shared" si="26"/>
        <v>24917.363241141524</v>
      </c>
      <c r="N38" s="204">
        <f t="shared" si="26"/>
        <v>24917.363241141524</v>
      </c>
      <c r="O38" s="204">
        <f t="shared" si="26"/>
        <v>24917.363241141524</v>
      </c>
      <c r="P38" s="204">
        <f t="shared" si="26"/>
        <v>26177.37747094973</v>
      </c>
      <c r="Q38" s="204">
        <f t="shared" si="26"/>
        <v>27437.391700757937</v>
      </c>
      <c r="R38" s="204">
        <f t="shared" si="26"/>
        <v>28697.405930566143</v>
      </c>
      <c r="S38" s="204">
        <f t="shared" si="26"/>
        <v>29957.42016037435</v>
      </c>
      <c r="T38" s="204">
        <f t="shared" si="26"/>
        <v>31217.434390182552</v>
      </c>
      <c r="U38" s="204">
        <f t="shared" si="26"/>
        <v>32477.448619990762</v>
      </c>
      <c r="V38" s="204">
        <f t="shared" si="26"/>
        <v>33737.462849798969</v>
      </c>
      <c r="W38" s="204">
        <f t="shared" si="26"/>
        <v>34997.477079607175</v>
      </c>
      <c r="X38" s="204">
        <f t="shared" si="26"/>
        <v>36257.491309415389</v>
      </c>
      <c r="Y38" s="204">
        <f t="shared" si="26"/>
        <v>37517.505539223595</v>
      </c>
      <c r="Z38" s="204">
        <f t="shared" si="26"/>
        <v>38777.519769031802</v>
      </c>
      <c r="AA38" s="204">
        <f t="shared" si="26"/>
        <v>40037.533998840008</v>
      </c>
      <c r="AB38" s="204">
        <f t="shared" si="26"/>
        <v>41297.548228648215</v>
      </c>
      <c r="AC38" s="204">
        <f t="shared" si="26"/>
        <v>42557.562458456414</v>
      </c>
      <c r="AD38" s="204">
        <f t="shared" si="26"/>
        <v>43817.57668826462</v>
      </c>
      <c r="AE38" s="204">
        <f t="shared" si="26"/>
        <v>45077.590918072834</v>
      </c>
      <c r="AF38" s="204">
        <f t="shared" si="26"/>
        <v>46337.60514788104</v>
      </c>
      <c r="AG38" s="204">
        <f t="shared" si="26"/>
        <v>47597.61937768924</v>
      </c>
      <c r="AH38" s="204">
        <f t="shared" si="26"/>
        <v>48372.849626061354</v>
      </c>
      <c r="AI38" s="204">
        <f t="shared" si="26"/>
        <v>48663.295892997376</v>
      </c>
      <c r="AJ38" s="204">
        <f t="shared" si="26"/>
        <v>48953.74215993339</v>
      </c>
      <c r="AK38" s="204">
        <f t="shared" si="26"/>
        <v>49244.188426869419</v>
      </c>
      <c r="AL38" s="204">
        <f t="shared" ref="AL38:BQ38" si="27">SUM(AL25:AL37)</f>
        <v>49534.634693805434</v>
      </c>
      <c r="AM38" s="204">
        <f t="shared" si="27"/>
        <v>49825.080960741456</v>
      </c>
      <c r="AN38" s="204">
        <f t="shared" si="27"/>
        <v>50115.527227677478</v>
      </c>
      <c r="AO38" s="204">
        <f t="shared" si="27"/>
        <v>50405.973494613499</v>
      </c>
      <c r="AP38" s="204">
        <f t="shared" si="27"/>
        <v>50696.419761549514</v>
      </c>
      <c r="AQ38" s="204">
        <f t="shared" si="27"/>
        <v>50986.866028485536</v>
      </c>
      <c r="AR38" s="204">
        <f t="shared" si="27"/>
        <v>51277.312295421565</v>
      </c>
      <c r="AS38" s="204">
        <f t="shared" si="27"/>
        <v>51567.758562357587</v>
      </c>
      <c r="AT38" s="204">
        <f t="shared" si="27"/>
        <v>51858.204829293602</v>
      </c>
      <c r="AU38" s="204">
        <f t="shared" si="27"/>
        <v>52148.651096229616</v>
      </c>
      <c r="AV38" s="204">
        <f t="shared" si="27"/>
        <v>52439.097363165638</v>
      </c>
      <c r="AW38" s="204">
        <f t="shared" si="27"/>
        <v>52729.543630101653</v>
      </c>
      <c r="AX38" s="204">
        <f t="shared" si="27"/>
        <v>53019.989897037682</v>
      </c>
      <c r="AY38" s="204">
        <f t="shared" si="27"/>
        <v>53310.436163973696</v>
      </c>
      <c r="AZ38" s="204">
        <f t="shared" si="27"/>
        <v>53600.882430909718</v>
      </c>
      <c r="BA38" s="204">
        <f t="shared" si="27"/>
        <v>53891.32869784574</v>
      </c>
      <c r="BB38" s="204">
        <f t="shared" si="27"/>
        <v>54181.774964781762</v>
      </c>
      <c r="BC38" s="204">
        <f t="shared" si="27"/>
        <v>54472.221231717784</v>
      </c>
      <c r="BD38" s="204">
        <f t="shared" si="27"/>
        <v>54762.667498653798</v>
      </c>
      <c r="BE38" s="204">
        <f t="shared" si="27"/>
        <v>55053.11376558982</v>
      </c>
      <c r="BF38" s="204">
        <f t="shared" si="27"/>
        <v>55343.560032525849</v>
      </c>
      <c r="BG38" s="204">
        <f t="shared" si="27"/>
        <v>55634.006299461864</v>
      </c>
      <c r="BH38" s="204">
        <f t="shared" si="27"/>
        <v>55924.452566397886</v>
      </c>
      <c r="BI38" s="204">
        <f t="shared" si="27"/>
        <v>56214.8988333339</v>
      </c>
      <c r="BJ38" s="204">
        <f t="shared" si="27"/>
        <v>56505.345100269937</v>
      </c>
      <c r="BK38" s="204">
        <f t="shared" si="27"/>
        <v>56795.791367205944</v>
      </c>
      <c r="BL38" s="204">
        <f t="shared" si="27"/>
        <v>57086.237634141973</v>
      </c>
      <c r="BM38" s="204">
        <f t="shared" si="27"/>
        <v>57376.683901077988</v>
      </c>
      <c r="BN38" s="204">
        <f t="shared" si="27"/>
        <v>57667.13016801401</v>
      </c>
      <c r="BO38" s="204">
        <f t="shared" si="27"/>
        <v>57957.576434950024</v>
      </c>
      <c r="BP38" s="204">
        <f t="shared" si="27"/>
        <v>58248.022701886046</v>
      </c>
      <c r="BQ38" s="204">
        <f t="shared" si="27"/>
        <v>58538.468968822075</v>
      </c>
      <c r="BR38" s="204">
        <f t="shared" ref="BR38:CW38" si="28">SUM(BR25:BR37)</f>
        <v>58828.91523575809</v>
      </c>
      <c r="BS38" s="204">
        <f t="shared" si="28"/>
        <v>59119.361502694112</v>
      </c>
      <c r="BT38" s="204">
        <f t="shared" si="28"/>
        <v>59409.807769630126</v>
      </c>
      <c r="BU38" s="204">
        <f t="shared" si="28"/>
        <v>59700.254036566163</v>
      </c>
      <c r="BV38" s="204">
        <f t="shared" si="28"/>
        <v>59990.700303502177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705.93631116290408</v>
      </c>
      <c r="Q43" s="210">
        <f t="shared" si="39"/>
        <v>705.93631116290408</v>
      </c>
      <c r="R43" s="210">
        <f t="shared" si="39"/>
        <v>705.93631116290408</v>
      </c>
      <c r="S43" s="210">
        <f t="shared" si="39"/>
        <v>705.93631116290408</v>
      </c>
      <c r="T43" s="210">
        <f t="shared" si="39"/>
        <v>705.93631116290408</v>
      </c>
      <c r="U43" s="210">
        <f t="shared" si="39"/>
        <v>705.93631116290408</v>
      </c>
      <c r="V43" s="210">
        <f t="shared" si="39"/>
        <v>705.93631116290408</v>
      </c>
      <c r="W43" s="210">
        <f t="shared" si="39"/>
        <v>705.93631116290408</v>
      </c>
      <c r="X43" s="210">
        <f t="shared" si="39"/>
        <v>705.93631116290408</v>
      </c>
      <c r="Y43" s="210">
        <f t="shared" si="39"/>
        <v>705.93631116290408</v>
      </c>
      <c r="Z43" s="210">
        <f t="shared" si="39"/>
        <v>705.93631116290408</v>
      </c>
      <c r="AA43" s="210">
        <f t="shared" si="39"/>
        <v>705.93631116290408</v>
      </c>
      <c r="AB43" s="210">
        <f t="shared" si="39"/>
        <v>705.93631116290408</v>
      </c>
      <c r="AC43" s="210">
        <f t="shared" si="39"/>
        <v>705.93631116290408</v>
      </c>
      <c r="AD43" s="210">
        <f t="shared" si="39"/>
        <v>705.93631116290408</v>
      </c>
      <c r="AE43" s="210">
        <f t="shared" si="39"/>
        <v>705.93631116290408</v>
      </c>
      <c r="AF43" s="210">
        <f t="shared" si="39"/>
        <v>705.93631116290408</v>
      </c>
      <c r="AG43" s="210">
        <f t="shared" si="39"/>
        <v>705.93631116290408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554.07791864530236</v>
      </c>
      <c r="Q46" s="210">
        <f t="shared" si="48"/>
        <v>554.07791864530236</v>
      </c>
      <c r="R46" s="210">
        <f t="shared" si="48"/>
        <v>554.07791864530236</v>
      </c>
      <c r="S46" s="210">
        <f t="shared" si="48"/>
        <v>554.07791864530236</v>
      </c>
      <c r="T46" s="210">
        <f t="shared" si="48"/>
        <v>554.07791864530236</v>
      </c>
      <c r="U46" s="210">
        <f t="shared" si="48"/>
        <v>554.07791864530236</v>
      </c>
      <c r="V46" s="210">
        <f t="shared" si="48"/>
        <v>554.07791864530236</v>
      </c>
      <c r="W46" s="210">
        <f t="shared" si="48"/>
        <v>554.07791864530236</v>
      </c>
      <c r="X46" s="210">
        <f t="shared" si="48"/>
        <v>554.07791864530236</v>
      </c>
      <c r="Y46" s="210">
        <f t="shared" si="48"/>
        <v>554.07791864530236</v>
      </c>
      <c r="Z46" s="210">
        <f t="shared" si="48"/>
        <v>554.07791864530236</v>
      </c>
      <c r="AA46" s="210">
        <f t="shared" si="48"/>
        <v>554.07791864530236</v>
      </c>
      <c r="AB46" s="210">
        <f t="shared" si="48"/>
        <v>554.07791864530236</v>
      </c>
      <c r="AC46" s="210">
        <f t="shared" si="48"/>
        <v>554.07791864530236</v>
      </c>
      <c r="AD46" s="210">
        <f t="shared" si="48"/>
        <v>554.07791864530236</v>
      </c>
      <c r="AE46" s="210">
        <f t="shared" si="48"/>
        <v>554.07791864530236</v>
      </c>
      <c r="AF46" s="210">
        <f t="shared" si="48"/>
        <v>554.07791864530236</v>
      </c>
      <c r="AG46" s="210">
        <f t="shared" si="48"/>
        <v>554.07791864530236</v>
      </c>
      <c r="AH46" s="210">
        <f t="shared" si="48"/>
        <v>-492.61380987417044</v>
      </c>
      <c r="AI46" s="210">
        <f t="shared" si="48"/>
        <v>-492.61380987417044</v>
      </c>
      <c r="AJ46" s="210">
        <f t="shared" si="48"/>
        <v>-492.61380987417044</v>
      </c>
      <c r="AK46" s="210">
        <f t="shared" si="48"/>
        <v>-492.61380987417044</v>
      </c>
      <c r="AL46" s="210">
        <f t="shared" ref="AL46:BQ46" si="49">IF(AL$22&lt;=$E$24,IF(AL$22&lt;=$D$24,IF(AL$22&lt;=$C$24,IF(AL$22&lt;=$B$24,$B112,($C29-$B29)/($C$24-$B$24)),($D29-$C29)/($D$24-$C$24)),($E29-$D29)/($E$24-$D$24)),$F112)</f>
        <v>-492.61380987417044</v>
      </c>
      <c r="AM46" s="210">
        <f t="shared" si="49"/>
        <v>-492.61380987417044</v>
      </c>
      <c r="AN46" s="210">
        <f t="shared" si="49"/>
        <v>-492.61380987417044</v>
      </c>
      <c r="AO46" s="210">
        <f t="shared" si="49"/>
        <v>-492.61380987417044</v>
      </c>
      <c r="AP46" s="210">
        <f t="shared" si="49"/>
        <v>-492.61380987417044</v>
      </c>
      <c r="AQ46" s="210">
        <f t="shared" si="49"/>
        <v>-492.61380987417044</v>
      </c>
      <c r="AR46" s="210">
        <f t="shared" si="49"/>
        <v>-492.61380987417044</v>
      </c>
      <c r="AS46" s="210">
        <f t="shared" si="49"/>
        <v>-492.61380987417044</v>
      </c>
      <c r="AT46" s="210">
        <f t="shared" si="49"/>
        <v>-492.61380987417044</v>
      </c>
      <c r="AU46" s="210">
        <f t="shared" si="49"/>
        <v>-492.61380987417044</v>
      </c>
      <c r="AV46" s="210">
        <f t="shared" si="49"/>
        <v>-492.61380987417044</v>
      </c>
      <c r="AW46" s="210">
        <f t="shared" si="49"/>
        <v>-492.61380987417044</v>
      </c>
      <c r="AX46" s="210">
        <f t="shared" si="49"/>
        <v>-492.61380987417044</v>
      </c>
      <c r="AY46" s="210">
        <f t="shared" si="49"/>
        <v>-492.61380987417044</v>
      </c>
      <c r="AZ46" s="210">
        <f t="shared" si="49"/>
        <v>-492.61380987417044</v>
      </c>
      <c r="BA46" s="210">
        <f t="shared" si="49"/>
        <v>-492.61380987417044</v>
      </c>
      <c r="BB46" s="210">
        <f t="shared" si="49"/>
        <v>-492.61380987417044</v>
      </c>
      <c r="BC46" s="210">
        <f t="shared" si="49"/>
        <v>-492.61380987417044</v>
      </c>
      <c r="BD46" s="210">
        <f t="shared" si="49"/>
        <v>-492.61380987417044</v>
      </c>
      <c r="BE46" s="210">
        <f t="shared" si="49"/>
        <v>-492.61380987417044</v>
      </c>
      <c r="BF46" s="210">
        <f t="shared" si="49"/>
        <v>-492.61380987417044</v>
      </c>
      <c r="BG46" s="210">
        <f t="shared" si="49"/>
        <v>-492.61380987417044</v>
      </c>
      <c r="BH46" s="210">
        <f t="shared" si="49"/>
        <v>-492.61380987417044</v>
      </c>
      <c r="BI46" s="210">
        <f t="shared" si="49"/>
        <v>-492.61380987417044</v>
      </c>
      <c r="BJ46" s="210">
        <f t="shared" si="49"/>
        <v>-492.61380987417044</v>
      </c>
      <c r="BK46" s="210">
        <f t="shared" si="49"/>
        <v>-492.61380987417044</v>
      </c>
      <c r="BL46" s="210">
        <f t="shared" si="49"/>
        <v>-492.61380987417044</v>
      </c>
      <c r="BM46" s="210">
        <f t="shared" si="49"/>
        <v>-492.61380987417044</v>
      </c>
      <c r="BN46" s="210">
        <f t="shared" si="49"/>
        <v>-492.61380987417044</v>
      </c>
      <c r="BO46" s="210">
        <f t="shared" si="49"/>
        <v>-492.61380987417044</v>
      </c>
      <c r="BP46" s="210">
        <f t="shared" si="49"/>
        <v>-492.61380987417044</v>
      </c>
      <c r="BQ46" s="210">
        <f t="shared" si="49"/>
        <v>-492.61380987417044</v>
      </c>
      <c r="BR46" s="210">
        <f t="shared" ref="BR46:DA46" si="50">IF(BR$22&lt;=$E$24,IF(BR$22&lt;=$D$24,IF(BR$22&lt;=$C$24,IF(BR$22&lt;=$B$24,$B112,($C29-$B29)/($C$24-$B$24)),($D29-$C29)/($D$24-$C$24)),($E29-$D29)/($E$24-$D$24)),$F112)</f>
        <v>-492.61380987417044</v>
      </c>
      <c r="BS46" s="210">
        <f t="shared" si="50"/>
        <v>-492.61380987417044</v>
      </c>
      <c r="BT46" s="210">
        <f t="shared" si="50"/>
        <v>-492.61380987417044</v>
      </c>
      <c r="BU46" s="210">
        <f t="shared" si="50"/>
        <v>-492.61380987417044</v>
      </c>
      <c r="BV46" s="210">
        <f t="shared" si="50"/>
        <v>-492.61380987417044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16556.476759114063</v>
      </c>
      <c r="G60" s="204">
        <f t="shared" si="78"/>
        <v>16216.216759114064</v>
      </c>
      <c r="H60" s="204">
        <f t="shared" si="78"/>
        <v>15875.956759114064</v>
      </c>
      <c r="I60" s="204">
        <f t="shared" si="78"/>
        <v>15535.696759114064</v>
      </c>
      <c r="J60" s="204">
        <f t="shared" si="78"/>
        <v>15195.436759114064</v>
      </c>
      <c r="K60" s="204">
        <f t="shared" si="78"/>
        <v>14855.176759114063</v>
      </c>
      <c r="L60" s="204">
        <f t="shared" si="78"/>
        <v>14514.916759114065</v>
      </c>
      <c r="M60" s="204">
        <f t="shared" si="78"/>
        <v>14174.656759114065</v>
      </c>
      <c r="N60" s="204">
        <f t="shared" si="78"/>
        <v>13834.396759114064</v>
      </c>
      <c r="O60" s="204">
        <f t="shared" si="78"/>
        <v>13494.136759114064</v>
      </c>
      <c r="P60" s="204">
        <f t="shared" si="78"/>
        <v>14200.073070276969</v>
      </c>
      <c r="Q60" s="204">
        <f t="shared" si="78"/>
        <v>14906.009381439872</v>
      </c>
      <c r="R60" s="204">
        <f t="shared" si="78"/>
        <v>15611.945692602776</v>
      </c>
      <c r="S60" s="204">
        <f t="shared" si="78"/>
        <v>16317.882003765681</v>
      </c>
      <c r="T60" s="204">
        <f t="shared" si="78"/>
        <v>17023.818314928583</v>
      </c>
      <c r="U60" s="204">
        <f t="shared" si="78"/>
        <v>17729.75462609149</v>
      </c>
      <c r="V60" s="204">
        <f t="shared" si="78"/>
        <v>18435.690937254392</v>
      </c>
      <c r="W60" s="204">
        <f t="shared" si="78"/>
        <v>19141.627248417295</v>
      </c>
      <c r="X60" s="204">
        <f t="shared" si="78"/>
        <v>19847.563559580201</v>
      </c>
      <c r="Y60" s="204">
        <f t="shared" si="78"/>
        <v>20553.499870743104</v>
      </c>
      <c r="Z60" s="204">
        <f t="shared" si="78"/>
        <v>21259.436181906007</v>
      </c>
      <c r="AA60" s="204">
        <f t="shared" si="78"/>
        <v>21965.372493068913</v>
      </c>
      <c r="AB60" s="204">
        <f t="shared" si="78"/>
        <v>22671.30880423182</v>
      </c>
      <c r="AC60" s="204">
        <f t="shared" si="78"/>
        <v>23377.245115394719</v>
      </c>
      <c r="AD60" s="204">
        <f t="shared" si="78"/>
        <v>24083.181426557625</v>
      </c>
      <c r="AE60" s="204">
        <f t="shared" si="78"/>
        <v>24789.117737720531</v>
      </c>
      <c r="AF60" s="204">
        <f t="shared" si="78"/>
        <v>25495.054048883434</v>
      </c>
      <c r="AG60" s="204">
        <f t="shared" si="78"/>
        <v>26200.990360046337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9946.7247099028955</v>
      </c>
      <c r="G63" s="204">
        <f t="shared" si="87"/>
        <v>9946.7247099028955</v>
      </c>
      <c r="H63" s="204">
        <f t="shared" si="87"/>
        <v>9946.7247099028955</v>
      </c>
      <c r="I63" s="204">
        <f t="shared" si="87"/>
        <v>9946.7247099028955</v>
      </c>
      <c r="J63" s="204">
        <f t="shared" si="87"/>
        <v>9946.7247099028955</v>
      </c>
      <c r="K63" s="204">
        <f t="shared" si="87"/>
        <v>9946.7247099028955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9946.7247099028955</v>
      </c>
      <c r="M63" s="204">
        <f t="shared" si="87"/>
        <v>9946.7247099028955</v>
      </c>
      <c r="N63" s="204">
        <f t="shared" si="87"/>
        <v>9946.7247099028955</v>
      </c>
      <c r="O63" s="204">
        <f t="shared" si="87"/>
        <v>9946.7247099028955</v>
      </c>
      <c r="P63" s="204">
        <f t="shared" si="87"/>
        <v>10500.802628548197</v>
      </c>
      <c r="Q63" s="204">
        <f t="shared" si="87"/>
        <v>11054.880547193501</v>
      </c>
      <c r="R63" s="204">
        <f t="shared" si="87"/>
        <v>11608.958465838803</v>
      </c>
      <c r="S63" s="204">
        <f t="shared" si="87"/>
        <v>12163.036384484105</v>
      </c>
      <c r="T63" s="204">
        <f t="shared" si="87"/>
        <v>12717.114303129407</v>
      </c>
      <c r="U63" s="204">
        <f t="shared" si="87"/>
        <v>13271.192221774709</v>
      </c>
      <c r="V63" s="204">
        <f t="shared" si="87"/>
        <v>13825.270140420012</v>
      </c>
      <c r="W63" s="204">
        <f t="shared" si="87"/>
        <v>14379.348059065314</v>
      </c>
      <c r="X63" s="204">
        <f t="shared" si="87"/>
        <v>14933.425977710616</v>
      </c>
      <c r="Y63" s="204">
        <f t="shared" si="87"/>
        <v>15487.50389635592</v>
      </c>
      <c r="Z63" s="204">
        <f t="shared" si="87"/>
        <v>16041.581815001222</v>
      </c>
      <c r="AA63" s="204">
        <f t="shared" si="87"/>
        <v>16595.659733646524</v>
      </c>
      <c r="AB63" s="204">
        <f t="shared" si="87"/>
        <v>17149.737652291828</v>
      </c>
      <c r="AC63" s="204">
        <f t="shared" si="87"/>
        <v>17703.815570937128</v>
      </c>
      <c r="AD63" s="204">
        <f t="shared" si="87"/>
        <v>18257.893489582431</v>
      </c>
      <c r="AE63" s="204">
        <f t="shared" si="87"/>
        <v>18811.971408227735</v>
      </c>
      <c r="AF63" s="204">
        <f t="shared" si="87"/>
        <v>19366.049326873035</v>
      </c>
      <c r="AG63" s="204">
        <f t="shared" si="87"/>
        <v>19920.127245518335</v>
      </c>
      <c r="AH63" s="204">
        <f t="shared" si="87"/>
        <v>19950.859299903903</v>
      </c>
      <c r="AI63" s="204">
        <f t="shared" si="87"/>
        <v>19458.245490029734</v>
      </c>
      <c r="AJ63" s="204">
        <f t="shared" si="87"/>
        <v>18965.631680155562</v>
      </c>
      <c r="AK63" s="204">
        <f t="shared" si="87"/>
        <v>18473.017870281394</v>
      </c>
      <c r="AL63" s="204">
        <f t="shared" si="87"/>
        <v>17980.404060407222</v>
      </c>
      <c r="AM63" s="204">
        <f t="shared" si="87"/>
        <v>17487.790250533053</v>
      </c>
      <c r="AN63" s="204">
        <f t="shared" si="87"/>
        <v>16995.176440658881</v>
      </c>
      <c r="AO63" s="204">
        <f t="shared" si="87"/>
        <v>16502.562630784712</v>
      </c>
      <c r="AP63" s="204">
        <f t="shared" si="87"/>
        <v>16009.94882091054</v>
      </c>
      <c r="AQ63" s="204">
        <f t="shared" si="87"/>
        <v>15517.33501103637</v>
      </c>
      <c r="AR63" s="204">
        <f t="shared" si="87"/>
        <v>15024.7212011622</v>
      </c>
      <c r="AS63" s="204">
        <f t="shared" si="87"/>
        <v>14532.107391288029</v>
      </c>
      <c r="AT63" s="204">
        <f t="shared" si="87"/>
        <v>14039.493581413859</v>
      </c>
      <c r="AU63" s="204">
        <f t="shared" si="87"/>
        <v>13546.879771539687</v>
      </c>
      <c r="AV63" s="204">
        <f t="shared" si="87"/>
        <v>13054.265961665518</v>
      </c>
      <c r="AW63" s="204">
        <f t="shared" si="87"/>
        <v>12561.652151791346</v>
      </c>
      <c r="AX63" s="204">
        <f t="shared" si="87"/>
        <v>12069.038341917178</v>
      </c>
      <c r="AY63" s="204">
        <f t="shared" si="87"/>
        <v>11576.424532043005</v>
      </c>
      <c r="AZ63" s="204">
        <f t="shared" si="87"/>
        <v>11083.810722168835</v>
      </c>
      <c r="BA63" s="204">
        <f t="shared" si="87"/>
        <v>10591.196912294665</v>
      </c>
      <c r="BB63" s="204">
        <f t="shared" si="87"/>
        <v>10098.583102420494</v>
      </c>
      <c r="BC63" s="204">
        <f t="shared" si="87"/>
        <v>9605.9692925463241</v>
      </c>
      <c r="BD63" s="204">
        <f t="shared" si="87"/>
        <v>9113.3554826721538</v>
      </c>
      <c r="BE63" s="204">
        <f t="shared" si="87"/>
        <v>8620.7416727979835</v>
      </c>
      <c r="BF63" s="204">
        <f t="shared" si="87"/>
        <v>8128.1278629238132</v>
      </c>
      <c r="BG63" s="204">
        <f t="shared" si="87"/>
        <v>7635.5140530496428</v>
      </c>
      <c r="BH63" s="204">
        <f t="shared" si="87"/>
        <v>7142.9002431754725</v>
      </c>
      <c r="BI63" s="204">
        <f t="shared" si="87"/>
        <v>6650.2864333013022</v>
      </c>
      <c r="BJ63" s="204">
        <f t="shared" si="87"/>
        <v>6157.6726234271318</v>
      </c>
      <c r="BK63" s="204">
        <f t="shared" si="87"/>
        <v>5665.0588135529615</v>
      </c>
      <c r="BL63" s="204">
        <f t="shared" si="87"/>
        <v>5172.4450036787912</v>
      </c>
      <c r="BM63" s="204">
        <f t="shared" si="87"/>
        <v>4679.8311938046209</v>
      </c>
      <c r="BN63" s="204">
        <f t="shared" si="87"/>
        <v>4187.2173839304487</v>
      </c>
      <c r="BO63" s="204">
        <f t="shared" si="87"/>
        <v>3694.6035740562802</v>
      </c>
      <c r="BP63" s="204">
        <f t="shared" si="87"/>
        <v>3201.989764182108</v>
      </c>
      <c r="BQ63" s="204">
        <f t="shared" si="87"/>
        <v>2709.3759543079395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2216.7621444337674</v>
      </c>
      <c r="BS63" s="204">
        <f t="shared" si="89"/>
        <v>1724.1483345595989</v>
      </c>
      <c r="BT63" s="204">
        <f t="shared" si="89"/>
        <v>1231.5345246854267</v>
      </c>
      <c r="BU63" s="204">
        <f t="shared" si="89"/>
        <v>738.92071481125822</v>
      </c>
      <c r="BV63" s="204">
        <f t="shared" si="89"/>
        <v>246.30690493708607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27979.703241141524</v>
      </c>
      <c r="G72" s="204">
        <f t="shared" ref="G72:BR72" si="105">SUM(G59:G71)</f>
        <v>27639.443241141522</v>
      </c>
      <c r="H72" s="204">
        <f t="shared" si="105"/>
        <v>27299.183241141523</v>
      </c>
      <c r="I72" s="204">
        <f t="shared" si="105"/>
        <v>26958.923241141525</v>
      </c>
      <c r="J72" s="204">
        <f t="shared" si="105"/>
        <v>26618.663241141523</v>
      </c>
      <c r="K72" s="204">
        <f t="shared" si="105"/>
        <v>26278.403241141521</v>
      </c>
      <c r="L72" s="204">
        <f t="shared" si="105"/>
        <v>25938.143241141526</v>
      </c>
      <c r="M72" s="204">
        <f t="shared" si="105"/>
        <v>25597.883241141524</v>
      </c>
      <c r="N72" s="204">
        <f t="shared" si="105"/>
        <v>25257.623241141522</v>
      </c>
      <c r="O72" s="204">
        <f t="shared" si="105"/>
        <v>24917.363241141524</v>
      </c>
      <c r="P72" s="204">
        <f t="shared" si="105"/>
        <v>26177.37747094973</v>
      </c>
      <c r="Q72" s="204">
        <f t="shared" si="105"/>
        <v>27437.391700757937</v>
      </c>
      <c r="R72" s="204">
        <f t="shared" si="105"/>
        <v>28697.405930566143</v>
      </c>
      <c r="S72" s="204">
        <f t="shared" si="105"/>
        <v>29957.42016037435</v>
      </c>
      <c r="T72" s="204">
        <f t="shared" si="105"/>
        <v>31217.434390182552</v>
      </c>
      <c r="U72" s="204">
        <f t="shared" si="105"/>
        <v>32477.448619990762</v>
      </c>
      <c r="V72" s="204">
        <f t="shared" si="105"/>
        <v>33737.462849798969</v>
      </c>
      <c r="W72" s="204">
        <f t="shared" si="105"/>
        <v>34997.477079607175</v>
      </c>
      <c r="X72" s="204">
        <f t="shared" si="105"/>
        <v>36257.491309415389</v>
      </c>
      <c r="Y72" s="204">
        <f t="shared" si="105"/>
        <v>37517.505539223595</v>
      </c>
      <c r="Z72" s="204">
        <f t="shared" si="105"/>
        <v>38777.519769031795</v>
      </c>
      <c r="AA72" s="204">
        <f t="shared" si="105"/>
        <v>40037.533998840008</v>
      </c>
      <c r="AB72" s="204">
        <f t="shared" si="105"/>
        <v>41297.548228648215</v>
      </c>
      <c r="AC72" s="204">
        <f t="shared" si="105"/>
        <v>42557.562458456414</v>
      </c>
      <c r="AD72" s="204">
        <f t="shared" si="105"/>
        <v>43817.576688264628</v>
      </c>
      <c r="AE72" s="204">
        <f t="shared" si="105"/>
        <v>45077.590918072834</v>
      </c>
      <c r="AF72" s="204">
        <f t="shared" si="105"/>
        <v>46337.60514788104</v>
      </c>
      <c r="AG72" s="204">
        <f t="shared" si="105"/>
        <v>47597.61937768924</v>
      </c>
      <c r="AH72" s="204">
        <f t="shared" si="105"/>
        <v>48372.849626061354</v>
      </c>
      <c r="AI72" s="204">
        <f t="shared" si="105"/>
        <v>48663.295892997376</v>
      </c>
      <c r="AJ72" s="204">
        <f t="shared" si="105"/>
        <v>48953.74215993339</v>
      </c>
      <c r="AK72" s="204">
        <f t="shared" si="105"/>
        <v>49244.188426869419</v>
      </c>
      <c r="AL72" s="204">
        <f t="shared" si="105"/>
        <v>49534.634693805434</v>
      </c>
      <c r="AM72" s="204">
        <f t="shared" si="105"/>
        <v>49825.080960741463</v>
      </c>
      <c r="AN72" s="204">
        <f t="shared" si="105"/>
        <v>50115.527227677478</v>
      </c>
      <c r="AO72" s="204">
        <f t="shared" si="105"/>
        <v>50405.973494613499</v>
      </c>
      <c r="AP72" s="204">
        <f t="shared" si="105"/>
        <v>50696.419761549514</v>
      </c>
      <c r="AQ72" s="204">
        <f t="shared" si="105"/>
        <v>50986.866028485536</v>
      </c>
      <c r="AR72" s="204">
        <f t="shared" si="105"/>
        <v>51277.312295421565</v>
      </c>
      <c r="AS72" s="204">
        <f t="shared" si="105"/>
        <v>51567.758562357572</v>
      </c>
      <c r="AT72" s="204">
        <f t="shared" si="105"/>
        <v>51858.204829293602</v>
      </c>
      <c r="AU72" s="204">
        <f t="shared" si="105"/>
        <v>52148.651096229616</v>
      </c>
      <c r="AV72" s="204">
        <f t="shared" si="105"/>
        <v>52439.097363165638</v>
      </c>
      <c r="AW72" s="204">
        <f t="shared" si="105"/>
        <v>52729.543630101653</v>
      </c>
      <c r="AX72" s="204">
        <f t="shared" si="105"/>
        <v>53019.989897037682</v>
      </c>
      <c r="AY72" s="204">
        <f t="shared" si="105"/>
        <v>53310.436163973696</v>
      </c>
      <c r="AZ72" s="204">
        <f t="shared" si="105"/>
        <v>53600.882430909718</v>
      </c>
      <c r="BA72" s="204">
        <f t="shared" si="105"/>
        <v>53891.32869784574</v>
      </c>
      <c r="BB72" s="204">
        <f t="shared" si="105"/>
        <v>54181.774964781762</v>
      </c>
      <c r="BC72" s="204">
        <f t="shared" si="105"/>
        <v>54472.221231717784</v>
      </c>
      <c r="BD72" s="204">
        <f t="shared" si="105"/>
        <v>54762.667498653798</v>
      </c>
      <c r="BE72" s="204">
        <f t="shared" si="105"/>
        <v>55053.113765589827</v>
      </c>
      <c r="BF72" s="204">
        <f t="shared" si="105"/>
        <v>55343.560032525849</v>
      </c>
      <c r="BG72" s="204">
        <f t="shared" si="105"/>
        <v>55634.006299461864</v>
      </c>
      <c r="BH72" s="204">
        <f t="shared" si="105"/>
        <v>55924.452566397886</v>
      </c>
      <c r="BI72" s="204">
        <f t="shared" si="105"/>
        <v>56214.8988333339</v>
      </c>
      <c r="BJ72" s="204">
        <f t="shared" si="105"/>
        <v>56505.345100269929</v>
      </c>
      <c r="BK72" s="204">
        <f t="shared" si="105"/>
        <v>56795.791367205944</v>
      </c>
      <c r="BL72" s="204">
        <f t="shared" si="105"/>
        <v>57086.237634141973</v>
      </c>
      <c r="BM72" s="204">
        <f t="shared" si="105"/>
        <v>57376.683901077988</v>
      </c>
      <c r="BN72" s="204">
        <f t="shared" si="105"/>
        <v>57667.130168014002</v>
      </c>
      <c r="BO72" s="204">
        <f t="shared" si="105"/>
        <v>57957.576434950024</v>
      </c>
      <c r="BP72" s="204">
        <f t="shared" si="105"/>
        <v>58248.022701886046</v>
      </c>
      <c r="BQ72" s="204">
        <f t="shared" si="105"/>
        <v>58538.468968822075</v>
      </c>
      <c r="BR72" s="204">
        <f t="shared" si="105"/>
        <v>58828.91523575809</v>
      </c>
      <c r="BS72" s="204">
        <f t="shared" ref="BS72:DA72" si="106">SUM(BS59:BS71)</f>
        <v>59119.361502694112</v>
      </c>
      <c r="BT72" s="204">
        <f t="shared" si="106"/>
        <v>59409.807769630126</v>
      </c>
      <c r="BU72" s="204">
        <f t="shared" si="106"/>
        <v>59700.254036566148</v>
      </c>
      <c r="BV72" s="204">
        <f t="shared" si="106"/>
        <v>59990.700303502163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705.93631116290408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-13035.313153317265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-1.0241903257703306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554.07791864530236</v>
      </c>
      <c r="D112" s="212">
        <f t="shared" si="108"/>
        <v>-492.61380987417044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2016-06-02T08:58:06Z</dcterms:modified>
  <cp:category/>
</cp:coreProperties>
</file>