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<sst xmlns="http://schemas.openxmlformats.org/spreadsheetml/2006/main" count="790" uniqueCount="145">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</sst>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0.29199449041182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91016"/>
        <c:axId val="1771994312"/>
      </c:barChart>
      <c:catAx>
        <c:axId val="177199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9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9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45000"/>
        <c:axId val="1771647992"/>
      </c:barChart>
      <c:catAx>
        <c:axId val="17716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4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4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4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67032"/>
        <c:axId val="1771470024"/>
      </c:barChart>
      <c:catAx>
        <c:axId val="17714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47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7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46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0.194156517232444</c:v>
                </c:pt>
                <c:pt idx="2">
                  <c:v>0.194156517232444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0.147415133454263</c:v>
                </c:pt>
                <c:pt idx="2">
                  <c:v>0.147415133454263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0.129437678154962</c:v>
                </c:pt>
                <c:pt idx="2">
                  <c:v>0.129437678154962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0.168178284529671</c:v>
                </c:pt>
                <c:pt idx="2">
                  <c:v>0.168178284529671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20168"/>
        <c:axId val="1771319208"/>
      </c:barChart>
      <c:catAx>
        <c:axId val="177132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1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3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2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4113.48</c:v>
                </c:pt>
                <c:pt idx="5">
                  <c:v>14261.48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7270.5</c:v>
                </c:pt>
                <c:pt idx="5">
                  <c:v>14763.0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204728"/>
        <c:axId val="177120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204728"/>
        <c:axId val="1771208104"/>
      </c:lineChart>
      <c:catAx>
        <c:axId val="177120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20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20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20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149352"/>
        <c:axId val="17711526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49352"/>
        <c:axId val="1771152616"/>
      </c:lineChart>
      <c:catAx>
        <c:axId val="177114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15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5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14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51832"/>
        <c:axId val="1793995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1832"/>
        <c:axId val="1793995144"/>
      </c:lineChart>
      <c:catAx>
        <c:axId val="1794051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9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9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5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0.0482884175368466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0.170419204180527</c:v>
                </c:pt>
                <c:pt idx="2">
                  <c:v>0.400421197665368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-0.250269801567075</c:v>
                </c:pt>
                <c:pt idx="2">
                  <c:v>-0.181713575947994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27096"/>
        <c:axId val="-2059436072"/>
      </c:barChart>
      <c:catAx>
        <c:axId val="-205942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3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43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2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01672"/>
        <c:axId val="1793905032"/>
      </c:barChart>
      <c:catAx>
        <c:axId val="179390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0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0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0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55096"/>
        <c:axId val="1793853192"/>
      </c:barChart>
      <c:catAx>
        <c:axId val="179385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5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5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0.737495465146411</c:v>
                </c:pt>
                <c:pt idx="2">
                  <c:v>0.737495465146411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-0.706618758603844</c:v>
                </c:pt>
                <c:pt idx="2">
                  <c:v>-0.706618758603844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05752"/>
        <c:axId val="1793809112"/>
      </c:barChart>
      <c:catAx>
        <c:axId val="179380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0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0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0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8744"/>
        <c:axId val="-2055263560"/>
      </c:barChart>
      <c:catAx>
        <c:axId val="-20552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6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6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4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619352"/>
        <c:axId val="17936226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19352"/>
        <c:axId val="17936226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19352"/>
        <c:axId val="1793622696"/>
      </c:scatterChart>
      <c:catAx>
        <c:axId val="179361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622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622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61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517352"/>
        <c:axId val="1793520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17352"/>
        <c:axId val="1793520696"/>
      </c:lineChart>
      <c:catAx>
        <c:axId val="179351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520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520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51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7912"/>
        <c:axId val="-20595046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1032"/>
        <c:axId val="-2059498040"/>
      </c:scatterChart>
      <c:valAx>
        <c:axId val="-2059507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4632"/>
        <c:crosses val="autoZero"/>
        <c:crossBetween val="midCat"/>
      </c:valAx>
      <c:valAx>
        <c:axId val="-205950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7912"/>
        <c:crosses val="autoZero"/>
        <c:crossBetween val="midCat"/>
      </c:valAx>
      <c:valAx>
        <c:axId val="-20595010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9498040"/>
        <c:crosses val="autoZero"/>
        <c:crossBetween val="midCat"/>
      </c:valAx>
      <c:valAx>
        <c:axId val="-20594980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10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662792"/>
        <c:axId val="-20596818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662792"/>
        <c:axId val="-2059681896"/>
      </c:lineChart>
      <c:catAx>
        <c:axId val="-205966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68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68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6627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47464"/>
        <c:axId val="1771950760"/>
      </c:barChart>
      <c:catAx>
        <c:axId val="17719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9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4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5912"/>
        <c:axId val="1771739160"/>
      </c:barChart>
      <c:catAx>
        <c:axId val="177173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3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901656"/>
        <c:axId val="-2055931272"/>
      </c:barChart>
      <c:catAx>
        <c:axId val="-2055901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31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93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0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143976"/>
        <c:axId val="-2034105448"/>
      </c:barChart>
      <c:catAx>
        <c:axId val="-2034143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105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10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14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06344"/>
        <c:axId val="-2056003032"/>
      </c:barChart>
      <c:catAx>
        <c:axId val="-2056006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3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00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116648"/>
        <c:axId val="-2056119240"/>
      </c:barChart>
      <c:catAx>
        <c:axId val="-2056116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1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11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1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0.414636523094913</c:v>
                </c:pt>
                <c:pt idx="2">
                  <c:v>0.414636523094913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0.0648996297018125</c:v>
                </c:pt>
                <c:pt idx="2">
                  <c:v>0.0648996297018125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0.229974663808224</c:v>
                </c:pt>
                <c:pt idx="2">
                  <c:v>0.229974663808224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0.18397973104658</c:v>
                </c:pt>
                <c:pt idx="2">
                  <c:v>0.18397973104658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061592"/>
        <c:axId val="1794055992"/>
      </c:barChart>
      <c:catAx>
        <c:axId val="179406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5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05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6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4113.4799999999996</v>
      </c>
      <c r="T8" s="222">
        <f>IF($B$81=0,0,(SUMIF($N$6:$N$28,$U8,M$6:M$28)+SUMIF($N$91:$N$118,$U8,M$91:M$118))*$I$83*Poor!$B$81/$B$81)</f>
        <v>4113.4799999999996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7270.5</v>
      </c>
      <c r="T11" s="222">
        <f>IF($B$81=0,0,(SUMIF($N$6:$N$28,$U11,M$6:M$28)+SUMIF($N$91:$N$118,$U11,M$91:M$118))*$I$83*Poor!$B$81/$B$81)</f>
        <v>7270.5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12988.256117780686</v>
      </c>
      <c r="T23" s="179">
        <f>SUM(T7:T22)</f>
        <v>12988.256117780686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0.61897901469489414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14043.320815801613</v>
      </c>
      <c r="T30" s="234">
        <f t="shared" si="24"/>
        <v>14043.320815801613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0.6860775117722886</v>
      </c>
      <c r="K31" s="22" t="str">
        <f t="shared" si="4"/>
        <v/>
      </c>
      <c r="L31" s="22">
        <f>(1-SUM(L6:L30))</f>
        <v>0.5168996022771748</v>
      </c>
      <c r="M31" s="241">
        <f t="shared" si="6"/>
        <v>0.6860775117722886</v>
      </c>
      <c r="N31" s="167">
        <f>M31*I83</f>
        <v>12327.366991326009</v>
      </c>
      <c r="P31" s="22"/>
      <c r="Q31" s="238" t="s">
        <v>142</v>
      </c>
      <c r="R31" s="234">
        <f t="shared" si="24"/>
        <v>11305.627025774105</v>
      </c>
      <c r="S31" s="234">
        <f t="shared" si="24"/>
        <v>23234.734149134943</v>
      </c>
      <c r="T31" s="234">
        <f>IF(T25&gt;T$23,T25-T$23,0)</f>
        <v>23234.734149134943</v>
      </c>
      <c r="V31" s="56"/>
      <c r="W31" s="129" t="s">
        <v>84</v>
      </c>
      <c r="X31" s="130"/>
      <c r="Y31" s="121">
        <f>M31*4</f>
        <v>2.7443100470891544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0.31392248822771146</v>
      </c>
      <c r="J32" s="17"/>
      <c r="L32" s="22">
        <f>SUM(L6:L30)</f>
        <v>0.4831003977228252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39603.69414913495</v>
      </c>
      <c r="T32" s="234">
        <f t="shared" si="24"/>
        <v>39603.69414913495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-4.6364475616722576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10907.367157808942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2997.0000000000005</v>
      </c>
      <c r="J37" s="38">
        <f>J91*I$83</f>
        <v>2997</v>
      </c>
      <c r="K37" s="40">
        <f>(B37/B$65)</f>
        <v>0.17491578129048976</v>
      </c>
      <c r="L37" s="22">
        <f t="shared" ref="L37" si="28">(K37*H37)</f>
        <v>0.19415651723244365</v>
      </c>
      <c r="M37" s="24">
        <f>J37/B$65</f>
        <v>0.19415651723244365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2275.5</v>
      </c>
      <c r="J38" s="38">
        <f t="shared" ref="J38:J64" si="32">J92*I$83</f>
        <v>2275.5</v>
      </c>
      <c r="K38" s="40">
        <f t="shared" ref="K38:K64" si="33">(B38/B$65)</f>
        <v>0.13280642653537186</v>
      </c>
      <c r="L38" s="22">
        <f t="shared" ref="L38:L64" si="34">(K38*H38)</f>
        <v>0.14741513345426277</v>
      </c>
      <c r="M38" s="24">
        <f t="shared" ref="M38:M64" si="35">J38/B$65</f>
        <v>0.14741513345426277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1998.0000000000002</v>
      </c>
      <c r="J39" s="38">
        <f t="shared" si="32"/>
        <v>1998.0000000000002</v>
      </c>
      <c r="K39" s="40">
        <f t="shared" si="33"/>
        <v>0.11661052086032651</v>
      </c>
      <c r="L39" s="22">
        <f t="shared" si="34"/>
        <v>0.12943767815496243</v>
      </c>
      <c r="M39" s="24">
        <f t="shared" si="35"/>
        <v>0.12943767815496243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1998.0000000000002</v>
      </c>
      <c r="AH39" s="123">
        <f t="shared" si="37"/>
        <v>1</v>
      </c>
      <c r="AI39" s="112">
        <f t="shared" si="37"/>
        <v>1998.0000000000002</v>
      </c>
      <c r="AJ39" s="148">
        <f t="shared" si="38"/>
        <v>0</v>
      </c>
      <c r="AK39" s="147">
        <f t="shared" si="39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2596</v>
      </c>
      <c r="J40" s="38">
        <f t="shared" si="32"/>
        <v>2596</v>
      </c>
      <c r="K40" s="40">
        <f t="shared" si="33"/>
        <v>0.14252396994039906</v>
      </c>
      <c r="L40" s="22">
        <f t="shared" si="34"/>
        <v>0.16817828452967087</v>
      </c>
      <c r="M40" s="24">
        <f t="shared" si="35"/>
        <v>0.1681782845296709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2596</v>
      </c>
      <c r="AH40" s="123">
        <f t="shared" si="37"/>
        <v>1</v>
      </c>
      <c r="AI40" s="112">
        <f t="shared" si="37"/>
        <v>2596</v>
      </c>
      <c r="AJ40" s="148">
        <f t="shared" si="38"/>
        <v>0</v>
      </c>
      <c r="AK40" s="147">
        <f t="shared" si="39"/>
        <v>2596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0</v>
      </c>
      <c r="F42" s="75">
        <f>Poor!F42</f>
        <v>1.18</v>
      </c>
      <c r="G42" s="75">
        <f>Poor!G42</f>
        <v>1.65</v>
      </c>
      <c r="H42" s="24">
        <f t="shared" si="30"/>
        <v>0</v>
      </c>
      <c r="I42" s="39">
        <f t="shared" si="31"/>
        <v>0</v>
      </c>
      <c r="J42" s="38">
        <f t="shared" si="32"/>
        <v>0</v>
      </c>
      <c r="K42" s="40">
        <f t="shared" si="33"/>
        <v>0.34983156258097953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11383.98</v>
      </c>
      <c r="J65" s="39">
        <f>SUM(J37:J64)</f>
        <v>11383.98</v>
      </c>
      <c r="K65" s="40">
        <f>SUM(K37:K64)</f>
        <v>1.0000000000000002</v>
      </c>
      <c r="L65" s="22">
        <f>SUM(L37:L64)</f>
        <v>0.73749546514641096</v>
      </c>
      <c r="M65" s="24">
        <f>SUM(M37:M64)</f>
        <v>0.73749546514641107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11383.98</v>
      </c>
      <c r="J70" s="51">
        <f t="shared" ref="J70:J77" si="44">J124*I$83</f>
        <v>11383.98</v>
      </c>
      <c r="K70" s="40">
        <f>B70/B$76</f>
        <v>0.60618655020155143</v>
      </c>
      <c r="L70" s="22">
        <f t="shared" ref="L70:L74" si="45">(L124*G$37*F$9/F$7)/B$130</f>
        <v>0.73749546514641096</v>
      </c>
      <c r="M70" s="24">
        <f>J70/B$76</f>
        <v>0.73749546514641096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2845.9949999999999</v>
      </c>
      <c r="AB70" s="156">
        <f>Poor!AB70</f>
        <v>0.25</v>
      </c>
      <c r="AC70" s="147">
        <f>$J70*AB70</f>
        <v>2845.9949999999999</v>
      </c>
      <c r="AD70" s="156">
        <f>Poor!AD70</f>
        <v>0.25</v>
      </c>
      <c r="AE70" s="147">
        <f>$J70*AD70</f>
        <v>2845.9949999999999</v>
      </c>
      <c r="AF70" s="156">
        <f>Poor!AF70</f>
        <v>0.25</v>
      </c>
      <c r="AG70" s="147">
        <f>$J70*AF70</f>
        <v>2845.9949999999999</v>
      </c>
      <c r="AH70" s="155">
        <f>SUM(Z70,AB70,AD70,AF70)</f>
        <v>1</v>
      </c>
      <c r="AI70" s="147">
        <f>SUM(AA70,AC70,AE70,AG70)</f>
        <v>11383.98</v>
      </c>
      <c r="AJ70" s="148">
        <f>(AA70+AC70)</f>
        <v>5691.99</v>
      </c>
      <c r="AK70" s="147">
        <f>(AE70+AG70)</f>
        <v>5691.99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0.50462123175261298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0.43667100158006511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11383.98</v>
      </c>
      <c r="J76" s="51">
        <f t="shared" si="44"/>
        <v>11383.98</v>
      </c>
      <c r="K76" s="40">
        <f>SUM(K70:K75)</f>
        <v>2.7100208928889846</v>
      </c>
      <c r="L76" s="22">
        <f>SUM(L70:L75)</f>
        <v>0.73749546514641096</v>
      </c>
      <c r="M76" s="24">
        <f>SUM(M70:M75)</f>
        <v>0.73749546514641096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10907.367157808942</v>
      </c>
      <c r="J77" s="100">
        <f t="shared" si="44"/>
        <v>10907.367157808942</v>
      </c>
      <c r="K77" s="40"/>
      <c r="L77" s="22">
        <f>-(L131*G$37*F$9/F$7)/B$130</f>
        <v>-0.70661875860384438</v>
      </c>
      <c r="M77" s="24">
        <f>-J77/B$76</f>
        <v>-0.70661875860384438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0.67272727272727284</v>
      </c>
      <c r="I91" s="22">
        <f t="shared" ref="I91:I106" si="54">(D91*H91)</f>
        <v>0.16679752490765865</v>
      </c>
      <c r="J91" s="24">
        <f t="shared" ref="J91:J99" si="55">IF(I$32&lt;=1+I$131,I91,L91+J$33*(I91-L91))</f>
        <v>0.16679752490765865</v>
      </c>
      <c r="K91" s="22">
        <f t="shared" ref="K91:K106" si="56">(B91)</f>
        <v>0.24794226675462769</v>
      </c>
      <c r="L91" s="22">
        <f t="shared" ref="L91:L106" si="57">(K91*H91)</f>
        <v>0.16679752490765865</v>
      </c>
      <c r="M91" s="227">
        <f t="shared" si="49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0.67272727272727284</v>
      </c>
      <c r="I92" s="22">
        <f t="shared" si="54"/>
        <v>0.12664256520766676</v>
      </c>
      <c r="J92" s="24">
        <f t="shared" si="55"/>
        <v>0.12664256520766676</v>
      </c>
      <c r="K92" s="22">
        <f t="shared" si="56"/>
        <v>0.18825246179518029</v>
      </c>
      <c r="L92" s="22">
        <f t="shared" si="57"/>
        <v>0.12664256520766676</v>
      </c>
      <c r="M92" s="227">
        <f t="shared" si="49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0.67272727272727284</v>
      </c>
      <c r="I93" s="22">
        <f t="shared" si="54"/>
        <v>0.11119834993843911</v>
      </c>
      <c r="J93" s="24">
        <f t="shared" si="55"/>
        <v>0.11119834993843911</v>
      </c>
      <c r="K93" s="22">
        <f t="shared" si="56"/>
        <v>0.16529484450308513</v>
      </c>
      <c r="L93" s="22">
        <f t="shared" si="57"/>
        <v>0.11119834993843911</v>
      </c>
      <c r="M93" s="227">
        <f t="shared" si="49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0.7151515151515152</v>
      </c>
      <c r="I94" s="22">
        <f t="shared" si="54"/>
        <v>0.14447993815825219</v>
      </c>
      <c r="J94" s="24">
        <f t="shared" si="55"/>
        <v>0.14447993815825219</v>
      </c>
      <c r="K94" s="22">
        <f t="shared" si="56"/>
        <v>0.20202703217043738</v>
      </c>
      <c r="L94" s="22">
        <f t="shared" si="57"/>
        <v>0.14447993815825219</v>
      </c>
      <c r="M94" s="228">
        <f t="shared" si="49"/>
        <v>0.14447993815825219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0.7151515151515152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</v>
      </c>
      <c r="I96" s="22">
        <f t="shared" si="54"/>
        <v>0</v>
      </c>
      <c r="J96" s="24">
        <f t="shared" si="55"/>
        <v>0</v>
      </c>
      <c r="K96" s="22">
        <f t="shared" si="56"/>
        <v>0.49588453350925538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0.63357346933543135</v>
      </c>
      <c r="J119" s="24">
        <f>SUM(J91:J118)</f>
        <v>0.63357346933543135</v>
      </c>
      <c r="K119" s="22">
        <f>SUM(K91:K118)</f>
        <v>1.4174951220831233</v>
      </c>
      <c r="L119" s="22">
        <f>SUM(L91:L118)</f>
        <v>0.63357346933543135</v>
      </c>
      <c r="M119" s="57">
        <f t="shared" si="49"/>
        <v>0.63357346933543135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0.63357346933543135</v>
      </c>
      <c r="J124" s="237">
        <f>IF(SUMPRODUCT($B$124:$B124,$H$124:$H124)&lt;J$119,($B124*$H124),J$119)</f>
        <v>0.63357346933543135</v>
      </c>
      <c r="K124" s="29">
        <f>(B124)</f>
        <v>0.85926647798309552</v>
      </c>
      <c r="L124" s="29">
        <f>IF(SUMPRODUCT($B$124:$B124,$H$124:$H124)&lt;L$119,($B124*$H124),L$119)</f>
        <v>0.63357346933543135</v>
      </c>
      <c r="M124" s="240">
        <f t="shared" si="66"/>
        <v>0.63357346933543135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0.61897901469489414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0.63357346933543135</v>
      </c>
      <c r="J130" s="228">
        <f>(J119)</f>
        <v>0.63357346933543135</v>
      </c>
      <c r="K130" s="29">
        <f>(B130)</f>
        <v>1.4174951220831233</v>
      </c>
      <c r="L130" s="29">
        <f>(L119)</f>
        <v>0.63357346933543135</v>
      </c>
      <c r="M130" s="240">
        <f t="shared" si="66"/>
        <v>0.63357346933543135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0.60704766272326149</v>
      </c>
      <c r="J131" s="237">
        <f>IF(SUMPRODUCT($B124:$B125,$H124:$H125)&gt;(J119-J128),SUMPRODUCT($B124:$B125,$H124:$H125)+J128-J119,0)</f>
        <v>0.60704766272326149</v>
      </c>
      <c r="K131" s="29"/>
      <c r="L131" s="29">
        <f>IF(I131&lt;SUM(L126:L127),0,I131-(SUM(L126:L127)))</f>
        <v>0.60704766272326149</v>
      </c>
      <c r="M131" s="237">
        <f>IF(I131&lt;SUM(M126:M127),0,I131-(SUM(M126:M127)))</f>
        <v>0.60704766272326149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14261.480000000001</v>
      </c>
      <c r="T8" s="222">
        <f>IF($B$81=0,0,(SUMIF($N$6:$N$28,$U8,M$6:M$28)+SUMIF($N$91:$N$118,$U8,M$91:M$118))*$I$83*Poor!$B$81/$B$81)</f>
        <v>14261.480000000001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14763.000000000002</v>
      </c>
      <c r="T11" s="222">
        <f>IF($B$81=0,0,(SUMIF($N$6:$N$28,$U11,M$6:M$28)+SUMIF($N$91:$N$118,$U11,M$91:M$118))*$I$83*Poor!$B$81/$B$81)</f>
        <v>14763.000000000002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30628.756117780689</v>
      </c>
      <c r="T23" s="179">
        <f>SUM(T7:T22)</f>
        <v>30628.756117780689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0.88627790702542242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0.29199449041181963</v>
      </c>
      <c r="M30" s="175">
        <f t="shared" si="6"/>
        <v>0.6860775117722886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0.24744891821653825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5594.2341491349471</v>
      </c>
      <c r="T31" s="234">
        <f>IF(T25&gt;T$23,T25-T$23,0)</f>
        <v>5594.2341491349471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1.2002003952531339</v>
      </c>
      <c r="J32" s="17"/>
      <c r="L32" s="22">
        <f>SUM(L6:L30)</f>
        <v>0.75255108178346175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21963.194149134946</v>
      </c>
      <c r="T32" s="234">
        <f t="shared" si="50"/>
        <v>21963.194149134946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1.2358357063719931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5594.2341491349453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0.37354641720262455</v>
      </c>
      <c r="L37" s="22">
        <f t="shared" ref="L37:L49" si="55">(K37*H37)</f>
        <v>0.41463652309491328</v>
      </c>
      <c r="M37" s="24">
        <f t="shared" ref="M37:M49" si="56">J37/B$65</f>
        <v>0.41463652309491328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1998.0000000000002</v>
      </c>
      <c r="J39" s="38">
        <f t="shared" si="53"/>
        <v>1998.0000000000002</v>
      </c>
      <c r="K39" s="40">
        <f t="shared" si="54"/>
        <v>5.846813486649776E-2</v>
      </c>
      <c r="L39" s="22">
        <f t="shared" si="55"/>
        <v>6.4899629701812525E-2</v>
      </c>
      <c r="M39" s="24">
        <f t="shared" si="56"/>
        <v>6.4899629701812525E-2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1998.0000000000002</v>
      </c>
      <c r="AH39" s="123">
        <f t="shared" si="61"/>
        <v>1</v>
      </c>
      <c r="AI39" s="112">
        <f t="shared" si="61"/>
        <v>1998.0000000000002</v>
      </c>
      <c r="AJ39" s="148">
        <f t="shared" si="62"/>
        <v>0</v>
      </c>
      <c r="AK39" s="147">
        <f t="shared" si="63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0.19489378288832587</v>
      </c>
      <c r="L40" s="22">
        <f t="shared" si="55"/>
        <v>0.22997466380822451</v>
      </c>
      <c r="M40" s="24">
        <f t="shared" si="56"/>
        <v>0.22997466380822451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5664</v>
      </c>
      <c r="J41" s="38">
        <f t="shared" si="53"/>
        <v>5664.0000000000009</v>
      </c>
      <c r="K41" s="40">
        <f t="shared" si="54"/>
        <v>0.1559150263106607</v>
      </c>
      <c r="L41" s="22">
        <f t="shared" si="55"/>
        <v>0.18397973104657961</v>
      </c>
      <c r="M41" s="24">
        <f t="shared" si="56"/>
        <v>0.18397973104657964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5664.0000000000009</v>
      </c>
      <c r="AH41" s="123">
        <f t="shared" si="61"/>
        <v>1</v>
      </c>
      <c r="AI41" s="112">
        <f t="shared" si="61"/>
        <v>5664.0000000000009</v>
      </c>
      <c r="AJ41" s="148">
        <f t="shared" si="62"/>
        <v>0</v>
      </c>
      <c r="AK41" s="147">
        <f t="shared" si="63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0</v>
      </c>
      <c r="F42" s="26">
        <v>1.18</v>
      </c>
      <c r="G42" s="22">
        <f t="shared" si="59"/>
        <v>1.65</v>
      </c>
      <c r="H42" s="24">
        <f t="shared" si="51"/>
        <v>0</v>
      </c>
      <c r="I42" s="39">
        <f t="shared" si="52"/>
        <v>0</v>
      </c>
      <c r="J42" s="38">
        <f t="shared" si="53"/>
        <v>0</v>
      </c>
      <c r="K42" s="40">
        <f t="shared" si="54"/>
        <v>0.17540440459949327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29024.48</v>
      </c>
      <c r="J65" s="39">
        <f>SUM(J37:J64)</f>
        <v>29024.48</v>
      </c>
      <c r="K65" s="40">
        <f>SUM(K37:K64)</f>
        <v>1</v>
      </c>
      <c r="L65" s="22">
        <f>SUM(L37:L64)</f>
        <v>0.94278178392775935</v>
      </c>
      <c r="M65" s="24">
        <f>SUM(M37:M64)</f>
        <v>0.94278178392775935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0.45059442603780941</v>
      </c>
      <c r="L72" s="22">
        <f t="shared" si="76"/>
        <v>4.8288417536846616E-2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15924.546175524398</v>
      </c>
      <c r="J74" s="51">
        <f t="shared" si="75"/>
        <v>12327.366991326009</v>
      </c>
      <c r="K74" s="40">
        <f>B74/B$76</f>
        <v>0.22932501786526341</v>
      </c>
      <c r="L74" s="22">
        <f t="shared" si="76"/>
        <v>0.17041920418052697</v>
      </c>
      <c r="M74" s="24">
        <f>J74/B$76</f>
        <v>0.40042119766536766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29024.480000000003</v>
      </c>
      <c r="J76" s="51">
        <f t="shared" si="75"/>
        <v>29024.480000000003</v>
      </c>
      <c r="K76" s="40">
        <f>SUM(K70:K75)</f>
        <v>1.3881124187047515</v>
      </c>
      <c r="L76" s="22">
        <f>SUM(L70:L75)</f>
        <v>0.94278178392775969</v>
      </c>
      <c r="M76" s="24">
        <f>SUM(M70:M75)</f>
        <v>1.1244953598757537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5594.2341491349453</v>
      </c>
      <c r="K77" s="40"/>
      <c r="L77" s="22">
        <f>-(L131*G$37*F$9/F$7)/B$130</f>
        <v>-0.25026980156707529</v>
      </c>
      <c r="M77" s="24">
        <f>-J77/B$76</f>
        <v>-0.18171357594799406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0.67272727272727284</v>
      </c>
      <c r="I93" s="22">
        <f t="shared" si="88"/>
        <v>0.11119834993843911</v>
      </c>
      <c r="J93" s="24">
        <f t="shared" si="89"/>
        <v>0.11119834993843911</v>
      </c>
      <c r="K93" s="22">
        <f t="shared" si="90"/>
        <v>0.16529484450308513</v>
      </c>
      <c r="L93" s="22">
        <f t="shared" si="91"/>
        <v>0.11119834993843911</v>
      </c>
      <c r="M93" s="227">
        <f t="shared" si="92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0.7151515151515152</v>
      </c>
      <c r="I95" s="22">
        <f t="shared" si="88"/>
        <v>0.31522895598164119</v>
      </c>
      <c r="J95" s="24">
        <f t="shared" si="89"/>
        <v>0.31522895598164119</v>
      </c>
      <c r="K95" s="22">
        <f t="shared" si="90"/>
        <v>0.44078625200822702</v>
      </c>
      <c r="L95" s="22">
        <f t="shared" si="91"/>
        <v>0.31522895598164119</v>
      </c>
      <c r="M95" s="227">
        <f t="shared" si="92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</v>
      </c>
      <c r="I96" s="22">
        <f t="shared" si="88"/>
        <v>0</v>
      </c>
      <c r="J96" s="24">
        <f t="shared" si="89"/>
        <v>0</v>
      </c>
      <c r="K96" s="22">
        <f t="shared" si="90"/>
        <v>0.49588453350925538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1.6153524944050186</v>
      </c>
      <c r="J119" s="24">
        <f>SUM(J91:J118)</f>
        <v>1.6153524944050186</v>
      </c>
      <c r="K119" s="22">
        <f>SUM(K91:K118)</f>
        <v>2.8270928238177655</v>
      </c>
      <c r="L119" s="22">
        <f>SUM(L91:L118)</f>
        <v>1.6153524944050186</v>
      </c>
      <c r="M119" s="57">
        <f t="shared" si="80"/>
        <v>1.6153524944050186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8.2736871934506073E-2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0.88627790702542242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0.29199449041181963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1.6153524944050186</v>
      </c>
      <c r="J130" s="228">
        <f>(J119)</f>
        <v>1.6153524944050186</v>
      </c>
      <c r="K130" s="29">
        <f>(B130)</f>
        <v>2.8270928238177655</v>
      </c>
      <c r="L130" s="29">
        <f>(L119)</f>
        <v>1.6153524944050186</v>
      </c>
      <c r="M130" s="240">
        <f t="shared" si="93"/>
        <v>1.6153524944050186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0.31134614942596284</v>
      </c>
      <c r="K131" s="29"/>
      <c r="L131" s="29">
        <f>IF(I131&lt;SUM(L126:L127),0,I131-(SUM(L126:L127)))</f>
        <v>0.4288096727445907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46728</v>
      </c>
      <c r="T8" s="222">
        <f>IF($B$81=0,0,(SUMIF($N$6:$N$28,$U8,M$6:M$28)+SUMIF($N$91:$N$118,$U8,M$91:M$118))*$I$83*Poor!$B$81/$B$81)</f>
        <v>46728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-2.651861803507316E-2</v>
      </c>
      <c r="Z27" s="156">
        <f>Poor!Z27</f>
        <v>0.25</v>
      </c>
      <c r="AA27" s="121">
        <f t="shared" si="16"/>
        <v>-6.6296545087682901E-3</v>
      </c>
      <c r="AB27" s="156">
        <f>Poor!AB27</f>
        <v>0.25</v>
      </c>
      <c r="AC27" s="121">
        <f t="shared" si="7"/>
        <v>-6.6296545087682901E-3</v>
      </c>
      <c r="AD27" s="156">
        <f>Poor!AD27</f>
        <v>0.25</v>
      </c>
      <c r="AE27" s="121">
        <f t="shared" si="8"/>
        <v>-6.6296545087682901E-3</v>
      </c>
      <c r="AF27" s="122">
        <f t="shared" si="10"/>
        <v>0.25</v>
      </c>
      <c r="AG27" s="121">
        <f t="shared" si="11"/>
        <v>-6.6296545087682901E-3</v>
      </c>
      <c r="AH27" s="123">
        <f t="shared" si="12"/>
        <v>1</v>
      </c>
      <c r="AI27" s="183">
        <f t="shared" si="13"/>
        <v>-6.6296545087682901E-3</v>
      </c>
      <c r="AJ27" s="120">
        <f t="shared" si="14"/>
        <v>-6.6296545087682901E-3</v>
      </c>
      <c r="AK27" s="119">
        <f t="shared" si="15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9"/>
        <v>0.73898072788631275</v>
      </c>
      <c r="Z29" s="156">
        <f>Poor!Z29</f>
        <v>0.25</v>
      </c>
      <c r="AA29" s="121">
        <f t="shared" si="16"/>
        <v>0.18474518197157819</v>
      </c>
      <c r="AB29" s="156">
        <f>Poor!AB29</f>
        <v>0.25</v>
      </c>
      <c r="AC29" s="121">
        <f t="shared" si="7"/>
        <v>0.18474518197157819</v>
      </c>
      <c r="AD29" s="156">
        <f>Poor!AD29</f>
        <v>0.25</v>
      </c>
      <c r="AE29" s="121">
        <f t="shared" si="8"/>
        <v>0.18474518197157819</v>
      </c>
      <c r="AF29" s="122">
        <f t="shared" si="10"/>
        <v>0.25</v>
      </c>
      <c r="AG29" s="121">
        <f t="shared" si="11"/>
        <v>0.18474518197157819</v>
      </c>
      <c r="AH29" s="123">
        <f t="shared" si="12"/>
        <v>1</v>
      </c>
      <c r="AI29" s="183">
        <f t="shared" si="13"/>
        <v>0.18474518197157819</v>
      </c>
      <c r="AJ29" s="120">
        <f t="shared" si="14"/>
        <v>0.18474518197157819</v>
      </c>
      <c r="AK29" s="119">
        <f t="shared" si="15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0.75757575757575757</v>
      </c>
      <c r="L40" s="22">
        <f t="shared" si="34"/>
        <v>0.89393939393939392</v>
      </c>
      <c r="M40" s="24">
        <f t="shared" si="35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11328</v>
      </c>
      <c r="J41" s="38">
        <f t="shared" si="32"/>
        <v>11328.000000000002</v>
      </c>
      <c r="K41" s="40">
        <f t="shared" si="33"/>
        <v>0.24242424242424243</v>
      </c>
      <c r="L41" s="22">
        <f t="shared" si="34"/>
        <v>0.28606060606060607</v>
      </c>
      <c r="M41" s="24">
        <f t="shared" si="35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11328.000000000002</v>
      </c>
      <c r="AH41" s="123">
        <f t="shared" si="37"/>
        <v>1</v>
      </c>
      <c r="AI41" s="112">
        <f t="shared" si="37"/>
        <v>11328.000000000002</v>
      </c>
      <c r="AJ41" s="148">
        <f t="shared" si="38"/>
        <v>0</v>
      </c>
      <c r="AK41" s="147">
        <f t="shared" si="39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</v>
      </c>
      <c r="F42" s="75">
        <f>Poor!F42</f>
        <v>1.18</v>
      </c>
      <c r="G42" s="75">
        <f>Poor!G42</f>
        <v>1.65</v>
      </c>
      <c r="H42" s="24">
        <f t="shared" si="30"/>
        <v>0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9669.1209764897339</v>
      </c>
      <c r="K72" s="40">
        <f t="shared" si="47"/>
        <v>0.35030303030303028</v>
      </c>
      <c r="L72" s="22">
        <f t="shared" si="45"/>
        <v>0.41335757575757576</v>
      </c>
      <c r="M72" s="24">
        <f t="shared" si="48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3.2575803835304109E-3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4"/>
        <v>14767.531865701321</v>
      </c>
      <c r="K74" s="40">
        <f>B74/B$76</f>
        <v>0.18029156406762079</v>
      </c>
      <c r="L74" s="22">
        <f t="shared" si="45"/>
        <v>0.2004720368435163</v>
      </c>
      <c r="M74" s="24">
        <f>J74/B$76</f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4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0.7151515151515152</v>
      </c>
      <c r="I95" s="22">
        <f t="shared" si="58"/>
        <v>0.63045791196328238</v>
      </c>
      <c r="J95" s="24">
        <f t="shared" si="59"/>
        <v>0.63045791196328238</v>
      </c>
      <c r="K95" s="22">
        <f t="shared" si="60"/>
        <v>0.88157250401645404</v>
      </c>
      <c r="L95" s="22">
        <f t="shared" si="61"/>
        <v>0.63045791196328238</v>
      </c>
      <c r="M95" s="227">
        <f t="shared" si="62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 t="shared" si="49"/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>(B128)</f>
        <v>0.65562785305105853</v>
      </c>
      <c r="L128" s="22">
        <f>IF(L124=L119,0,(L119-L124)/(B119-B124)*K128)</f>
        <v>0.4418265887635438</v>
      </c>
      <c r="M128" s="57">
        <f t="shared" si="63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>(B130)</f>
        <v>3.6364865790678729</v>
      </c>
      <c r="L130" s="22">
        <f>(L119)</f>
        <v>2.6006388868485395</v>
      </c>
      <c r="M130" s="57">
        <f t="shared" si="63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</v>
      </c>
      <c r="F42" s="75">
        <f>Middle!F42</f>
        <v>1.18</v>
      </c>
      <c r="G42" s="22">
        <f t="shared" si="32"/>
        <v>1.65</v>
      </c>
      <c r="H42" s="24">
        <f t="shared" si="26"/>
        <v>0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4113.4799999999996</v>
      </c>
      <c r="G73" s="109">
        <f>Poor!T8</f>
        <v>14261.480000000001</v>
      </c>
      <c r="H73" s="109">
        <f>Middle!T8</f>
        <v>46728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7270.5</v>
      </c>
      <c r="G76" s="109">
        <f>Poor!T11</f>
        <v>14763.000000000002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12988.256117780686</v>
      </c>
      <c r="G88" s="109">
        <f>Poor!T23</f>
        <v>30628.756117780689</v>
      </c>
      <c r="H88" s="109">
        <f>Middle!T23</f>
        <v>46728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14043.320815801613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23234.734149134943</v>
      </c>
      <c r="G99" s="239">
        <f t="shared" si="0"/>
        <v>5594.2341491349471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39603.69414913495</v>
      </c>
      <c r="G100" s="239">
        <f t="shared" si="0"/>
        <v>21963.194149134946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2016-06-02T08:58:46Z</dcterms:modified>
  <cp:category/>
</cp:coreProperties>
</file>