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<sst xmlns="http://schemas.openxmlformats.org/spreadsheetml/2006/main" count="790" uniqueCount="145">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</sst>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0.0197335590088518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0.315694503984967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0.340239878065075</c:v>
                </c:pt>
                <c:pt idx="2" formatCode="0.0%">
                  <c:v>0.545524317958562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047240"/>
        <c:axId val="1852059544"/>
      </c:barChart>
      <c:catAx>
        <c:axId val="18520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5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05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4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0.176320004902692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716040"/>
        <c:axId val="1870859976"/>
      </c:barChart>
      <c:catAx>
        <c:axId val="185271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5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85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1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543192"/>
        <c:axId val="1852610264"/>
      </c:barChart>
      <c:catAx>
        <c:axId val="187154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1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61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54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796664"/>
        <c:axId val="1852792808"/>
      </c:barChart>
      <c:catAx>
        <c:axId val="18527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9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79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9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5665.336174148315</c:v>
                </c:pt>
                <c:pt idx="6">
                  <c:v>7043.631555852746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499288"/>
        <c:axId val="1852121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99288"/>
        <c:axId val="1852121288"/>
      </c:lineChart>
      <c:catAx>
        <c:axId val="185249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12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12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49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169384"/>
        <c:axId val="-20824599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69384"/>
        <c:axId val="-2082459928"/>
      </c:lineChart>
      <c:catAx>
        <c:axId val="-208216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45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5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16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630440"/>
        <c:axId val="18523470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30440"/>
        <c:axId val="1852347032"/>
      </c:lineChart>
      <c:catAx>
        <c:axId val="1852630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34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3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3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0.31432210750533</c:v>
                </c:pt>
                <c:pt idx="2">
                  <c:v>0.243381356781946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0.129045742709041</c:v>
                </c:pt>
                <c:pt idx="2">
                  <c:v>0.206905760656725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37448"/>
        <c:axId val="1833602136"/>
      </c:barChart>
      <c:catAx>
        <c:axId val="-20844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60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60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3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0.049624511865425</c:v>
                </c:pt>
                <c:pt idx="2">
                  <c:v>0.049624511865425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0.409756683688795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0.0464818075628283</c:v>
                </c:pt>
                <c:pt idx="2">
                  <c:v>0.0349298996166933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0.101931738120602</c:v>
                </c:pt>
                <c:pt idx="2">
                  <c:v>0.114075203988354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641640"/>
        <c:axId val="1870761224"/>
      </c:barChart>
      <c:catAx>
        <c:axId val="187164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76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76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64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575192"/>
        <c:axId val="1871068024"/>
      </c:barChart>
      <c:catAx>
        <c:axId val="-20815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06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06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57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0.178029863252241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-0.479919242550822</c:v>
                </c:pt>
                <c:pt idx="2">
                  <c:v>-0.261464057050816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407752"/>
        <c:axId val="-2081520712"/>
      </c:barChart>
      <c:catAx>
        <c:axId val="187140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52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52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40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0.0260666693018567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0.450009309167718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0.361776740134536</c:v>
                </c:pt>
                <c:pt idx="2" formatCode="0.0%">
                  <c:v>0.404876402482806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213752"/>
        <c:axId val="1851911208"/>
      </c:barChart>
      <c:catAx>
        <c:axId val="187121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91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91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21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453576"/>
        <c:axId val="-2082317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53576"/>
        <c:axId val="-2082317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53576"/>
        <c:axId val="-2082317080"/>
      </c:scatterChart>
      <c:catAx>
        <c:axId val="-20824535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317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317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4535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076504"/>
        <c:axId val="18523656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76504"/>
        <c:axId val="1852365624"/>
      </c:lineChart>
      <c:catAx>
        <c:axId val="-2082076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365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2365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0765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33512"/>
        <c:axId val="-20816734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69896"/>
        <c:axId val="-2081977560"/>
      </c:scatterChart>
      <c:valAx>
        <c:axId val="18715335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73496"/>
        <c:crosses val="autoZero"/>
        <c:crossBetween val="midCat"/>
      </c:valAx>
      <c:valAx>
        <c:axId val="-2081673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533512"/>
        <c:crosses val="autoZero"/>
        <c:crossBetween val="midCat"/>
      </c:valAx>
      <c:valAx>
        <c:axId val="-2081669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1977560"/>
        <c:crosses val="autoZero"/>
        <c:crossBetween val="midCat"/>
      </c:valAx>
      <c:valAx>
        <c:axId val="-2081977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69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06856"/>
        <c:axId val="1772964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6856"/>
        <c:axId val="1772964904"/>
      </c:lineChart>
      <c:catAx>
        <c:axId val="177250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964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2964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506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857368"/>
        <c:axId val="-2132264872"/>
      </c:barChart>
      <c:catAx>
        <c:axId val="-21318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85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0.302930611460551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1577480"/>
        <c:axId val="-2131335224"/>
      </c:barChart>
      <c:catAx>
        <c:axId val="-213157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33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13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157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0.315694503984967</c:v>
                </c:pt>
                <c:pt idx="1">
                  <c:v>0.315694503984967</c:v>
                </c:pt>
                <c:pt idx="2">
                  <c:v>0.315694503984967</c:v>
                </c:pt>
                <c:pt idx="3">
                  <c:v>0.315694503984967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1329480"/>
        <c:axId val="1852135096"/>
      </c:barChart>
      <c:catAx>
        <c:axId val="1871329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35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13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32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198152"/>
        <c:axId val="1852068072"/>
      </c:barChart>
      <c:catAx>
        <c:axId val="2085198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068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06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9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0.450009309167718</c:v>
                </c:pt>
                <c:pt idx="1">
                  <c:v>0.450009309167718</c:v>
                </c:pt>
                <c:pt idx="2">
                  <c:v>0.450009309167718</c:v>
                </c:pt>
                <c:pt idx="3">
                  <c:v>0.450009309167718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161096"/>
        <c:axId val="2085382136"/>
      </c:barChart>
      <c:catAx>
        <c:axId val="2139161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38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38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16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975128"/>
        <c:axId val="1852144456"/>
      </c:barChart>
      <c:catAx>
        <c:axId val="1851975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144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14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97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0.190906327475007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800312"/>
        <c:axId val="1871469080"/>
      </c:barChart>
      <c:catAx>
        <c:axId val="185180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46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46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4402.8</v>
      </c>
      <c r="T13" s="222">
        <f>IF($B$81=0,0,(SUMIF($N$6:$N$28,$U13,M$6:M$28)+SUMIF($N$91:$N$118,$U13,M$91:M$118))*$I$83*'Q2'!$B$81/$B$81)</f>
        <v>4402.8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22917.377506672114</v>
      </c>
      <c r="T23" s="179">
        <f>SUM(T7:T22)</f>
        <v>23385.377506672114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1.0280328105813519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0.30293061146055072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0.21535749069357379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5475.5596206372211</v>
      </c>
      <c r="T31" s="234">
        <f>IF(T25&gt;T$23,T25-T$23,0)</f>
        <v>5007.5596206372211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1.3717172035709679</v>
      </c>
      <c r="J32" s="17"/>
      <c r="L32" s="22">
        <f>SUM(L6:L30)</f>
        <v>0.78464250930642621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21844.51962063722</v>
      </c>
      <c r="T32" s="234">
        <f t="shared" si="24"/>
        <v>21376.51962063722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0.46951310807191199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5007.5596206372229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22045.439999999999</v>
      </c>
      <c r="J65" s="39">
        <f>SUM(J37:J64)</f>
        <v>22045.439999999999</v>
      </c>
      <c r="K65" s="40">
        <f>SUM(K37:K64)</f>
        <v>1</v>
      </c>
      <c r="L65" s="22">
        <f>SUM(L37:L64)</f>
        <v>1.1266416040100251</v>
      </c>
      <c r="M65" s="24">
        <f>SUM(M37:M64)</f>
        <v>1.1510776942355889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11570.997656295023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0.17802986325224096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22045.439999999999</v>
      </c>
      <c r="J76" s="51">
        <f t="shared" si="44"/>
        <v>22045.439999999999</v>
      </c>
      <c r="K76" s="40">
        <f>SUM(K70:K75)</f>
        <v>1.7388212946888948</v>
      </c>
      <c r="L76" s="22">
        <f>SUM(L70:L75)</f>
        <v>1.204860255745887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5007.5596206372229</v>
      </c>
      <c r="K77" s="40"/>
      <c r="L77" s="22">
        <f>-(L131*G$37*F$9/F$7)/B$130</f>
        <v>-0.47991924255082163</v>
      </c>
      <c r="M77" s="24">
        <f>-J77/B$76</f>
        <v>-0.26146405705081571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7">
        <f t="shared" si="49"/>
        <v>0.20118209038042345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7">
        <f t="shared" si="49"/>
        <v>0.14201088732735775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8">
        <f t="shared" si="49"/>
        <v>4.7976651124107338E-2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1.9586414514026682</v>
      </c>
      <c r="J119" s="24">
        <f>SUM(J91:J118)</f>
        <v>1.9586414514026682</v>
      </c>
      <c r="K119" s="22">
        <f>SUM(K91:K118)</f>
        <v>2.8075936237827617</v>
      </c>
      <c r="L119" s="22">
        <f>SUM(L91:L118)</f>
        <v>1.9170616870951085</v>
      </c>
      <c r="M119" s="57">
        <f t="shared" si="49"/>
        <v>1.9586414514026682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1.0280328105813519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0.30293061146055072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1.9586414514026682</v>
      </c>
      <c r="J130" s="228">
        <f>(J119)</f>
        <v>1.9586414514026682</v>
      </c>
      <c r="K130" s="29">
        <f>(B130)</f>
        <v>2.8075936237827617</v>
      </c>
      <c r="L130" s="29">
        <f>(L119)</f>
        <v>1.9170616870951085</v>
      </c>
      <c r="M130" s="240">
        <f t="shared" si="66"/>
        <v>1.9586414514026682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0.44489989056014689</v>
      </c>
      <c r="K131" s="29"/>
      <c r="L131" s="29">
        <f>IF(I131&lt;SUM(L126:L127),0,I131-(SUM(L126:L127)))</f>
        <v>0.81661709413111483</v>
      </c>
      <c r="M131" s="237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10259.4</v>
      </c>
      <c r="T13" s="222">
        <f>IF($B$81=0,0,(SUMIF($N$6:$N$28,$U13,M$6:M$28)+SUMIF($N$91:$N$118,$U13,M$91:M$118))*$I$83*'Q2'!$B$81/$B$81)</f>
        <v>10259.4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5665.336174148315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34163.177506672117</v>
      </c>
      <c r="T23" s="179">
        <f>SUM(T7:T22)</f>
        <v>34368.513680820426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1.9733559008851854E-2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1.9733559008851854E-2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7.8934236035407418E-2</v>
      </c>
      <c r="Z27" s="116">
        <v>0.25</v>
      </c>
      <c r="AA27" s="121">
        <f t="shared" si="16"/>
        <v>1.9733559008851854E-2</v>
      </c>
      <c r="AB27" s="116">
        <v>0.25</v>
      </c>
      <c r="AC27" s="121">
        <f t="shared" si="7"/>
        <v>1.9733559008851854E-2</v>
      </c>
      <c r="AD27" s="116">
        <v>0.25</v>
      </c>
      <c r="AE27" s="121">
        <f t="shared" si="8"/>
        <v>1.9733559008851854E-2</v>
      </c>
      <c r="AF27" s="122">
        <f t="shared" si="10"/>
        <v>0.25</v>
      </c>
      <c r="AG27" s="121">
        <f t="shared" si="11"/>
        <v>1.9733559008851854E-2</v>
      </c>
      <c r="AH27" s="123">
        <f t="shared" si="12"/>
        <v>1</v>
      </c>
      <c r="AI27" s="183">
        <f t="shared" si="13"/>
        <v>1.9733559008851854E-2</v>
      </c>
      <c r="AJ27" s="120">
        <f t="shared" si="14"/>
        <v>1.9733559008851854E-2</v>
      </c>
      <c r="AK27" s="119">
        <f t="shared" si="15"/>
        <v>1.9733559008851854E-2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0.31569450398496679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0.31569450398496679</v>
      </c>
      <c r="N29" s="229"/>
      <c r="P29" s="22"/>
      <c r="V29" s="56"/>
      <c r="W29" s="110"/>
      <c r="X29" s="118"/>
      <c r="Y29" s="183">
        <f t="shared" si="9"/>
        <v>1.2627780159398672</v>
      </c>
      <c r="Z29" s="116">
        <v>0.25</v>
      </c>
      <c r="AA29" s="121">
        <f t="shared" si="16"/>
        <v>0.31569450398496679</v>
      </c>
      <c r="AB29" s="116">
        <v>0.25</v>
      </c>
      <c r="AC29" s="121">
        <f t="shared" si="7"/>
        <v>0.31569450398496679</v>
      </c>
      <c r="AD29" s="116">
        <v>0.25</v>
      </c>
      <c r="AE29" s="121">
        <f t="shared" si="8"/>
        <v>0.31569450398496679</v>
      </c>
      <c r="AF29" s="122">
        <f t="shared" si="10"/>
        <v>0.25</v>
      </c>
      <c r="AG29" s="121">
        <f t="shared" si="11"/>
        <v>0.31569450398496679</v>
      </c>
      <c r="AH29" s="123">
        <f t="shared" si="12"/>
        <v>1</v>
      </c>
      <c r="AI29" s="183">
        <f t="shared" si="13"/>
        <v>0.31569450398496679</v>
      </c>
      <c r="AJ29" s="120">
        <f t="shared" si="14"/>
        <v>0.31569450398496679</v>
      </c>
      <c r="AK29" s="119">
        <f t="shared" si="15"/>
        <v>0.31569450398496679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2.0826129096793693</v>
      </c>
      <c r="J30" s="231">
        <f>IF(I$32&lt;=1,I30,1-SUM(J6:J29))</f>
        <v>0.54552431795856227</v>
      </c>
      <c r="K30" s="22">
        <f t="shared" si="4"/>
        <v>0.55751374053549196</v>
      </c>
      <c r="L30" s="22">
        <f>IF(L124=L119,0,IF(K30="",0,(L119-L124)/(B119-B124)*K30))</f>
        <v>0.34023987806507472</v>
      </c>
      <c r="M30" s="175">
        <f t="shared" si="6"/>
        <v>0.54552431795856227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2.1820972718342491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0.17962707262578703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2.4262973026689854</v>
      </c>
      <c r="J32" s="17"/>
      <c r="L32" s="22">
        <f>SUM(L6:L30)</f>
        <v>0.82037292737421297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10598.719620637217</v>
      </c>
      <c r="T32" s="234">
        <f t="shared" si="50"/>
        <v>10393.383446488908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0.1880367895131092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5665.336174148315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0.19090632747500724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5665.336174148315</v>
      </c>
      <c r="AH41" s="123">
        <f t="shared" si="61"/>
        <v>1</v>
      </c>
      <c r="AI41" s="112">
        <f t="shared" si="61"/>
        <v>5665.336174148315</v>
      </c>
      <c r="AJ41" s="148">
        <f t="shared" si="62"/>
        <v>0</v>
      </c>
      <c r="AK41" s="147">
        <f t="shared" si="63"/>
        <v>5665.336174148315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33915.240000000005</v>
      </c>
      <c r="J65" s="39">
        <f>SUM(J37:J64)</f>
        <v>33028.576174148315</v>
      </c>
      <c r="K65" s="40">
        <f>SUM(K37:K64)</f>
        <v>1</v>
      </c>
      <c r="L65" s="22">
        <f>SUM(L37:L64)</f>
        <v>1.1060533764658311</v>
      </c>
      <c r="M65" s="24">
        <f>SUM(M37:M64)</f>
        <v>1.1129726436901306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7222.5851438610243</v>
      </c>
      <c r="K72" s="40">
        <f t="shared" si="78"/>
        <v>0.46744844318641326</v>
      </c>
      <c r="L72" s="22">
        <f t="shared" si="76"/>
        <v>0.31432210750533035</v>
      </c>
      <c r="M72" s="24">
        <f t="shared" si="79"/>
        <v>0.24338135678194583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23440.797656295024</v>
      </c>
      <c r="J74" s="51">
        <f t="shared" si="75"/>
        <v>6140.1353532489748</v>
      </c>
      <c r="K74" s="40">
        <f>B74/B$76</f>
        <v>0.12815338994473646</v>
      </c>
      <c r="L74" s="22">
        <f t="shared" si="76"/>
        <v>0.12904574270904096</v>
      </c>
      <c r="M74" s="24">
        <f>J74/B$76</f>
        <v>0.20690576065672511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4.9984350241264514E-12</v>
      </c>
      <c r="K75" s="40">
        <f>B75/B$76</f>
        <v>0</v>
      </c>
      <c r="L75" s="22">
        <f t="shared" si="76"/>
        <v>0</v>
      </c>
      <c r="M75" s="24">
        <f>J75/B$76</f>
        <v>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33915.24</v>
      </c>
      <c r="J76" s="51">
        <f t="shared" si="75"/>
        <v>33028.576174148315</v>
      </c>
      <c r="K76" s="40">
        <f>SUM(K70:K75)</f>
        <v>1.1495200790049596</v>
      </c>
      <c r="L76" s="22">
        <f>SUM(L70:L75)</f>
        <v>1.1060533764658307</v>
      </c>
      <c r="M76" s="24">
        <f>SUM(M70:M75)</f>
        <v>1.1129726436901306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7">
        <f t="shared" si="80"/>
        <v>0.35502721831839434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7">
        <f t="shared" ref="M92:M118" si="92">(J92)</f>
        <v>0.40828130106615346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0.50334047616277544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0.50334047616277544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7">
        <f t="shared" si="92"/>
        <v>0.14819454458335379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3.0132215505006856</v>
      </c>
      <c r="J119" s="24">
        <f>SUM(J91:J118)</f>
        <v>2.9344453263576251</v>
      </c>
      <c r="K119" s="22">
        <f>SUM(K91:K118)</f>
        <v>4.35036280176364</v>
      </c>
      <c r="L119" s="22">
        <f>SUM(L91:L118)</f>
        <v>2.9162021004497127</v>
      </c>
      <c r="M119" s="57">
        <f t="shared" si="80"/>
        <v>2.9344453263576251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0.64169527344663146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0.82873648743220674</v>
      </c>
      <c r="M126" s="240">
        <f t="shared" si="93"/>
        <v>0.64169527344663146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2.0826129096793693</v>
      </c>
      <c r="J128" s="228">
        <f>(J30)</f>
        <v>0.54552431795856227</v>
      </c>
      <c r="K128" s="29">
        <f>(B128)</f>
        <v>0.55751374053549196</v>
      </c>
      <c r="L128" s="29">
        <f>IF(L124=L119,0,(L119-L124)/(B119-B124)*K128)</f>
        <v>0.34023987806507472</v>
      </c>
      <c r="M128" s="240">
        <f t="shared" si="93"/>
        <v>0.54552431795856227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3.0132215505006856</v>
      </c>
      <c r="J130" s="228">
        <f>(J119)</f>
        <v>2.9344453263576251</v>
      </c>
      <c r="K130" s="29">
        <f>(B130)</f>
        <v>4.35036280176364</v>
      </c>
      <c r="L130" s="29">
        <f>(L119)</f>
        <v>2.9162021004497127</v>
      </c>
      <c r="M130" s="240">
        <f t="shared" si="93"/>
        <v>2.9344453263576251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0.17492182068448336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15120.600000000002</v>
      </c>
      <c r="T13" s="222">
        <f>IF($B$81=0,0,(SUMIF($N$6:$N$28,$U13,M$6:M$28)+SUMIF($N$91:$N$118,$U13,M$91:M$118))*$I$83*'Q2'!$B$81/$B$81)</f>
        <v>15120.600000000002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10440</v>
      </c>
      <c r="T14" s="222">
        <f>IF($B$81=0,0,(SUMIF($N$6:$N$28,$U14,M$6:M$28)+SUMIF($N$91:$N$118,$U14,M$91:M$118))*$I$83*'Q2'!$B$81/$B$81)</f>
        <v>10440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7043.6315558527467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45285.977506672112</v>
      </c>
      <c r="T23" s="179">
        <f>SUM(T7:T22)</f>
        <v>45309.609062524862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2.6066669301856662E-2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2.6066669301856662E-2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0.10426667720742665</v>
      </c>
      <c r="Z27" s="156">
        <f>'Q2'!Z27</f>
        <v>0.25</v>
      </c>
      <c r="AA27" s="121">
        <f t="shared" si="16"/>
        <v>2.6066669301856662E-2</v>
      </c>
      <c r="AB27" s="156">
        <f>'Q2'!AB27</f>
        <v>0.25</v>
      </c>
      <c r="AC27" s="121">
        <f t="shared" si="7"/>
        <v>2.6066669301856662E-2</v>
      </c>
      <c r="AD27" s="156">
        <f>'Q2'!AD27</f>
        <v>0.25</v>
      </c>
      <c r="AE27" s="121">
        <f t="shared" si="8"/>
        <v>2.6066669301856662E-2</v>
      </c>
      <c r="AF27" s="122">
        <f t="shared" si="10"/>
        <v>0.25</v>
      </c>
      <c r="AG27" s="121">
        <f t="shared" si="11"/>
        <v>2.6066669301856662E-2</v>
      </c>
      <c r="AH27" s="123">
        <f t="shared" si="12"/>
        <v>1</v>
      </c>
      <c r="AI27" s="183">
        <f t="shared" si="13"/>
        <v>2.6066669301856662E-2</v>
      </c>
      <c r="AJ27" s="120">
        <f t="shared" si="14"/>
        <v>2.6066669301856662E-2</v>
      </c>
      <c r="AK27" s="119">
        <f t="shared" si="15"/>
        <v>2.6066669301856662E-2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0.45000930916771842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0.45000930916771842</v>
      </c>
      <c r="N29" s="229"/>
      <c r="P29" s="22"/>
      <c r="V29" s="56"/>
      <c r="W29" s="110"/>
      <c r="X29" s="118"/>
      <c r="Y29" s="183">
        <f t="shared" si="9"/>
        <v>1.8000372366708737</v>
      </c>
      <c r="Z29" s="156">
        <f>'Q2'!Z29</f>
        <v>0.25</v>
      </c>
      <c r="AA29" s="121">
        <f t="shared" si="16"/>
        <v>0.45000930916771842</v>
      </c>
      <c r="AB29" s="156">
        <f>'Q2'!AB29</f>
        <v>0.25</v>
      </c>
      <c r="AC29" s="121">
        <f t="shared" si="7"/>
        <v>0.45000930916771842</v>
      </c>
      <c r="AD29" s="156">
        <f>'Q2'!AD29</f>
        <v>0.25</v>
      </c>
      <c r="AE29" s="121">
        <f t="shared" si="8"/>
        <v>0.45000930916771842</v>
      </c>
      <c r="AF29" s="122">
        <f t="shared" si="10"/>
        <v>0.25</v>
      </c>
      <c r="AG29" s="121">
        <f t="shared" si="11"/>
        <v>0.45000930916771842</v>
      </c>
      <c r="AH29" s="123">
        <f t="shared" si="12"/>
        <v>1</v>
      </c>
      <c r="AI29" s="183">
        <f t="shared" si="13"/>
        <v>0.45000930916771842</v>
      </c>
      <c r="AJ29" s="120">
        <f t="shared" si="14"/>
        <v>0.45000930916771842</v>
      </c>
      <c r="AK29" s="119">
        <f t="shared" si="15"/>
        <v>0.45000930916771842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3.0985451509274116</v>
      </c>
      <c r="J30" s="231">
        <f>IF(I$32&lt;=1,I30,1-SUM(J6:J29))</f>
        <v>0.40487640248280587</v>
      </c>
      <c r="K30" s="22">
        <f t="shared" si="4"/>
        <v>0.57900237422166878</v>
      </c>
      <c r="L30" s="22">
        <f>IF(L124=L119,0,IF(K30="",0,(L119-L124)/(B119-B124)*K30))</f>
        <v>0.36177674013453626</v>
      </c>
      <c r="M30" s="175">
        <f t="shared" si="6"/>
        <v>0.40487640248280587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1.6195056099312235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3.8795087268654216E-2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3.4422295439170276</v>
      </c>
      <c r="J32" s="17"/>
      <c r="L32" s="22">
        <f>SUM(L6:L30)</f>
        <v>0.96120491273134578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1.683159248771177E-2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7043.6315558527467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0.17632000490269217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7043.6315558527467</v>
      </c>
      <c r="AH41" s="123">
        <f t="shared" si="37"/>
        <v>1</v>
      </c>
      <c r="AI41" s="112">
        <f t="shared" si="37"/>
        <v>7043.6315558527467</v>
      </c>
      <c r="AJ41" s="148">
        <f t="shared" si="38"/>
        <v>0</v>
      </c>
      <c r="AK41" s="147">
        <f t="shared" si="39"/>
        <v>7043.6315558527467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45350.04</v>
      </c>
      <c r="J65" s="39">
        <f>SUM(J37:J64)</f>
        <v>43969.67155585275</v>
      </c>
      <c r="K65" s="40">
        <f>SUM(K37:K64)</f>
        <v>1</v>
      </c>
      <c r="L65" s="22">
        <f>SUM(L37:L64)</f>
        <v>1.1000811054370683</v>
      </c>
      <c r="M65" s="24">
        <f>SUM(M37:M64)</f>
        <v>1.100672663358685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16368.960000000001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0.40975668368879548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1982.4</v>
      </c>
      <c r="K73" s="40">
        <f>B73/B$76</f>
        <v>4.2054671072394113E-2</v>
      </c>
      <c r="L73" s="22">
        <f t="shared" si="45"/>
        <v>4.9624511865425054E-2</v>
      </c>
      <c r="M73" s="24">
        <f>J73/B$76</f>
        <v>4.9624511865425054E-2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34875.597656295031</v>
      </c>
      <c r="J74" s="51">
        <f t="shared" si="44"/>
        <v>4557.0762489267654</v>
      </c>
      <c r="K74" s="40">
        <f>B74/B$76</f>
        <v>9.8870149079307149E-2</v>
      </c>
      <c r="L74" s="22">
        <f t="shared" si="45"/>
        <v>0.10193173812060234</v>
      </c>
      <c r="M74" s="24">
        <f>J74/B$76</f>
        <v>0.114075203988354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1395.379629887665</v>
      </c>
      <c r="K75" s="40">
        <f>B75/B$76</f>
        <v>0.12954985030611454</v>
      </c>
      <c r="L75" s="22">
        <f t="shared" si="45"/>
        <v>4.6481807562828339E-2</v>
      </c>
      <c r="M75" s="24">
        <f>J75/B$76</f>
        <v>3.4929899616693329E-2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45350.040000000008</v>
      </c>
      <c r="J76" s="51">
        <f t="shared" si="44"/>
        <v>43969.671555852743</v>
      </c>
      <c r="K76" s="40">
        <f>SUM(K70:K75)</f>
        <v>1</v>
      </c>
      <c r="L76" s="22">
        <f>SUM(L70:L75)</f>
        <v>1.1000811054370683</v>
      </c>
      <c r="M76" s="24">
        <f>SUM(M70:M75)</f>
        <v>1.1006726633586847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7">
        <f t="shared" si="49"/>
        <v>0.56212642900412435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7">
        <f t="shared" ref="M92:M118" si="62">(J92)</f>
        <v>0.56804354930943102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7">
        <f t="shared" si="62"/>
        <v>0.30918286279980284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0.62579602555907521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0.62579602555907521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7">
        <f t="shared" si="62"/>
        <v>0.21322956055158815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4.0291537917487279</v>
      </c>
      <c r="J119" s="24">
        <f>SUM(J91:J118)</f>
        <v>3.9065140597717281</v>
      </c>
      <c r="K119" s="22">
        <f>SUM(K91:K118)</f>
        <v>5.8561899583789554</v>
      </c>
      <c r="L119" s="22">
        <f>SUM(L91:L118)</f>
        <v>3.9044144988260485</v>
      </c>
      <c r="M119" s="57">
        <f t="shared" si="49"/>
        <v>3.9065140597717281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0.17612761701561183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0.17612761701561183</v>
      </c>
      <c r="M127" s="57">
        <f t="shared" si="63"/>
        <v>0.17612761701561183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3.0985451509274116</v>
      </c>
      <c r="J128" s="228">
        <f>(J30)</f>
        <v>0.40487640248280587</v>
      </c>
      <c r="K128" s="22">
        <f>(B128)</f>
        <v>0.57900237422166878</v>
      </c>
      <c r="L128" s="22">
        <f>IF(L124=L119,0,(L119-L124)/(B119-B124)*K128)</f>
        <v>0.36177674013453626</v>
      </c>
      <c r="M128" s="57">
        <f t="shared" si="63"/>
        <v>0.40487640248280587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0.12397341053482691</v>
      </c>
      <c r="K129" s="29">
        <f>(B129)</f>
        <v>0.7586685324721647</v>
      </c>
      <c r="L129" s="60">
        <f>IF(SUM(L124:L128)&gt;L130,0,L130-SUM(L124:L128))</f>
        <v>0.16497351193741716</v>
      </c>
      <c r="M129" s="57">
        <f t="shared" si="63"/>
        <v>0.12397341053482691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4.0291537917487279</v>
      </c>
      <c r="J130" s="228">
        <f>(J119)</f>
        <v>3.9065140597717281</v>
      </c>
      <c r="K130" s="22">
        <f>(B130)</f>
        <v>5.8561899583789554</v>
      </c>
      <c r="L130" s="22">
        <f>(L119)</f>
        <v>3.9044144988260485</v>
      </c>
      <c r="M130" s="57">
        <f t="shared" si="63"/>
        <v>3.9065140597717281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21555.600000000002</v>
      </c>
      <c r="T13" s="222">
        <f>IF($B$81=0,0,(SUMIF($N$6:$N$28,$U13,M$6:M$28)+SUMIF($N$91:$N$118,$U13,M$91:M$118))*$I$83*'Q2'!$B$81/$B$81)</f>
        <v>21555.600000000002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26795.999999999996</v>
      </c>
      <c r="T14" s="222">
        <f>IF($B$81=0,0,(SUMIF($N$6:$N$28,$U14,M$6:M$28)+SUMIF($N$91:$N$118,$U14,M$91:M$118))*$I$83*'Q2'!$B$81/$B$81)</f>
        <v>26795.999999999996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9450.5157676609797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69085.937506672111</v>
      </c>
      <c r="T23" s="179">
        <f>SUM(T7:T22)</f>
        <v>69032.453274333093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6.8147345058063954E-2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3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0.53981620475619396</v>
      </c>
      <c r="N29" s="229"/>
      <c r="P29" s="22"/>
      <c r="V29" s="56"/>
      <c r="W29" s="110"/>
      <c r="X29" s="118"/>
      <c r="Y29" s="183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3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1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5">
        <f t="shared" si="6"/>
        <v>0.272988831138123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1.091955324552492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-0.11726231285891919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7">
        <f t="shared" si="50"/>
        <v>0.8875680457959858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7">
        <f t="shared" ref="M92:M118" si="63">(J92)</f>
        <v>0.68638595541556235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7">
        <f t="shared" si="63"/>
        <v>0.77295715699950696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0.83963721838508565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7">
        <f t="shared" si="63"/>
        <v>0.34116729688254105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8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8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5665.336174148315</v>
      </c>
      <c r="H81" s="109">
        <f>'Q3'!T16</f>
        <v>7043.6315558527467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23385.377506672114</v>
      </c>
      <c r="G88" s="109">
        <f>'Q2'!T23</f>
        <v>34368.513680820426</v>
      </c>
      <c r="H88" s="109">
        <f>'Q3'!T23</f>
        <v>45309.609062524862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5007.5596206372211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21376.51962063722</v>
      </c>
      <c r="G100" s="239">
        <f t="shared" si="0"/>
        <v>10393.383446488908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2016-06-02T08:26:49Z</dcterms:modified>
  <cp:category/>
</cp:coreProperties>
</file>