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<sst xmlns="http://schemas.openxmlformats.org/spreadsheetml/2006/main" count="790" uniqueCount="145">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</sst>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0.156140562193112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047240"/>
        <c:axId val="1852059544"/>
      </c:barChart>
      <c:catAx>
        <c:axId val="18520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05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05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04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0.17890427564457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716040"/>
        <c:axId val="1870859976"/>
      </c:barChart>
      <c:catAx>
        <c:axId val="185271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5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85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1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543192"/>
        <c:axId val="1852610264"/>
      </c:barChart>
      <c:catAx>
        <c:axId val="187154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1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61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54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796664"/>
        <c:axId val="1852792808"/>
      </c:barChart>
      <c:catAx>
        <c:axId val="18527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9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79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9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7146.868003449294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499288"/>
        <c:axId val="1852121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99288"/>
        <c:axId val="1852121288"/>
      </c:lineChart>
      <c:catAx>
        <c:axId val="185249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12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12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49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169384"/>
        <c:axId val="-20824599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69384"/>
        <c:axId val="-2082459928"/>
      </c:lineChart>
      <c:catAx>
        <c:axId val="-208216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45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5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16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630440"/>
        <c:axId val="18523470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30440"/>
        <c:axId val="1852347032"/>
      </c:lineChart>
      <c:catAx>
        <c:axId val="1852630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34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34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3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0.059220791312897</c:v>
                </c:pt>
                <c:pt idx="2">
                  <c:v>0.248926538064392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-0.176250155702831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37448"/>
        <c:axId val="1833602136"/>
      </c:barChart>
      <c:catAx>
        <c:axId val="-208443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60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60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3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0.0909788170691886</c:v>
                </c:pt>
                <c:pt idx="2">
                  <c:v>0.119373543842388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0.0170261975238245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0.401563983102916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-1.25123536200222E-16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0.0909788170691886</c:v>
                </c:pt>
                <c:pt idx="2">
                  <c:v>0.119373543842388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641640"/>
        <c:axId val="1870761224"/>
      </c:barChart>
      <c:catAx>
        <c:axId val="187164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76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76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64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575192"/>
        <c:axId val="1871068024"/>
      </c:barChart>
      <c:catAx>
        <c:axId val="-208157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06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06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57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0.495238095238095</c:v>
                </c:pt>
                <c:pt idx="2">
                  <c:v>0.519674185463659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-0.507156207029987</c:v>
                </c:pt>
                <c:pt idx="2">
                  <c:v>-0.507156207029987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407752"/>
        <c:axId val="-2081520712"/>
      </c:barChart>
      <c:catAx>
        <c:axId val="187140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52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52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40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0.024117167811289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0.433153910870849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0.322902566633805</c:v>
                </c:pt>
                <c:pt idx="2" formatCode="0.0%">
                  <c:v>0.423681302270243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213752"/>
        <c:axId val="1851911208"/>
      </c:barChart>
      <c:catAx>
        <c:axId val="187121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91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191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21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453576"/>
        <c:axId val="-2082317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53576"/>
        <c:axId val="-2082317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53576"/>
        <c:axId val="-2082317080"/>
      </c:scatterChart>
      <c:catAx>
        <c:axId val="-2082453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317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317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453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076504"/>
        <c:axId val="18523656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76504"/>
        <c:axId val="1852365624"/>
      </c:lineChart>
      <c:catAx>
        <c:axId val="-2082076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365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2365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0765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33512"/>
        <c:axId val="-20816734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69896"/>
        <c:axId val="-2081977560"/>
      </c:scatterChart>
      <c:valAx>
        <c:axId val="18715335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73496"/>
        <c:crosses val="autoZero"/>
        <c:crossBetween val="midCat"/>
      </c:valAx>
      <c:valAx>
        <c:axId val="-2081673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533512"/>
        <c:crosses val="autoZero"/>
        <c:crossBetween val="midCat"/>
      </c:valAx>
      <c:valAx>
        <c:axId val="-2081669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1977560"/>
        <c:crosses val="autoZero"/>
        <c:crossBetween val="midCat"/>
      </c:valAx>
      <c:valAx>
        <c:axId val="-2081977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698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06856"/>
        <c:axId val="17729649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6856"/>
        <c:axId val="1772964904"/>
      </c:lineChart>
      <c:catAx>
        <c:axId val="177250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964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2964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506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857368"/>
        <c:axId val="-2132264872"/>
      </c:barChart>
      <c:catAx>
        <c:axId val="-213185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85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577480"/>
        <c:axId val="-2131335224"/>
      </c:barChart>
      <c:catAx>
        <c:axId val="-213157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33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33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57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329480"/>
        <c:axId val="1852135096"/>
      </c:barChart>
      <c:catAx>
        <c:axId val="1871329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35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13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32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198152"/>
        <c:axId val="1852068072"/>
      </c:barChart>
      <c:catAx>
        <c:axId val="2085198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068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06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9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0.433153910870849</c:v>
                </c:pt>
                <c:pt idx="1">
                  <c:v>0.433153910870849</c:v>
                </c:pt>
                <c:pt idx="2">
                  <c:v>0.433153910870849</c:v>
                </c:pt>
                <c:pt idx="3">
                  <c:v>0.433153910870849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161096"/>
        <c:axId val="2085382136"/>
      </c:barChart>
      <c:catAx>
        <c:axId val="2139161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38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38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16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975128"/>
        <c:axId val="1852144456"/>
      </c:barChart>
      <c:catAx>
        <c:axId val="1851975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44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14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97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800312"/>
        <c:axId val="1871469080"/>
      </c:barChart>
      <c:catAx>
        <c:axId val="185180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46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46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80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4402.8</v>
      </c>
      <c r="T13" s="222">
        <f>IF($B$81=0,0,(SUMIF($N$6:$N$28,$U13,M$6:M$28)+SUMIF($N$91:$N$118,$U13,M$91:M$118))*$I$83*'Q2'!$B$81/$B$81)</f>
        <v>4402.8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10824.737506672114</v>
      </c>
      <c r="T23" s="179">
        <f>SUM(T7:T22)</f>
        <v>11292.737506672114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8376.7862873038866</v>
      </c>
      <c r="T30" s="234">
        <f t="shared" si="24"/>
        <v>7908.7862873038866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1">
        <f t="shared" si="6"/>
        <v>0.65631560701038394</v>
      </c>
      <c r="N31" s="167">
        <f>M31*I83</f>
        <v>7387.1439435989087</v>
      </c>
      <c r="P31" s="22"/>
      <c r="Q31" s="238" t="s">
        <v>142</v>
      </c>
      <c r="R31" s="234">
        <f t="shared" si="24"/>
        <v>0</v>
      </c>
      <c r="S31" s="234">
        <f t="shared" si="24"/>
        <v>17568.199620637221</v>
      </c>
      <c r="T31" s="234">
        <f>IF(T25&gt;T$23,T25-T$23,0)</f>
        <v>17100.199620637221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33937.15962063722</v>
      </c>
      <c r="T32" s="234">
        <f t="shared" si="24"/>
        <v>33469.15962063722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9713.0556770383137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9952.8000000000011</v>
      </c>
      <c r="J65" s="39">
        <f>SUM(J37:J64)</f>
        <v>9952.8000000000011</v>
      </c>
      <c r="K65" s="40">
        <f>SUM(K37:K64)</f>
        <v>1</v>
      </c>
      <c r="L65" s="22">
        <f>SUM(L37:L64)</f>
        <v>0.49523809523809526</v>
      </c>
      <c r="M65" s="24">
        <f>SUM(M37:M64)</f>
        <v>0.51967418546365918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9952.7999999999993</v>
      </c>
      <c r="J70" s="51">
        <f t="shared" ref="J70:J77" si="44">J124*I$83</f>
        <v>9952.7999999999993</v>
      </c>
      <c r="K70" s="40">
        <f>B70/B$76</f>
        <v>0.39065082138773188</v>
      </c>
      <c r="L70" s="22">
        <f t="shared" ref="L70:L74" si="45">(L124*G$37*F$9/F$7)/B$130</f>
        <v>0.49523809523809514</v>
      </c>
      <c r="M70" s="24">
        <f>J70/B$76</f>
        <v>0.51967418546365907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2488.1999999999998</v>
      </c>
      <c r="AB70" s="156">
        <f>'Q2'!AB70</f>
        <v>0.25</v>
      </c>
      <c r="AC70" s="147">
        <f>$J70*AB70</f>
        <v>2488.1999999999998</v>
      </c>
      <c r="AD70" s="156">
        <f>'Q2'!AD70</f>
        <v>0.25</v>
      </c>
      <c r="AE70" s="147">
        <f>$J70*AD70</f>
        <v>2488.1999999999998</v>
      </c>
      <c r="AF70" s="156">
        <f>'Q2'!AF70</f>
        <v>0.25</v>
      </c>
      <c r="AG70" s="147">
        <f>$J70*AF70</f>
        <v>2488.1999999999998</v>
      </c>
      <c r="AH70" s="155">
        <f>SUM(Z70,AB70,AD70,AF70)</f>
        <v>1</v>
      </c>
      <c r="AI70" s="147">
        <f>SUM(AA70,AC70,AE70,AG70)</f>
        <v>9952.7999999999993</v>
      </c>
      <c r="AJ70" s="148">
        <f>(AA70+AC70)</f>
        <v>4976.3999999999996</v>
      </c>
      <c r="AK70" s="147">
        <f>(AE70+AG70)</f>
        <v>4976.3999999999996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9952.7999999999993</v>
      </c>
      <c r="J76" s="51">
        <f t="shared" si="44"/>
        <v>9952.7999999999993</v>
      </c>
      <c r="K76" s="40">
        <f>SUM(K70:K75)</f>
        <v>1.7388212946888948</v>
      </c>
      <c r="L76" s="22">
        <f>SUM(L70:L75)</f>
        <v>0.49523809523809514</v>
      </c>
      <c r="M76" s="24">
        <f>SUM(M70:M75)</f>
        <v>0.51967418546365907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9713.0556770383118</v>
      </c>
      <c r="J77" s="100">
        <f t="shared" si="44"/>
        <v>9713.0556770383118</v>
      </c>
      <c r="K77" s="40"/>
      <c r="L77" s="22">
        <f>-(L131*G$37*F$9/F$7)/B$130</f>
        <v>-0.50715620702998698</v>
      </c>
      <c r="M77" s="24">
        <f>-J77/B$76</f>
        <v>-0.50715620702998709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7">
        <f t="shared" si="49"/>
        <v>0.20118209038042345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7">
        <f t="shared" si="49"/>
        <v>0.14201088732735775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8">
        <f t="shared" si="49"/>
        <v>4.7976651124107338E-2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0.88426298760743616</v>
      </c>
      <c r="J119" s="24">
        <f>SUM(J91:J118)</f>
        <v>0.88426298760743616</v>
      </c>
      <c r="K119" s="22">
        <f>SUM(K91:K118)</f>
        <v>2.8075936237827617</v>
      </c>
      <c r="L119" s="22">
        <f>SUM(L91:L118)</f>
        <v>0.84268322329987644</v>
      </c>
      <c r="M119" s="57">
        <f t="shared" si="49"/>
        <v>0.88426298760743616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0.88426298760743616</v>
      </c>
      <c r="J124" s="237">
        <f>IF(SUMPRODUCT($B$124:$B124,$H$124:$H124)&lt;J$119,($B124*$H124),J$119)</f>
        <v>0.88426298760743616</v>
      </c>
      <c r="K124" s="29">
        <f>(B124)</f>
        <v>1.0967887552536943</v>
      </c>
      <c r="L124" s="29">
        <f>IF(SUMPRODUCT($B$124:$B124,$H$124:$H124)&lt;L$119,($B124*$H124),L$119)</f>
        <v>0.84268322329987644</v>
      </c>
      <c r="M124" s="240">
        <f t="shared" si="66"/>
        <v>0.88426298760743616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0.88426298760743616</v>
      </c>
      <c r="J130" s="228">
        <f>(J119)</f>
        <v>0.88426298760743616</v>
      </c>
      <c r="K130" s="29">
        <f>(B130)</f>
        <v>2.8075936237827617</v>
      </c>
      <c r="L130" s="29">
        <f>(L119)</f>
        <v>0.84268322329987644</v>
      </c>
      <c r="M130" s="240">
        <f t="shared" si="66"/>
        <v>0.88426298760743616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0.86296274734499501</v>
      </c>
      <c r="J131" s="237">
        <f>IF(SUMPRODUCT($B124:$B125,$H124:$H125)&gt;(J119-J128),SUMPRODUCT($B124:$B125,$H124:$H125)+J128-J119,0)</f>
        <v>0.86296274734499501</v>
      </c>
      <c r="K131" s="29"/>
      <c r="L131" s="29">
        <f>IF(I131&lt;SUM(L126:L127),0,I131-(SUM(L126:L127)))</f>
        <v>0.86296274734499501</v>
      </c>
      <c r="M131" s="237">
        <f>IF(I131&lt;SUM(M126:M127),0,I131-(SUM(M126:M127)))</f>
        <v>0.86296274734499501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10259.4</v>
      </c>
      <c r="T13" s="222">
        <f>IF($B$81=0,0,(SUMIF($N$6:$N$28,$U13,M$6:M$28)+SUMIF($N$91:$N$118,$U13,M$91:M$118))*$I$83*'Q2'!$B$81/$B$81)</f>
        <v>10259.4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6552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22070.537506672114</v>
      </c>
      <c r="T23" s="179">
        <f>SUM(T7:T22)</f>
        <v>23162.537506672117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1.008234445884137</v>
      </c>
      <c r="J30" s="231">
        <f>IF(I$32&lt;=1,I30,1-SUM(J6:J29))</f>
        <v>0.65631560701038394</v>
      </c>
      <c r="K30" s="22">
        <f t="shared" si="4"/>
        <v>0.55751374053549196</v>
      </c>
      <c r="L30" s="22">
        <f>IF(L124=L119,0,IF(K30="",0,(L119-L124)/(B119-B124)*K30))</f>
        <v>0.1561405621931117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0.36372638849775007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6322.3996206372212</v>
      </c>
      <c r="T31" s="234">
        <f>IF(T25&gt;T$23,T25-T$23,0)</f>
        <v>5230.3996206372176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1.3519188388737531</v>
      </c>
      <c r="J32" s="17"/>
      <c r="L32" s="22">
        <f>SUM(L6:L30)</f>
        <v>0.63627361150224993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22691.35962063722</v>
      </c>
      <c r="T32" s="234">
        <f t="shared" si="50"/>
        <v>21599.359620637217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0.67920830184047265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5230.3996206372212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21822.600000000002</v>
      </c>
      <c r="J65" s="39">
        <f>SUM(J37:J64)</f>
        <v>21822.6</v>
      </c>
      <c r="K65" s="40">
        <f>SUM(K37:K64)</f>
        <v>1</v>
      </c>
      <c r="L65" s="22">
        <f>SUM(L37:L64)</f>
        <v>0.69856449656287911</v>
      </c>
      <c r="M65" s="24">
        <f>SUM(M37:M64)</f>
        <v>0.73536190861302053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11348.157656295025</v>
      </c>
      <c r="J74" s="51">
        <f t="shared" si="75"/>
        <v>7387.1439435989087</v>
      </c>
      <c r="K74" s="40">
        <f>B74/B$76</f>
        <v>0.12815338994473646</v>
      </c>
      <c r="L74" s="22">
        <f t="shared" si="76"/>
        <v>5.9220791312896967E-2</v>
      </c>
      <c r="M74" s="24">
        <f>J74/B$76</f>
        <v>0.24892653806439238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21822.6</v>
      </c>
      <c r="J76" s="51">
        <f t="shared" si="75"/>
        <v>21822.6</v>
      </c>
      <c r="K76" s="40">
        <f>SUM(K70:K75)</f>
        <v>1.1495200790049596</v>
      </c>
      <c r="L76" s="22">
        <f>SUM(L70:L75)</f>
        <v>0.7219063175643563</v>
      </c>
      <c r="M76" s="24">
        <f>SUM(M70:M75)</f>
        <v>0.91161206431585184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5230.3996206372212</v>
      </c>
      <c r="K77" s="40"/>
      <c r="L77" s="22">
        <f>-(L131*G$37*F$9/F$7)/B$130</f>
        <v>-0.30972547962438796</v>
      </c>
      <c r="M77" s="24">
        <f>-J77/B$76</f>
        <v>-0.17625015570283128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7">
        <f t="shared" si="80"/>
        <v>0.35502721831839434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7">
        <f t="shared" ref="M92:M118" si="92">(J92)</f>
        <v>0.40828130106615346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0.58211670030583573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7">
        <f t="shared" si="92"/>
        <v>0.14819454458335379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1.9388430867054534</v>
      </c>
      <c r="J119" s="24">
        <f>SUM(J91:J118)</f>
        <v>1.9388430867054534</v>
      </c>
      <c r="K119" s="22">
        <f>SUM(K91:K118)</f>
        <v>4.35036280176364</v>
      </c>
      <c r="L119" s="22">
        <f>SUM(L91:L118)</f>
        <v>1.8418236366544809</v>
      </c>
      <c r="M119" s="57">
        <f t="shared" si="80"/>
        <v>1.9388430867054534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1.008234445884137</v>
      </c>
      <c r="J128" s="228">
        <f>(J30)</f>
        <v>0.65631560701038394</v>
      </c>
      <c r="K128" s="29">
        <f>(B128)</f>
        <v>0.55751374053549196</v>
      </c>
      <c r="L128" s="29">
        <f>IF(L124=L119,0,(L119-L124)/(B119-B124)*K128)</f>
        <v>0.1561405621931117</v>
      </c>
      <c r="M128" s="240">
        <f t="shared" si="93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1.9388430867054534</v>
      </c>
      <c r="J130" s="228">
        <f>(J119)</f>
        <v>1.9388430867054534</v>
      </c>
      <c r="K130" s="29">
        <f>(B130)</f>
        <v>4.35036280176364</v>
      </c>
      <c r="L130" s="29">
        <f>(L119)</f>
        <v>1.8418236366544809</v>
      </c>
      <c r="M130" s="240">
        <f t="shared" si="93"/>
        <v>1.9388430867054534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0.46469825525736175</v>
      </c>
      <c r="K131" s="29"/>
      <c r="L131" s="29">
        <f>IF(I131&lt;SUM(L126:L127),0,I131-(SUM(L126:L127)))</f>
        <v>0.81661709413111483</v>
      </c>
      <c r="M131" s="237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15120.600000000002</v>
      </c>
      <c r="T13" s="222">
        <f>IF($B$81=0,0,(SUMIF($N$6:$N$28,$U13,M$6:M$28)+SUMIF($N$91:$N$118,$U13,M$91:M$118))*$I$83*'Q2'!$B$81/$B$81)</f>
        <v>15120.600000000002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10440</v>
      </c>
      <c r="T14" s="222">
        <f>IF($B$81=0,0,(SUMIF($N$6:$N$28,$U14,M$6:M$28)+SUMIF($N$91:$N$118,$U14,M$91:M$118))*$I$83*'Q2'!$B$81/$B$81)</f>
        <v>10440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7146.8680034492945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41689.337506672113</v>
      </c>
      <c r="T23" s="179">
        <f>SUM(T7:T22)</f>
        <v>41816.205510121406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2.4117167811288968E-2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2.4117167811288968E-2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9.6468671245155874E-2</v>
      </c>
      <c r="Z27" s="156">
        <f>'Q2'!Z27</f>
        <v>0.25</v>
      </c>
      <c r="AA27" s="121">
        <f t="shared" si="16"/>
        <v>2.4117167811288968E-2</v>
      </c>
      <c r="AB27" s="156">
        <f>'Q2'!AB27</f>
        <v>0.25</v>
      </c>
      <c r="AC27" s="121">
        <f t="shared" si="7"/>
        <v>2.4117167811288968E-2</v>
      </c>
      <c r="AD27" s="156">
        <f>'Q2'!AD27</f>
        <v>0.25</v>
      </c>
      <c r="AE27" s="121">
        <f t="shared" si="8"/>
        <v>2.4117167811288968E-2</v>
      </c>
      <c r="AF27" s="122">
        <f t="shared" si="10"/>
        <v>0.25</v>
      </c>
      <c r="AG27" s="121">
        <f t="shared" si="11"/>
        <v>2.4117167811288968E-2</v>
      </c>
      <c r="AH27" s="123">
        <f t="shared" si="12"/>
        <v>1</v>
      </c>
      <c r="AI27" s="183">
        <f t="shared" si="13"/>
        <v>2.4117167811288968E-2</v>
      </c>
      <c r="AJ27" s="120">
        <f t="shared" si="14"/>
        <v>2.4117167811288968E-2</v>
      </c>
      <c r="AK27" s="119">
        <f t="shared" si="15"/>
        <v>2.4117167811288968E-2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0.43315391087084937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0.43315391087084937</v>
      </c>
      <c r="N29" s="229"/>
      <c r="P29" s="22"/>
      <c r="V29" s="56"/>
      <c r="W29" s="110"/>
      <c r="X29" s="118"/>
      <c r="Y29" s="183">
        <f t="shared" si="9"/>
        <v>1.7326156434833975</v>
      </c>
      <c r="Z29" s="156">
        <f>'Q2'!Z29</f>
        <v>0.25</v>
      </c>
      <c r="AA29" s="121">
        <f t="shared" si="16"/>
        <v>0.43315391087084937</v>
      </c>
      <c r="AB29" s="156">
        <f>'Q2'!AB29</f>
        <v>0.25</v>
      </c>
      <c r="AC29" s="121">
        <f t="shared" si="7"/>
        <v>0.43315391087084937</v>
      </c>
      <c r="AD29" s="156">
        <f>'Q2'!AD29</f>
        <v>0.25</v>
      </c>
      <c r="AE29" s="121">
        <f t="shared" si="8"/>
        <v>0.43315391087084937</v>
      </c>
      <c r="AF29" s="122">
        <f t="shared" si="10"/>
        <v>0.25</v>
      </c>
      <c r="AG29" s="121">
        <f t="shared" si="11"/>
        <v>0.43315391087084937</v>
      </c>
      <c r="AH29" s="123">
        <f t="shared" si="12"/>
        <v>1</v>
      </c>
      <c r="AI29" s="183">
        <f t="shared" si="13"/>
        <v>0.43315391087084937</v>
      </c>
      <c r="AJ29" s="120">
        <f t="shared" si="14"/>
        <v>0.43315391087084937</v>
      </c>
      <c r="AK29" s="119">
        <f t="shared" si="15"/>
        <v>0.43315391087084937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2.7789993314848016</v>
      </c>
      <c r="J30" s="231">
        <f>IF(I$32&lt;=1,I30,1-SUM(J6:J29))</f>
        <v>0.42368130227024259</v>
      </c>
      <c r="K30" s="22">
        <f t="shared" si="4"/>
        <v>0.57900237422166878</v>
      </c>
      <c r="L30" s="22">
        <f>IF(L124=L119,0,IF(K30="",0,(L119-L124)/(B119-B124)*K30))</f>
        <v>0.32290256663380518</v>
      </c>
      <c r="M30" s="175">
        <f t="shared" si="6"/>
        <v>0.42368130227024259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1.6947252090809704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7.7669260769385184E-2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3.1226837244744177</v>
      </c>
      <c r="J32" s="17"/>
      <c r="L32" s="22">
        <f>SUM(L6:L30)</f>
        <v>0.92233073923061482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3072.5596206372138</v>
      </c>
      <c r="T32" s="234">
        <f t="shared" si="24"/>
        <v>2945.6916171879202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9.0361825818586622E-2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7146.8680034492945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0.17890427564457032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7146.8680034492945</v>
      </c>
      <c r="AH41" s="123">
        <f t="shared" si="37"/>
        <v>1</v>
      </c>
      <c r="AI41" s="112">
        <f t="shared" si="37"/>
        <v>7146.8680034492945</v>
      </c>
      <c r="AJ41" s="148">
        <f t="shared" si="38"/>
        <v>0</v>
      </c>
      <c r="AK41" s="147">
        <f t="shared" si="39"/>
        <v>7146.8680034492945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41753.4</v>
      </c>
      <c r="J65" s="39">
        <f>SUM(J37:J64)</f>
        <v>40476.268003449295</v>
      </c>
      <c r="K65" s="40">
        <f>SUM(K37:K64)</f>
        <v>1</v>
      </c>
      <c r="L65" s="22">
        <f>SUM(L37:L64)</f>
        <v>1.0100480624812256</v>
      </c>
      <c r="M65" s="24">
        <f>SUM(M37:M64)</f>
        <v>1.0132238911447204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16041.677996995295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0.40156398310291619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1.7026197523824543E-2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31278.957656295031</v>
      </c>
      <c r="J74" s="51">
        <f t="shared" si="44"/>
        <v>4768.7343294156999</v>
      </c>
      <c r="K74" s="40">
        <f>B74/B$76</f>
        <v>9.8870149079307149E-2</v>
      </c>
      <c r="L74" s="22">
        <f t="shared" si="45"/>
        <v>9.0978817069188672E-2</v>
      </c>
      <c r="M74" s="24">
        <f>J74/B$76</f>
        <v>0.1193735438423876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-4.9984350241264514E-12</v>
      </c>
      <c r="K75" s="40">
        <f>B75/B$76</f>
        <v>0.12954985030611454</v>
      </c>
      <c r="L75" s="22">
        <f t="shared" si="45"/>
        <v>0</v>
      </c>
      <c r="M75" s="24">
        <f>J75/B$76</f>
        <v>-1.2512353620022157E-16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41753.400000000009</v>
      </c>
      <c r="J76" s="51">
        <f t="shared" si="44"/>
        <v>40476.268003449302</v>
      </c>
      <c r="K76" s="40">
        <f>SUM(K70:K75)</f>
        <v>1</v>
      </c>
      <c r="L76" s="22">
        <f>SUM(L70:L75)</f>
        <v>1.0100480624812256</v>
      </c>
      <c r="M76" s="24">
        <f>SUM(M70:M75)</f>
        <v>1.0132238911447204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7">
        <f t="shared" si="49"/>
        <v>0.56212642900412435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7">
        <f t="shared" ref="M92:M118" si="62">(J92)</f>
        <v>0.56804354930943102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7">
        <f t="shared" si="62"/>
        <v>0.30918286279980284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0.63496813487320813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0.63496813487320813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7">
        <f t="shared" si="62"/>
        <v>0.21322956055158815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3.7096079723061179</v>
      </c>
      <c r="J119" s="24">
        <f>SUM(J91:J118)</f>
        <v>3.5961403496432518</v>
      </c>
      <c r="K119" s="22">
        <f>SUM(K91:K118)</f>
        <v>5.8561899583789554</v>
      </c>
      <c r="L119" s="22">
        <f>SUM(L91:L118)</f>
        <v>3.584868679383439</v>
      </c>
      <c r="M119" s="57">
        <f t="shared" si="49"/>
        <v>3.5961403496432518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1.4252333124205783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1.4252333124205783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6.0429483011150253E-2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2.7789993314848016</v>
      </c>
      <c r="J128" s="228">
        <f>(J30)</f>
        <v>0.42368130227024259</v>
      </c>
      <c r="K128" s="22">
        <f>(B128)</f>
        <v>0.57900237422166878</v>
      </c>
      <c r="L128" s="22">
        <f>IF(L124=L119,0,(L119-L124)/(B119-B124)*K128)</f>
        <v>0.32290256663380518</v>
      </c>
      <c r="M128" s="57">
        <f t="shared" si="63"/>
        <v>0.42368130227024259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-4.4408920985006262E-16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3.7096079723061179</v>
      </c>
      <c r="J130" s="228">
        <f>(J119)</f>
        <v>3.5961403496432518</v>
      </c>
      <c r="K130" s="22">
        <f>(B130)</f>
        <v>5.8561899583789554</v>
      </c>
      <c r="L130" s="22">
        <f>(L119)</f>
        <v>3.584868679383439</v>
      </c>
      <c r="M130" s="57">
        <f t="shared" si="63"/>
        <v>3.5961403496432518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21555.600000000002</v>
      </c>
      <c r="T13" s="222">
        <f>IF($B$81=0,0,(SUMIF($N$6:$N$28,$U13,M$6:M$28)+SUMIF($N$91:$N$118,$U13,M$91:M$118))*$I$83*'Q2'!$B$81/$B$81)</f>
        <v>21555.600000000002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26795.999999999996</v>
      </c>
      <c r="T14" s="222">
        <f>IF($B$81=0,0,(SUMIF($N$6:$N$28,$U14,M$6:M$28)+SUMIF($N$91:$N$118,$U14,M$91:M$118))*$I$83*'Q2'!$B$81/$B$81)</f>
        <v>26795.999999999996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9450.5157676609797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69085.937506672111</v>
      </c>
      <c r="T23" s="179">
        <f>SUM(T7:T22)</f>
        <v>69032.453274333093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6.8147345058063954E-2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3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0.53981620475619396</v>
      </c>
      <c r="N29" s="229"/>
      <c r="P29" s="22"/>
      <c r="V29" s="56"/>
      <c r="W29" s="110"/>
      <c r="X29" s="118"/>
      <c r="Y29" s="183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3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1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5">
        <f t="shared" si="6"/>
        <v>0.272988831138123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1.091955324552492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-0.11726231285891919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7">
        <f t="shared" si="50"/>
        <v>0.8875680457959858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7">
        <f t="shared" ref="M92:M118" si="63">(J92)</f>
        <v>0.68638595541556235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7">
        <f t="shared" si="63"/>
        <v>0.77295715699950696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0.83963721838508565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7">
        <f t="shared" si="63"/>
        <v>0.34116729688254105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8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8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7146.8680034492945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11292.737506672114</v>
      </c>
      <c r="G88" s="109">
        <f>'Q2'!T23</f>
        <v>23162.537506672117</v>
      </c>
      <c r="H88" s="109">
        <f>'Q3'!T23</f>
        <v>41816.205510121406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7908.7862873038866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17100.199620637221</v>
      </c>
      <c r="G99" s="239">
        <f t="shared" si="0"/>
        <v>5230.3996206372176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33469.15962063722</v>
      </c>
      <c r="G100" s="239">
        <f t="shared" si="0"/>
        <v>21599.359620637217</v>
      </c>
      <c r="H100" s="239">
        <f t="shared" si="0"/>
        <v>2945.6916171879202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2016-06-02T08:27:32Z</dcterms:modified>
  <cp:category/>
</cp:coreProperties>
</file>