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<sst xmlns="http://schemas.openxmlformats.org/spreadsheetml/2006/main" count="790" uniqueCount="145">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</sst>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0.0165317269695396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0.0707271181639313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0.0424362708983588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0.00952772729391674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0.00743724703348943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0.113658092280732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0.207895105336066</c:v>
                </c:pt>
                <c:pt idx="2" formatCode="0.0%">
                  <c:v>0.215807570893409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016392"/>
        <c:axId val="1792293768"/>
      </c:barChart>
      <c:catAx>
        <c:axId val="179201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29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29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01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0.0614813132707037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0.00461109849530278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0.0290518095234156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0.00571865597868186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247016"/>
        <c:axId val="1829238248"/>
      </c:barChart>
      <c:catAx>
        <c:axId val="182924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3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23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4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0.00625706476084488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0.0408310366068309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71576"/>
        <c:axId val="-2077868552"/>
      </c:barChart>
      <c:catAx>
        <c:axId val="-207787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6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6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7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023544"/>
        <c:axId val="-2078040568"/>
      </c:barChart>
      <c:catAx>
        <c:axId val="-207802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4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4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2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4472.18374554169</c:v>
                </c:pt>
                <c:pt idx="6">
                  <c:v>4906.704361648349</c:v>
                </c:pt>
                <c:pt idx="7">
                  <c:v>6225.639558230834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484.1162044664949</c:v>
                </c:pt>
                <c:pt idx="6">
                  <c:v>5099.74245063404</c:v>
                </c:pt>
                <c:pt idx="7">
                  <c:v>15047.42808849072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9693.69472282606</c:v>
                </c:pt>
                <c:pt idx="7">
                  <c:v>11110.86288966444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14988.28341349424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5168.374021115927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147736"/>
        <c:axId val="-20781514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47736"/>
        <c:axId val="-2078151416"/>
      </c:lineChart>
      <c:catAx>
        <c:axId val="-207814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5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15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4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269256"/>
        <c:axId val="-20782761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69256"/>
        <c:axId val="-2078276168"/>
      </c:lineChart>
      <c:catAx>
        <c:axId val="-207826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7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27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6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431704"/>
        <c:axId val="-21024344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31704"/>
        <c:axId val="-2102434472"/>
      </c:lineChart>
      <c:catAx>
        <c:axId val="-2102431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3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43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3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0.348184648727061</c:v>
                </c:pt>
                <c:pt idx="2">
                  <c:v>0.347759675354253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0.0398339724817064</c:v>
                </c:pt>
                <c:pt idx="2">
                  <c:v>0.04135004922995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09352"/>
        <c:axId val="-2102512376"/>
      </c:barChart>
      <c:catAx>
        <c:axId val="-21025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1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1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0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0.243017396339263</c:v>
                </c:pt>
                <c:pt idx="2">
                  <c:v>0.248027992878635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74264"/>
        <c:axId val="-2102577720"/>
      </c:barChart>
      <c:catAx>
        <c:axId val="-21025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7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7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0.524378117645989</c:v>
                </c:pt>
                <c:pt idx="2">
                  <c:v>0.533271552191354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36632"/>
        <c:axId val="-2102633112"/>
      </c:barChart>
      <c:catAx>
        <c:axId val="-210263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3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0.269202564944265</c:v>
                </c:pt>
                <c:pt idx="2">
                  <c:v>0.283045234429393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0.127551902249466</c:v>
                </c:pt>
                <c:pt idx="2">
                  <c:v>0.178395194500118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-0.415775748988134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95064"/>
        <c:axId val="-2102700600"/>
      </c:barChart>
      <c:catAx>
        <c:axId val="-210269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70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70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95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0.404403605183566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0.057510508643866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0.0133567760356528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0.0104261635418099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0.263377774981878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0.296088806638173</c:v>
                </c:pt>
                <c:pt idx="2" formatCode="0.0%">
                  <c:v>0.226178472360425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798296"/>
        <c:axId val="-2136802024"/>
      </c:barChart>
      <c:catAx>
        <c:axId val="-21367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0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0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79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895080"/>
        <c:axId val="-2102901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95080"/>
        <c:axId val="-2102901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95080"/>
        <c:axId val="-2102901288"/>
      </c:scatterChart>
      <c:catAx>
        <c:axId val="-2102895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901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2901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895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02344"/>
        <c:axId val="-21030051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02344"/>
        <c:axId val="-2103005176"/>
      </c:lineChart>
      <c:catAx>
        <c:axId val="-2103002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005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300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0023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33272"/>
        <c:axId val="-21032339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35304"/>
        <c:axId val="-2103240968"/>
      </c:scatterChart>
      <c:valAx>
        <c:axId val="-2103233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33992"/>
        <c:crosses val="autoZero"/>
        <c:crossBetween val="midCat"/>
      </c:valAx>
      <c:valAx>
        <c:axId val="-2103233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33272"/>
        <c:crosses val="autoZero"/>
        <c:crossBetween val="midCat"/>
      </c:valAx>
      <c:valAx>
        <c:axId val="-21032353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3240968"/>
        <c:crosses val="autoZero"/>
        <c:crossBetween val="midCat"/>
      </c:valAx>
      <c:valAx>
        <c:axId val="-21032409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353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44392"/>
        <c:axId val="-21033559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44392"/>
        <c:axId val="-2103355928"/>
      </c:lineChart>
      <c:catAx>
        <c:axId val="-210334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355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3355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3443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0.54188965075248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0.013408757971366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0.0209334802243955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0.295319948843186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0.304660332206018</c:v>
                </c:pt>
                <c:pt idx="2">
                  <c:v>0.0486617275883985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936008"/>
        <c:axId val="-2136945256"/>
      </c:barChart>
      <c:catAx>
        <c:axId val="-213693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94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94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93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0.318106854208448</c:v>
                </c:pt>
                <c:pt idx="2" formatCode="0.0%">
                  <c:v>0.444906999641193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205144"/>
        <c:axId val="1795104088"/>
      </c:barChart>
      <c:catAx>
        <c:axId val="17942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510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10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20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0.388616606224763</c:v>
                </c:pt>
                <c:pt idx="1">
                  <c:v>0.481036083697503</c:v>
                </c:pt>
                <c:pt idx="2">
                  <c:v>0.505682433365406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0.0624294059017906</c:v>
                </c:pt>
                <c:pt idx="1">
                  <c:v>0.0772761545480388</c:v>
                </c:pt>
                <c:pt idx="2">
                  <c:v>0.0812354731740809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0.0186849111061147</c:v>
                </c:pt>
                <c:pt idx="1">
                  <c:v>0.0231284930153575</c:v>
                </c:pt>
                <c:pt idx="2">
                  <c:v>0.024313503756686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0.00611219348751986</c:v>
                </c:pt>
                <c:pt idx="1">
                  <c:v>0.00756577452157932</c:v>
                </c:pt>
                <c:pt idx="2">
                  <c:v>0.00795341430721464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0.282908472655725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0.169745083593435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0.0148744940669789</c:v>
                </c:pt>
                <c:pt idx="3">
                  <c:v>0.0148744940669789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0.113658092280732</c:v>
                </c:pt>
                <c:pt idx="1">
                  <c:v>0.113658092280732</c:v>
                </c:pt>
                <c:pt idx="2">
                  <c:v>0.113658092280732</c:v>
                </c:pt>
                <c:pt idx="3">
                  <c:v>0.113658092280732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0.122022729485124</c:v>
                </c:pt>
                <c:pt idx="3">
                  <c:v>0.741207554088511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973448"/>
        <c:axId val="-2136971448"/>
      </c:barChart>
      <c:catAx>
        <c:axId val="-2136973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71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697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7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0.0961773219326002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973464"/>
        <c:axId val="1794969864"/>
      </c:barChart>
      <c:catAx>
        <c:axId val="1794973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69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96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7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0.621295883378089</c:v>
                </c:pt>
                <c:pt idx="1">
                  <c:v>0.621295883378089</c:v>
                </c:pt>
                <c:pt idx="2">
                  <c:v>0.375022653978085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0.0883549053802203</c:v>
                </c:pt>
                <c:pt idx="1">
                  <c:v>0.0883549053802203</c:v>
                </c:pt>
                <c:pt idx="2">
                  <c:v>0.0533322238150231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0.0208523270836198</c:v>
                </c:pt>
                <c:pt idx="3">
                  <c:v>0.0208523270836198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0.263377774981878</c:v>
                </c:pt>
                <c:pt idx="1">
                  <c:v>0.263377774981878</c:v>
                </c:pt>
                <c:pt idx="2">
                  <c:v>0.263377774981878</c:v>
                </c:pt>
                <c:pt idx="3">
                  <c:v>0.263377774981878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0.24762978602355</c:v>
                </c:pt>
                <c:pt idx="3">
                  <c:v>0.657084103418152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785416"/>
        <c:axId val="1794781688"/>
      </c:barChart>
      <c:catAx>
        <c:axId val="1794785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81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78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8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0.626563709037141</c:v>
                </c:pt>
                <c:pt idx="1">
                  <c:v>0.626563709037141</c:v>
                </c:pt>
                <c:pt idx="2">
                  <c:v>0.576005687361813</c:v>
                </c:pt>
                <c:pt idx="3">
                  <c:v>0.338425497573824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0.0510929239241476</c:v>
                </c:pt>
                <c:pt idx="1">
                  <c:v>0.0510929239241476</c:v>
                </c:pt>
                <c:pt idx="2">
                  <c:v>0.0469701872926524</c:v>
                </c:pt>
                <c:pt idx="3">
                  <c:v>0.0275967917581806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0.0418669604487909</c:v>
                </c:pt>
                <c:pt idx="3">
                  <c:v>0.0418669604487909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0.295319948843186</c:v>
                </c:pt>
                <c:pt idx="1">
                  <c:v>0.295319948843186</c:v>
                </c:pt>
                <c:pt idx="2">
                  <c:v>0.295319948843186</c:v>
                </c:pt>
                <c:pt idx="3">
                  <c:v>0.295319948843186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1.11022302462516E-16</c:v>
                </c:pt>
                <c:pt idx="3">
                  <c:v>0.194646910353593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72360"/>
        <c:axId val="1794661240"/>
      </c:barChart>
      <c:catAx>
        <c:axId val="1794672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61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66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7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0.0087323335251309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0.0932254804086604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66872"/>
        <c:axId val="-2035572472"/>
      </c:barChart>
      <c:catAx>
        <c:axId val="-203556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57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7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56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33369.286780496557</v>
      </c>
      <c r="T23" s="179">
        <f>SUM(T7:T22)</f>
        <v>33736.006780496558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0.70589797200302984</v>
      </c>
      <c r="J30" s="230">
        <f>IF(I$32&lt;=1,I30,1-SUM(J6:J29))</f>
        <v>0.44490699964119296</v>
      </c>
      <c r="K30" s="22">
        <f t="shared" si="4"/>
        <v>0.75497962640099636</v>
      </c>
      <c r="L30" s="22">
        <f>IF(L124=L119,0,IF(K30="",0,(L119-L124)/(B119-B124)*K30))</f>
        <v>0.31810685420844814</v>
      </c>
      <c r="M30" s="175">
        <f t="shared" si="6"/>
        <v>0.44490699964119296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1.7796279985647718</v>
      </c>
      <c r="Z30" s="122">
        <f>IF($Y30=0,0,AA30/($Y$30))</f>
        <v>5.4043497860319659E-2</v>
      </c>
      <c r="AA30" s="187">
        <f>IF(AA79*4/$I$83+SUM(AA6:AA29)&lt;1,AA79*4/$I$83,1-SUM(AA6:AA29))</f>
        <v>9.6177321932600202E-2</v>
      </c>
      <c r="AB30" s="122">
        <f>IF($Y30=0,0,AC30/($Y$30))</f>
        <v>0.36317217517869099</v>
      </c>
      <c r="AC30" s="187">
        <f>IF(AC79*4/$I$83+SUM(AC6:AC29)&lt;1,AC79*4/$I$83,1-SUM(AC6:AC29))</f>
        <v>0.64631137124766858</v>
      </c>
      <c r="AD30" s="122">
        <f>IF($Y30=0,0,AE30/($Y$30))</f>
        <v>0.27483881384397174</v>
      </c>
      <c r="AE30" s="187">
        <f>IF(AE79*4/$I$83+SUM(AE6:AE29)&lt;1,AE79*4/$I$83,1-SUM(AE6:AE29))</f>
        <v>0.48911084820906336</v>
      </c>
      <c r="AF30" s="122">
        <f>IF($Y30=0,0,AG30/($Y$30))</f>
        <v>0.31966469870039643</v>
      </c>
      <c r="AG30" s="187">
        <f>IF(AG79*4/$I$83+SUM(AG6:AG29)&lt;1,AG79*4/$I$83,1-SUM(AG6:AG29))</f>
        <v>0.56888424795999737</v>
      </c>
      <c r="AH30" s="123">
        <f t="shared" si="12"/>
        <v>1.0117191855833787</v>
      </c>
      <c r="AI30" s="183">
        <f t="shared" si="13"/>
        <v>0.45012094733733238</v>
      </c>
      <c r="AJ30" s="120">
        <f t="shared" si="14"/>
        <v>0.37124434659013439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0.31087240629877677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3107.5149048317398</v>
      </c>
      <c r="S31" s="233">
        <f t="shared" si="24"/>
        <v>11381.45114219364</v>
      </c>
      <c r="T31" s="233">
        <f>IF(T25&gt;T$23,T25-T$23,0)</f>
        <v>11014.731142193639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1.2609909723618369</v>
      </c>
      <c r="J32" s="17"/>
      <c r="L32" s="22">
        <f>SUM(L6:L30)</f>
        <v>0.68912759370122323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35934.891142193643</v>
      </c>
      <c r="T32" s="233">
        <f t="shared" si="24"/>
        <v>35568.171142193642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0.7213518331503711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11014.731142193645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30225.72</v>
      </c>
      <c r="J65" s="39">
        <f>SUM(J37:J64)</f>
        <v>30225.72</v>
      </c>
      <c r="K65" s="40">
        <f>SUM(K37:K64)</f>
        <v>1</v>
      </c>
      <c r="L65" s="22">
        <f>SUM(L37:L64)</f>
        <v>1.1270949720670391</v>
      </c>
      <c r="M65" s="24">
        <f>SUM(M37:M64)</f>
        <v>1.1409376415521666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7556.43</v>
      </c>
      <c r="AB65" s="137"/>
      <c r="AC65" s="153">
        <f>SUM(AC37:AC64)</f>
        <v>7556.43</v>
      </c>
      <c r="AD65" s="137"/>
      <c r="AE65" s="153">
        <f>SUM(AE37:AE64)</f>
        <v>7556.43</v>
      </c>
      <c r="AF65" s="137"/>
      <c r="AG65" s="153">
        <f>SUM(AG37:AG64)</f>
        <v>7556.43</v>
      </c>
      <c r="AH65" s="137"/>
      <c r="AI65" s="153">
        <f>SUM(AI37:AI64)</f>
        <v>30225.72</v>
      </c>
      <c r="AJ65" s="153">
        <f>SUM(AJ37:AJ64)</f>
        <v>15112.86</v>
      </c>
      <c r="AK65" s="153">
        <f>SUM(AK37:AK64)</f>
        <v>15112.86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7498.4343505034803</v>
      </c>
      <c r="J71" s="51">
        <f t="shared" si="44"/>
        <v>7498.4343505034803</v>
      </c>
      <c r="K71" s="40">
        <f t="shared" ref="K71:K72" si="47">B71/B$76</f>
        <v>0.44103880416729579</v>
      </c>
      <c r="L71" s="22">
        <f t="shared" si="45"/>
        <v>0.26920256494426548</v>
      </c>
      <c r="M71" s="24">
        <f t="shared" ref="M71:M72" si="48">J71/B$76</f>
        <v>0.28304523442939306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7498.4343505034803</v>
      </c>
      <c r="J74" s="51">
        <f t="shared" si="44"/>
        <v>4726.0454926971261</v>
      </c>
      <c r="K74" s="40">
        <f>B74/B$76</f>
        <v>0.18347005908698555</v>
      </c>
      <c r="L74" s="22">
        <f t="shared" si="45"/>
        <v>0.1275519022494663</v>
      </c>
      <c r="M74" s="24">
        <f>J74/B$76</f>
        <v>0.17839519450011801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255.41202947235047</v>
      </c>
      <c r="AB74" s="156"/>
      <c r="AC74" s="147">
        <f>AC30*$I$83/4</f>
        <v>1716.3682215762635</v>
      </c>
      <c r="AD74" s="156"/>
      <c r="AE74" s="147">
        <f>AE30*$I$83/4</f>
        <v>1298.9007373855272</v>
      </c>
      <c r="AF74" s="156"/>
      <c r="AG74" s="147">
        <f>AG30*$I$83/4</f>
        <v>1510.7499084673934</v>
      </c>
      <c r="AH74" s="155"/>
      <c r="AI74" s="147">
        <f>SUM(AA74,AC74,AE74,AG74)</f>
        <v>4781.4308969015347</v>
      </c>
      <c r="AJ74" s="148">
        <f>(AA74+AC74)</f>
        <v>1971.780251048614</v>
      </c>
      <c r="AK74" s="147">
        <f>(AE74+AG74)</f>
        <v>2809.6506458529207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1983.0552373119965</v>
      </c>
      <c r="AB75" s="158"/>
      <c r="AC75" s="149">
        <f>AA75+AC65-SUM(AC70,AC74)</f>
        <v>2141.2956033616038</v>
      </c>
      <c r="AD75" s="158"/>
      <c r="AE75" s="149">
        <f>AC75+AE65-SUM(AE70,AE74)</f>
        <v>2717.0034536019457</v>
      </c>
      <c r="AF75" s="158"/>
      <c r="AG75" s="149">
        <f>IF(SUM(AG6:AG29)+((AG65-AG70-$J$75)*4/I$83)&lt;1,0,AG65-AG70-$J$75-(1-SUM(AG6:AG29))*I$83/4)</f>
        <v>363.85867915847689</v>
      </c>
      <c r="AH75" s="134"/>
      <c r="AI75" s="149">
        <f>AI76-SUM(AI70,AI74)</f>
        <v>2717.0034536019448</v>
      </c>
      <c r="AJ75" s="151">
        <f>AJ76-SUM(AJ70,AJ74)</f>
        <v>1777.4369242031262</v>
      </c>
      <c r="AK75" s="149">
        <f>AJ75+AK76-SUM(AK70,AK74)</f>
        <v>2717.0034536019448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30225.72</v>
      </c>
      <c r="J76" s="51">
        <f t="shared" si="44"/>
        <v>30225.72</v>
      </c>
      <c r="K76" s="40">
        <f>SUM(K70:K75)</f>
        <v>2.0572725452687042</v>
      </c>
      <c r="L76" s="22">
        <f>SUM(L70:L75)</f>
        <v>1.2546468743165053</v>
      </c>
      <c r="M76" s="24">
        <f>SUM(M70:M75)</f>
        <v>1.3193328360522849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7556.43</v>
      </c>
      <c r="AB76" s="137"/>
      <c r="AC76" s="153">
        <f>AC65</f>
        <v>7556.43</v>
      </c>
      <c r="AD76" s="137"/>
      <c r="AE76" s="153">
        <f>AE65</f>
        <v>7556.43</v>
      </c>
      <c r="AF76" s="137"/>
      <c r="AG76" s="153">
        <f>AG65</f>
        <v>7556.43</v>
      </c>
      <c r="AH76" s="137"/>
      <c r="AI76" s="153">
        <f>SUM(AA76,AC76,AE76,AG76)</f>
        <v>30225.72</v>
      </c>
      <c r="AJ76" s="154">
        <f>SUM(AA76,AC76)</f>
        <v>15112.86</v>
      </c>
      <c r="AK76" s="154">
        <f>SUM(AE76,AG76)</f>
        <v>15112.86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11014.731142193645</v>
      </c>
      <c r="K77" s="40"/>
      <c r="L77" s="22">
        <f>-(L131*G$37*F$9/F$7)/B$130</f>
        <v>-0.52042578891740909</v>
      </c>
      <c r="M77" s="24">
        <f>-J77/B$76</f>
        <v>-0.41577574898813396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363.85867915847689</v>
      </c>
      <c r="AB78" s="112"/>
      <c r="AC78" s="112">
        <f>IF(AA75&lt;0,0,AA75)</f>
        <v>1983.0552373119965</v>
      </c>
      <c r="AD78" s="112"/>
      <c r="AE78" s="112">
        <f>AC75</f>
        <v>2141.2956033616038</v>
      </c>
      <c r="AF78" s="112"/>
      <c r="AG78" s="112">
        <f>AE75</f>
        <v>2717.0034536019457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2238.467266784347</v>
      </c>
      <c r="AB79" s="112"/>
      <c r="AC79" s="112">
        <f>AA79-AA74+AC65-AC70</f>
        <v>3857.6638249378675</v>
      </c>
      <c r="AD79" s="112"/>
      <c r="AE79" s="112">
        <f>AC79-AC74+AE65-AE70</f>
        <v>4015.9041909874732</v>
      </c>
      <c r="AF79" s="112"/>
      <c r="AG79" s="112">
        <f>AE79-AE74+AG65-AG70</f>
        <v>4591.6120412278151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2.8454305863061666</v>
      </c>
      <c r="J119" s="24">
        <f>SUM(J91:J118)</f>
        <v>2.8454305863061666</v>
      </c>
      <c r="K119" s="22">
        <f>SUM(K91:K118)</f>
        <v>4.1150018164165445</v>
      </c>
      <c r="L119" s="22">
        <f>SUM(L91:L118)</f>
        <v>2.8109077923211037</v>
      </c>
      <c r="M119" s="57">
        <f t="shared" si="49"/>
        <v>2.8454305863061666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0.70589797200302984</v>
      </c>
      <c r="J125" s="236">
        <f>IF(SUMPRODUCT($B$124:$B125,$H$124:$H125)&lt;J$119,($B125*$H125),IF(SUMPRODUCT($B$124:$B124,$H$124:$H124)&lt;J$119,J$119-SUMPRODUCT($B$124:$B124,$H$124:$H124),0))</f>
        <v>0.70589797200302984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0.67137517801796687</v>
      </c>
      <c r="M125" s="239">
        <f t="shared" si="66"/>
        <v>0.70589797200302984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0.70589797200302984</v>
      </c>
      <c r="J128" s="227">
        <f>(J30)</f>
        <v>0.44490699964119296</v>
      </c>
      <c r="K128" s="29">
        <f>(B128)</f>
        <v>0.75497962640099636</v>
      </c>
      <c r="L128" s="29">
        <f>IF(L124=L119,0,(L119-L124)/(B119-B124)*K128)</f>
        <v>0.31810685420844814</v>
      </c>
      <c r="M128" s="239">
        <f t="shared" si="66"/>
        <v>0.44490699964119296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2.8454305863061666</v>
      </c>
      <c r="J130" s="227">
        <f>(J119)</f>
        <v>2.8454305863061666</v>
      </c>
      <c r="K130" s="29">
        <f>(B130)</f>
        <v>4.1150018164165445</v>
      </c>
      <c r="L130" s="29">
        <f>(L119)</f>
        <v>2.8109077923211037</v>
      </c>
      <c r="M130" s="239">
        <f t="shared" si="66"/>
        <v>2.8454305863061666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1.0369199771564368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4472.1837455416899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484.11620446649493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0.28256139150710713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0.38861660622476318</v>
      </c>
      <c r="AB8" s="125">
        <f>IF($Y8=0,0,AC8/$Y8)</f>
        <v>0.34975917909200888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0.48103608369750273</v>
      </c>
      <c r="AD8" s="125">
        <f>IF($Y8=0,0,AE8/$Y8)</f>
        <v>0.36767942940088405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0.50568243336540553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0.43482634496113293</v>
      </c>
      <c r="AK8" s="119">
        <f t="shared" si="15"/>
        <v>0.25284121668270276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0.28256139150710713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6.2429405901790656E-2</v>
      </c>
      <c r="AB9" s="125">
        <f>IF($Y9=0,0,AC9/$Y9)</f>
        <v>0.34975917909200888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7.7276154548038822E-2</v>
      </c>
      <c r="AD9" s="125">
        <f>IF($Y9=0,0,AE9/$Y9)</f>
        <v>0.36767942940088399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8.1235473174080891E-2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6.9852780224914743E-2</v>
      </c>
      <c r="AK9" s="119">
        <f t="shared" si="15"/>
        <v>4.0617736587040446E-2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1.6531726969539567E-2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1.6531726969539567E-2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6.6126907878158267E-2</v>
      </c>
      <c r="Z10" s="125">
        <f>IF($Y10=0,0,AA10/$Y10)</f>
        <v>0.28256139150710713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1.8684911106114685E-2</v>
      </c>
      <c r="AB10" s="125">
        <f>IF($Y10=0,0,AC10/$Y10)</f>
        <v>0.34975917909200882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2.3128493015357528E-2</v>
      </c>
      <c r="AD10" s="125">
        <f>IF($Y10=0,0,AE10/$Y10)</f>
        <v>0.36767942940088405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2.4313503756686054E-2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1.6531726969539567E-2</v>
      </c>
      <c r="AJ10" s="120">
        <f t="shared" si="14"/>
        <v>2.0906702060736106E-2</v>
      </c>
      <c r="AK10" s="119">
        <f t="shared" si="15"/>
        <v>1.2156751878343027E-2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0.28256139150710713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6.112193487519864E-3</v>
      </c>
      <c r="AB11" s="125">
        <f>IF($Y11=0,0,AC11/$Y11)</f>
        <v>0.34975917909200882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7.5657745215793196E-3</v>
      </c>
      <c r="AD11" s="125">
        <f>IF($Y11=0,0,AE11/$Y11)</f>
        <v>0.36767942940088411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7.9534143072146415E-3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5.4078455790784567E-3</v>
      </c>
      <c r="AJ11" s="120">
        <f t="shared" si="14"/>
        <v>6.8389840045495918E-3</v>
      </c>
      <c r="AK11" s="119">
        <f t="shared" si="15"/>
        <v>3.9767071536073208E-3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7.0727118163931277E-2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7.0727118163931277E-2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14988.283413494244</v>
      </c>
      <c r="U13" s="222">
        <v>7</v>
      </c>
      <c r="V13" s="56"/>
      <c r="W13" s="110"/>
      <c r="X13" s="118"/>
      <c r="Y13" s="183">
        <f t="shared" si="9"/>
        <v>0.28290847265572511</v>
      </c>
      <c r="Z13" s="116">
        <v>1</v>
      </c>
      <c r="AA13" s="121">
        <f>$M13*Z13*4</f>
        <v>0.28290847265572511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7.0727118163931277E-2</v>
      </c>
      <c r="AJ13" s="120">
        <f t="shared" si="14"/>
        <v>0.14145423632786255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4.2436270898358761E-2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4.2436270898358761E-2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0.16974508359343504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0.16974508359343504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4.2436270898358761E-2</v>
      </c>
      <c r="AJ14" s="120">
        <f t="shared" si="14"/>
        <v>8.4872541796717521E-2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5168.3740211159275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65052.024484080393</v>
      </c>
      <c r="T23" s="179">
        <f>SUM(T7:T22)</f>
        <v>64980.025464721824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9.5277272939167396E-3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9.5277272939167396E-3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3.8110909175666959E-2</v>
      </c>
      <c r="Z27" s="116">
        <v>0.25</v>
      </c>
      <c r="AA27" s="121">
        <f t="shared" si="16"/>
        <v>9.5277272939167396E-3</v>
      </c>
      <c r="AB27" s="116">
        <v>0.25</v>
      </c>
      <c r="AC27" s="121">
        <f t="shared" si="7"/>
        <v>9.5277272939167396E-3</v>
      </c>
      <c r="AD27" s="116">
        <v>0.25</v>
      </c>
      <c r="AE27" s="121">
        <f t="shared" si="8"/>
        <v>9.5277272939167396E-3</v>
      </c>
      <c r="AF27" s="122">
        <f t="shared" si="10"/>
        <v>0.25</v>
      </c>
      <c r="AG27" s="121">
        <f t="shared" si="11"/>
        <v>9.5277272939167396E-3</v>
      </c>
      <c r="AH27" s="123">
        <f t="shared" si="12"/>
        <v>1</v>
      </c>
      <c r="AI27" s="183">
        <f t="shared" si="13"/>
        <v>9.5277272939167396E-3</v>
      </c>
      <c r="AJ27" s="120">
        <f t="shared" si="14"/>
        <v>9.5277272939167396E-3</v>
      </c>
      <c r="AK27" s="119">
        <f t="shared" si="15"/>
        <v>9.5277272939167396E-3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7.4372470334894344E-3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7.4372470334894344E-3</v>
      </c>
      <c r="N28" s="228"/>
      <c r="O28" s="2"/>
      <c r="P28" s="22"/>
      <c r="V28" s="56"/>
      <c r="W28" s="110"/>
      <c r="X28" s="118"/>
      <c r="Y28" s="183">
        <f t="shared" si="9"/>
        <v>2.9748988133957738E-2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1.4874494066978869E-2</v>
      </c>
      <c r="AF28" s="122">
        <f t="shared" si="10"/>
        <v>0.5</v>
      </c>
      <c r="AG28" s="121">
        <f t="shared" si="11"/>
        <v>1.4874494066978869E-2</v>
      </c>
      <c r="AH28" s="123">
        <f t="shared" si="12"/>
        <v>1</v>
      </c>
      <c r="AI28" s="183">
        <f t="shared" si="13"/>
        <v>7.4372470334894344E-3</v>
      </c>
      <c r="AJ28" s="120">
        <f t="shared" si="14"/>
        <v>0</v>
      </c>
      <c r="AK28" s="119">
        <f t="shared" si="15"/>
        <v>1.4874494066978869E-2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0.11365809228073209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0.11365809228073209</v>
      </c>
      <c r="N29" s="228"/>
      <c r="P29" s="22"/>
      <c r="V29" s="56"/>
      <c r="W29" s="110"/>
      <c r="X29" s="118"/>
      <c r="Y29" s="183">
        <f t="shared" si="9"/>
        <v>0.45463236912292837</v>
      </c>
      <c r="Z29" s="116">
        <v>0.25</v>
      </c>
      <c r="AA29" s="121">
        <f t="shared" si="16"/>
        <v>0.11365809228073209</v>
      </c>
      <c r="AB29" s="116">
        <v>0.25</v>
      </c>
      <c r="AC29" s="121">
        <f t="shared" si="7"/>
        <v>0.11365809228073209</v>
      </c>
      <c r="AD29" s="116">
        <v>0.25</v>
      </c>
      <c r="AE29" s="121">
        <f t="shared" si="8"/>
        <v>0.11365809228073209</v>
      </c>
      <c r="AF29" s="122">
        <f t="shared" si="10"/>
        <v>0.25</v>
      </c>
      <c r="AG29" s="121">
        <f t="shared" si="11"/>
        <v>0.11365809228073209</v>
      </c>
      <c r="AH29" s="123">
        <f t="shared" si="12"/>
        <v>1</v>
      </c>
      <c r="AI29" s="183">
        <f t="shared" si="13"/>
        <v>0.11365809228073209</v>
      </c>
      <c r="AJ29" s="120">
        <f t="shared" si="14"/>
        <v>0.11365809228073209</v>
      </c>
      <c r="AK29" s="119">
        <f t="shared" si="15"/>
        <v>0.11365809228073209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3.365019567720239</v>
      </c>
      <c r="J30" s="230">
        <f>IF(I$32&lt;=1,I30,1-SUM(J6:J29))</f>
        <v>0.21580757089340885</v>
      </c>
      <c r="K30" s="22">
        <f t="shared" si="4"/>
        <v>0.38133509962640105</v>
      </c>
      <c r="L30" s="22">
        <f>IF(L124=L119,0,IF(K30="",0,(L119-L124)/(B119-B124)*K30))</f>
        <v>0.2078951053360657</v>
      </c>
      <c r="M30" s="175">
        <f t="shared" si="6"/>
        <v>0.21580757089340885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0.8632302835736354</v>
      </c>
      <c r="Z30" s="122">
        <f>IF($Y30=0,0,AA30/($Y$30))</f>
        <v>2.5722522616537747E-16</v>
      </c>
      <c r="AA30" s="187">
        <f>IF(AA79*4/$I$83+SUM(AA6:AA29)&lt;1,AA79*4/$I$83,1-SUM(AA6:AA29))</f>
        <v>2.2204460492503131E-16</v>
      </c>
      <c r="AB30" s="122">
        <f>IF($Y30=0,0,AC30/($Y$30))</f>
        <v>2.5722522616537747E-16</v>
      </c>
      <c r="AC30" s="187">
        <f>IF(AC79*4/$I$83+SUM(AC6:AC29)&lt;1,AC79*4/$I$83,1-SUM(AC6:AC29))</f>
        <v>2.2204460492503131E-16</v>
      </c>
      <c r="AD30" s="122">
        <f>IF($Y30=0,0,AE30/($Y$30))</f>
        <v>0.14135594152231276</v>
      </c>
      <c r="AE30" s="187">
        <f>IF(AE79*4/$I$83+SUM(AE6:AE29)&lt;1,AE79*4/$I$83,1-SUM(AE6:AE29))</f>
        <v>0.12202272948512427</v>
      </c>
      <c r="AF30" s="122">
        <f>IF($Y30=0,0,AG30/($Y$30))</f>
        <v>0.85864405847768732</v>
      </c>
      <c r="AG30" s="187">
        <f>IF(AG79*4/$I$83+SUM(AG6:AG29)&lt;1,AG79*4/$I$83,1-SUM(AG6:AG29))</f>
        <v>0.74120755408851124</v>
      </c>
      <c r="AH30" s="123">
        <f t="shared" si="12"/>
        <v>1.0000000000000007</v>
      </c>
      <c r="AI30" s="183">
        <f t="shared" si="13"/>
        <v>0.21580757089340899</v>
      </c>
      <c r="AJ30" s="120">
        <f t="shared" si="14"/>
        <v>2.2204460492503131E-16</v>
      </c>
      <c r="AK30" s="119">
        <f t="shared" si="15"/>
        <v>0.43161514178681776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1.0176382942018392E-2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4.1636551211301045</v>
      </c>
      <c r="J32" s="17"/>
      <c r="L32" s="22">
        <f>SUM(L6:L30)</f>
        <v>0.98982361705798161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4203.1534386098065</v>
      </c>
      <c r="T32" s="233">
        <f t="shared" si="50"/>
        <v>4275.1524579683755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0.135506777738402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0.28256139150710713</v>
      </c>
      <c r="AA39" s="147">
        <f t="shared" ref="AA39:AA64" si="64">$J39*Z39</f>
        <v>2.9341174894098003</v>
      </c>
      <c r="AB39" s="122">
        <f>AB8</f>
        <v>0.34975917909200888</v>
      </c>
      <c r="AC39" s="147">
        <f t="shared" ref="AC39:AC64" si="65">$J39*AB39</f>
        <v>3.6318993156914203</v>
      </c>
      <c r="AD39" s="122">
        <f>AD8</f>
        <v>0.36767942940088405</v>
      </c>
      <c r="AE39" s="147">
        <f t="shared" ref="AE39:AE64" si="66">$J39*AD39</f>
        <v>3.8179831948987801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6.5660168051012207</v>
      </c>
      <c r="AK39" s="147">
        <f t="shared" si="63"/>
        <v>3.8179831948987801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0.28256139150710713</v>
      </c>
      <c r="AA40" s="147">
        <f t="shared" si="64"/>
        <v>0</v>
      </c>
      <c r="AB40" s="122">
        <f>AB9</f>
        <v>0.34975917909200888</v>
      </c>
      <c r="AC40" s="147">
        <f t="shared" si="65"/>
        <v>0</v>
      </c>
      <c r="AD40" s="122">
        <f>AD9</f>
        <v>0.36767942940088399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0.28256139150710713</v>
      </c>
      <c r="AA41" s="147">
        <f t="shared" si="64"/>
        <v>0</v>
      </c>
      <c r="AB41" s="122">
        <f>AB11</f>
        <v>0.34975917909200882</v>
      </c>
      <c r="AC41" s="147">
        <f t="shared" si="65"/>
        <v>0</v>
      </c>
      <c r="AD41" s="122">
        <f>AD11</f>
        <v>0.36767942940088411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484.11620446649488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8.7323335251309059E-3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121.02905111662372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242.05810223324744</v>
      </c>
      <c r="AF42" s="122">
        <f t="shared" si="57"/>
        <v>0.25</v>
      </c>
      <c r="AG42" s="147">
        <f t="shared" si="60"/>
        <v>121.02905111662372</v>
      </c>
      <c r="AH42" s="123">
        <f t="shared" si="61"/>
        <v>1</v>
      </c>
      <c r="AI42" s="112">
        <f t="shared" si="61"/>
        <v>484.11620446649488</v>
      </c>
      <c r="AJ42" s="148">
        <f t="shared" si="62"/>
        <v>121.02905111662372</v>
      </c>
      <c r="AK42" s="147">
        <f t="shared" si="63"/>
        <v>363.08715334987119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5168.3740211159275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9.3225480408660383E-2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1292.0935052789819</v>
      </c>
      <c r="AB48" s="116">
        <v>0.25</v>
      </c>
      <c r="AC48" s="147">
        <f t="shared" si="65"/>
        <v>1292.0935052789819</v>
      </c>
      <c r="AD48" s="116">
        <v>0.25</v>
      </c>
      <c r="AE48" s="147">
        <f t="shared" si="66"/>
        <v>1292.0935052789819</v>
      </c>
      <c r="AF48" s="122">
        <f t="shared" si="57"/>
        <v>0.25</v>
      </c>
      <c r="AG48" s="147">
        <f t="shared" si="60"/>
        <v>1292.0935052789819</v>
      </c>
      <c r="AH48" s="123">
        <f t="shared" si="61"/>
        <v>1</v>
      </c>
      <c r="AI48" s="112">
        <f t="shared" si="61"/>
        <v>5168.3740211159275</v>
      </c>
      <c r="AJ48" s="148">
        <f t="shared" si="62"/>
        <v>2584.1870105579637</v>
      </c>
      <c r="AK48" s="147">
        <f t="shared" si="63"/>
        <v>2584.1870105579637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58423.364000000009</v>
      </c>
      <c r="J65" s="39">
        <f>SUM(J37:J64)</f>
        <v>58037.454225582427</v>
      </c>
      <c r="K65" s="40">
        <f>SUM(K37:K64)</f>
        <v>1</v>
      </c>
      <c r="L65" s="22">
        <f>SUM(L37:L64)</f>
        <v>1.0457699654578416</v>
      </c>
      <c r="M65" s="24">
        <f>SUM(M37:M64)</f>
        <v>1.0468610688332765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8147.7266738850158</v>
      </c>
      <c r="AB65" s="137"/>
      <c r="AC65" s="153">
        <f>SUM(AC37:AC64)</f>
        <v>8027.3954045946739</v>
      </c>
      <c r="AD65" s="137"/>
      <c r="AE65" s="153">
        <f>SUM(AE37:AE64)</f>
        <v>8269.6395907071292</v>
      </c>
      <c r="AF65" s="137"/>
      <c r="AG65" s="153">
        <f>SUM(AG37:AG64)</f>
        <v>11654.112556395607</v>
      </c>
      <c r="AH65" s="137"/>
      <c r="AI65" s="153">
        <f>SUM(AI37:AI64)</f>
        <v>36098.874225582425</v>
      </c>
      <c r="AJ65" s="153">
        <f>SUM(AJ37:AJ64)</f>
        <v>16175.12207847969</v>
      </c>
      <c r="AK65" s="153">
        <f>SUM(AK37:AK64)</f>
        <v>19923.752147102739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19279.622521802088</v>
      </c>
      <c r="K72" s="40">
        <f t="shared" si="78"/>
        <v>0.37532806031800431</v>
      </c>
      <c r="L72" s="22">
        <f t="shared" si="76"/>
        <v>0.34818464872706117</v>
      </c>
      <c r="M72" s="24">
        <f t="shared" si="79"/>
        <v>0.34775967535425262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35745.078350503478</v>
      </c>
      <c r="J74" s="51">
        <f t="shared" si="75"/>
        <v>2292.4260542838142</v>
      </c>
      <c r="K74" s="40">
        <f>B74/B$76</f>
        <v>4.4282506155358545E-2</v>
      </c>
      <c r="L74" s="22">
        <f t="shared" si="76"/>
        <v>3.9833972481706455E-2</v>
      </c>
      <c r="M74" s="24">
        <f>J74/B$76</f>
        <v>4.1350049229950024E-2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5.8966981028055804E-13</v>
      </c>
      <c r="AB74" s="156"/>
      <c r="AC74" s="147">
        <f>AC30*$I$83/4</f>
        <v>5.8966981028055804E-13</v>
      </c>
      <c r="AD74" s="156"/>
      <c r="AE74" s="147">
        <f>AE30*$I$83/4</f>
        <v>324.04804327356902</v>
      </c>
      <c r="AF74" s="156"/>
      <c r="AG74" s="147">
        <f>AG30*$I$83/4</f>
        <v>1968.3780110102455</v>
      </c>
      <c r="AH74" s="155"/>
      <c r="AI74" s="147">
        <f>SUM(AA74,AC74,AE74,AG74)</f>
        <v>2292.4260542838156</v>
      </c>
      <c r="AJ74" s="148">
        <f>(AA74+AC74)</f>
        <v>1.1793396205611161E-12</v>
      </c>
      <c r="AK74" s="147">
        <f>(AE74+AG74)</f>
        <v>2292.4260542838147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6494.3183945221163</v>
      </c>
      <c r="AB75" s="158"/>
      <c r="AC75" s="149">
        <f>AA75+AC65-SUM(AC70,AC74)</f>
        <v>8852.1423867426602</v>
      </c>
      <c r="AD75" s="158"/>
      <c r="AE75" s="149">
        <f>AC75+AE65-SUM(AE70,AE74)</f>
        <v>11128.162521802093</v>
      </c>
      <c r="AF75" s="158"/>
      <c r="AG75" s="149">
        <f>IF(SUM(AG6:AG29)+((AG65-AG70-$J$75)*4/I$83)&lt;1,0,AG65-AG70-$J$75-(1-SUM(AG6:AG29))*I$83/4)</f>
        <v>4016.1631330112314</v>
      </c>
      <c r="AH75" s="134"/>
      <c r="AI75" s="149">
        <f>AI76-SUM(AI70,AI74)</f>
        <v>11128.162521802089</v>
      </c>
      <c r="AJ75" s="151">
        <f>AJ76-SUM(AJ70,AJ74)</f>
        <v>4835.9792537314279</v>
      </c>
      <c r="AK75" s="149">
        <f>AJ75+AK76-SUM(AK70,AK74)</f>
        <v>11128.162521802089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58423.364000000001</v>
      </c>
      <c r="J76" s="51">
        <f t="shared" si="75"/>
        <v>58037.45422558242</v>
      </c>
      <c r="K76" s="40">
        <f>SUM(K70:K75)</f>
        <v>0.99999999999999989</v>
      </c>
      <c r="L76" s="22">
        <f>SUM(L70:L75)</f>
        <v>1.0457699654578414</v>
      </c>
      <c r="M76" s="24">
        <f>SUM(M70:M75)</f>
        <v>1.0468610688332765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8147.7266738850158</v>
      </c>
      <c r="AB76" s="137"/>
      <c r="AC76" s="153">
        <f>AC65</f>
        <v>8027.3954045946739</v>
      </c>
      <c r="AD76" s="137"/>
      <c r="AE76" s="153">
        <f>AE65</f>
        <v>8269.6395907071292</v>
      </c>
      <c r="AF76" s="137"/>
      <c r="AG76" s="153">
        <f>AG65</f>
        <v>11654.112556395607</v>
      </c>
      <c r="AH76" s="137"/>
      <c r="AI76" s="153">
        <f>SUM(AA76,AC76,AE76,AG76)</f>
        <v>36098.874225582425</v>
      </c>
      <c r="AJ76" s="154">
        <f>SUM(AA76,AC76)</f>
        <v>16175.12207847969</v>
      </c>
      <c r="AK76" s="154">
        <f>SUM(AE76,AG76)</f>
        <v>19923.752147102736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4016.1631330112314</v>
      </c>
      <c r="AB78" s="112"/>
      <c r="AC78" s="112">
        <f>IF(AA75&lt;0,0,AA75)</f>
        <v>6494.3183945221163</v>
      </c>
      <c r="AD78" s="112"/>
      <c r="AE78" s="112">
        <f>AC75</f>
        <v>8852.1423867426602</v>
      </c>
      <c r="AF78" s="112"/>
      <c r="AG78" s="112">
        <f>AE75</f>
        <v>11128.162521802093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6494.3183945221172</v>
      </c>
      <c r="AB79" s="112"/>
      <c r="AC79" s="112">
        <f>AA79-AA74+AC65-AC70</f>
        <v>8852.1423867426602</v>
      </c>
      <c r="AD79" s="112"/>
      <c r="AE79" s="112">
        <f>AC79-AC74+AE65-AE70</f>
        <v>11452.21056507566</v>
      </c>
      <c r="AF79" s="112"/>
      <c r="AG79" s="112">
        <f>AE79-AE74+AG65-AG70</f>
        <v>17112.703665823567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4.5574400064429053E-2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4.5574400064429053E-2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0.48654753372801224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0.48654753372801224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5.4999393523296911</v>
      </c>
      <c r="J119" s="24">
        <f>SUM(J91:J118)</f>
        <v>5.4636100448497604</v>
      </c>
      <c r="K119" s="22">
        <f>SUM(K91:K118)</f>
        <v>8.611416397449231</v>
      </c>
      <c r="L119" s="22">
        <f>SUM(L91:L118)</f>
        <v>5.4579155324264068</v>
      </c>
      <c r="M119" s="57">
        <f t="shared" si="80"/>
        <v>5.4636100448497604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1.8149717398286258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1.8171896929626152</v>
      </c>
      <c r="M126" s="239">
        <f t="shared" si="93"/>
        <v>1.8149717398286258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3.365019567720239</v>
      </c>
      <c r="J128" s="227">
        <f>(J30)</f>
        <v>0.21580757089340885</v>
      </c>
      <c r="K128" s="29">
        <f>(B128)</f>
        <v>0.38133509962640105</v>
      </c>
      <c r="L128" s="29">
        <f>IF(L124=L119,0,(L119-L124)/(B119-B124)*K128)</f>
        <v>0.2078951053360657</v>
      </c>
      <c r="M128" s="239">
        <f t="shared" si="93"/>
        <v>0.21580757089340885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5.4999393523296911</v>
      </c>
      <c r="J130" s="227">
        <f>(J119)</f>
        <v>5.4636100448497604</v>
      </c>
      <c r="K130" s="29">
        <f>(B130)</f>
        <v>8.611416397449231</v>
      </c>
      <c r="L130" s="29">
        <f>(L119)</f>
        <v>5.4579155324264068</v>
      </c>
      <c r="M130" s="239">
        <f t="shared" si="93"/>
        <v>5.4636100448497604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4906.7043616483488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0.40440360518356594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0.40440360518356594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5099.7424506340403</v>
      </c>
      <c r="U8" s="222">
        <v>2</v>
      </c>
      <c r="V8" s="56"/>
      <c r="W8" s="115"/>
      <c r="X8" s="118">
        <f>Poor!X8</f>
        <v>1</v>
      </c>
      <c r="Y8" s="183">
        <f t="shared" si="9"/>
        <v>1.6176144207342638</v>
      </c>
      <c r="Z8" s="125">
        <f>IF($Y8=0,0,AA8/$Y8)</f>
        <v>0.3840815681502594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0.6212958833780895</v>
      </c>
      <c r="AB8" s="125">
        <f>IF($Y8=0,0,AC8/$Y8)</f>
        <v>0.3840815681502594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0.6212958833780895</v>
      </c>
      <c r="AD8" s="125">
        <f>IF($Y8=0,0,AE8/$Y8)</f>
        <v>0.2318368636994812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0.37502265397808476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0.40440360518356594</v>
      </c>
      <c r="AJ8" s="120">
        <f t="shared" si="14"/>
        <v>0.6212958833780895</v>
      </c>
      <c r="AK8" s="119">
        <f t="shared" si="15"/>
        <v>0.18751132698904238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5.7510508643865969E-2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5.7510508643865969E-2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0.23004203457546388</v>
      </c>
      <c r="Z9" s="125">
        <f>IF($Y9=0,0,AA9/$Y9)</f>
        <v>0.3840815681502594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8.8354905380220353E-2</v>
      </c>
      <c r="AB9" s="125">
        <f>IF($Y9=0,0,AC9/$Y9)</f>
        <v>0.3840815681502594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8.8354905380220353E-2</v>
      </c>
      <c r="AD9" s="125">
        <f>IF($Y9=0,0,AE9/$Y9)</f>
        <v>0.2318368636994812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5.3332223815023158E-2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5.7510508643865962E-2</v>
      </c>
      <c r="AJ9" s="120">
        <f t="shared" si="14"/>
        <v>8.8354905380220353E-2</v>
      </c>
      <c r="AK9" s="119">
        <f t="shared" si="15"/>
        <v>2.6666111907511579E-2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9693.6947228260597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147751.99504183899</v>
      </c>
      <c r="T23" s="179">
        <f>SUM(T7:T22)</f>
        <v>147657.89450981363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1.3356776035652836E-2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1.3356776035652836E-2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5.3427104142611342E-2</v>
      </c>
      <c r="Z27" s="156">
        <f>Poor!Z27</f>
        <v>0.25</v>
      </c>
      <c r="AA27" s="121">
        <f t="shared" si="16"/>
        <v>1.3356776035652836E-2</v>
      </c>
      <c r="AB27" s="156">
        <f>Poor!AB27</f>
        <v>0.25</v>
      </c>
      <c r="AC27" s="121">
        <f t="shared" si="7"/>
        <v>1.3356776035652836E-2</v>
      </c>
      <c r="AD27" s="156">
        <f>Poor!AD27</f>
        <v>0.25</v>
      </c>
      <c r="AE27" s="121">
        <f t="shared" si="8"/>
        <v>1.3356776035652836E-2</v>
      </c>
      <c r="AF27" s="122">
        <f t="shared" si="10"/>
        <v>0.25</v>
      </c>
      <c r="AG27" s="121">
        <f t="shared" si="11"/>
        <v>1.3356776035652836E-2</v>
      </c>
      <c r="AH27" s="123">
        <f t="shared" si="12"/>
        <v>1</v>
      </c>
      <c r="AI27" s="183">
        <f t="shared" si="13"/>
        <v>1.3356776035652836E-2</v>
      </c>
      <c r="AJ27" s="120">
        <f t="shared" si="14"/>
        <v>1.3356776035652836E-2</v>
      </c>
      <c r="AK27" s="119">
        <f t="shared" si="15"/>
        <v>1.3356776035652836E-2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1.0426163541809903E-2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1.0426163541809903E-2</v>
      </c>
      <c r="N28" s="228"/>
      <c r="O28" s="2"/>
      <c r="P28" s="22"/>
      <c r="V28" s="56"/>
      <c r="W28" s="110"/>
      <c r="X28" s="118"/>
      <c r="Y28" s="183">
        <f t="shared" si="9"/>
        <v>4.1704654167239612E-2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2.0852327083619806E-2</v>
      </c>
      <c r="AF28" s="122">
        <f t="shared" si="10"/>
        <v>0.5</v>
      </c>
      <c r="AG28" s="121">
        <f t="shared" si="11"/>
        <v>2.0852327083619806E-2</v>
      </c>
      <c r="AH28" s="123">
        <f t="shared" si="12"/>
        <v>1</v>
      </c>
      <c r="AI28" s="183">
        <f t="shared" si="13"/>
        <v>1.0426163541809903E-2</v>
      </c>
      <c r="AJ28" s="120">
        <f t="shared" si="14"/>
        <v>0</v>
      </c>
      <c r="AK28" s="119">
        <f t="shared" si="15"/>
        <v>2.0852327083619806E-2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0.26337777498187781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0.26337777498187781</v>
      </c>
      <c r="N29" s="228"/>
      <c r="P29" s="22"/>
      <c r="V29" s="56"/>
      <c r="W29" s="110"/>
      <c r="X29" s="118"/>
      <c r="Y29" s="183">
        <f t="shared" si="9"/>
        <v>1.0535110999275112</v>
      </c>
      <c r="Z29" s="156">
        <f>Poor!Z29</f>
        <v>0.25</v>
      </c>
      <c r="AA29" s="121">
        <f t="shared" si="16"/>
        <v>0.26337777498187781</v>
      </c>
      <c r="AB29" s="156">
        <f>Poor!AB29</f>
        <v>0.25</v>
      </c>
      <c r="AC29" s="121">
        <f t="shared" si="7"/>
        <v>0.26337777498187781</v>
      </c>
      <c r="AD29" s="156">
        <f>Poor!AD29</f>
        <v>0.25</v>
      </c>
      <c r="AE29" s="121">
        <f t="shared" si="8"/>
        <v>0.26337777498187781</v>
      </c>
      <c r="AF29" s="122">
        <f t="shared" si="10"/>
        <v>0.25</v>
      </c>
      <c r="AG29" s="121">
        <f t="shared" si="11"/>
        <v>0.26337777498187781</v>
      </c>
      <c r="AH29" s="123">
        <f t="shared" si="12"/>
        <v>1</v>
      </c>
      <c r="AI29" s="183">
        <f t="shared" si="13"/>
        <v>0.26337777498187781</v>
      </c>
      <c r="AJ29" s="120">
        <f t="shared" si="14"/>
        <v>0.26337777498187781</v>
      </c>
      <c r="AK29" s="119">
        <f t="shared" si="15"/>
        <v>0.26337777498187781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11.356733455958196</v>
      </c>
      <c r="J30" s="230">
        <f>IF(I$32&lt;=1,I30,1-SUM(J6:J29))</f>
        <v>0.22617847236042543</v>
      </c>
      <c r="K30" s="22">
        <f t="shared" si="4"/>
        <v>0.53191651606475721</v>
      </c>
      <c r="L30" s="22">
        <f>IF(L124=L119,0,IF(K30="",0,(L119-L124)/(B119-B124)*K30))</f>
        <v>0.29608880663817305</v>
      </c>
      <c r="M30" s="175">
        <f t="shared" si="6"/>
        <v>0.22617847236042543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0.90471388944170172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0.27371060499177485</v>
      </c>
      <c r="AE30" s="187">
        <f>IF(AE79*4/$I$84+SUM(AE6:AE29)&lt;1,AE79*4/$I$84,1-SUM(AE6:AE29))</f>
        <v>0.2476297860235499</v>
      </c>
      <c r="AF30" s="122">
        <f>IF($Y30=0,0,AG30/($Y$30))</f>
        <v>0.72628939500822554</v>
      </c>
      <c r="AG30" s="187">
        <f>IF(AG79*4/$I$84+SUM(AG6:AG29)&lt;1,AG79*4/$I$84,1-SUM(AG6:AG29))</f>
        <v>0.65708410341815215</v>
      </c>
      <c r="AH30" s="123">
        <f t="shared" si="12"/>
        <v>1.0000000000000004</v>
      </c>
      <c r="AI30" s="183">
        <f t="shared" si="13"/>
        <v>0.22617847236042551</v>
      </c>
      <c r="AJ30" s="120">
        <f t="shared" si="14"/>
        <v>0</v>
      </c>
      <c r="AK30" s="119">
        <f t="shared" si="15"/>
        <v>0.45235694472085103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-7.7426468531074599E-2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12.894734977845399</v>
      </c>
      <c r="J32" s="17"/>
      <c r="L32" s="22">
        <f>SUM(L6:L30)</f>
        <v>1.0774264685310746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-9.9332539198895772E-3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7514.4920331984958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6.1481313270703754E-2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7514.4920331984958</v>
      </c>
      <c r="AH37" s="123">
        <f>SUM(Z37,AB37,AD37,AF37)</f>
        <v>1</v>
      </c>
      <c r="AI37" s="112">
        <f>SUM(AA37,AC37,AE37,AG37)</f>
        <v>7514.4920331984958</v>
      </c>
      <c r="AJ37" s="148">
        <f>(AA37+AC37)</f>
        <v>0</v>
      </c>
      <c r="AK37" s="147">
        <f>(AE37+AG37)</f>
        <v>7514.4920331984958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563.58690248988728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4.6110984953027824E-3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563.58690248988728</v>
      </c>
      <c r="AH38" s="123">
        <f t="shared" ref="AH38:AI58" si="37">SUM(Z38,AB38,AD38,AF38)</f>
        <v>1</v>
      </c>
      <c r="AI38" s="112">
        <f t="shared" si="37"/>
        <v>563.58690248988728</v>
      </c>
      <c r="AJ38" s="148">
        <f t="shared" ref="AJ38:AJ64" si="38">(AA38+AC38)</f>
        <v>0</v>
      </c>
      <c r="AK38" s="147">
        <f t="shared" ref="AK38:AK64" si="39">(AE38+AG38)</f>
        <v>563.58690248988728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0.3840815681502594</v>
      </c>
      <c r="AA39" s="147">
        <f t="shared" ref="AA39:AA64" si="40">$J39*Z39</f>
        <v>0</v>
      </c>
      <c r="AB39" s="122">
        <f>AB8</f>
        <v>0.3840815681502594</v>
      </c>
      <c r="AC39" s="147">
        <f t="shared" ref="AC39:AC64" si="41">$J39*AB39</f>
        <v>0</v>
      </c>
      <c r="AD39" s="122">
        <f>AD8</f>
        <v>0.2318368636994812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3550.8283671899549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2.9051809523415652E-2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0.3840815681502594</v>
      </c>
      <c r="AA40" s="147">
        <f t="shared" si="40"/>
        <v>1363.8077275027429</v>
      </c>
      <c r="AB40" s="122">
        <f>AB9</f>
        <v>0.3840815681502594</v>
      </c>
      <c r="AC40" s="147">
        <f t="shared" si="41"/>
        <v>1363.8077275027429</v>
      </c>
      <c r="AD40" s="122">
        <f>AD9</f>
        <v>0.2318368636994812</v>
      </c>
      <c r="AE40" s="147">
        <f t="shared" si="42"/>
        <v>823.21291218446891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3550.8283671899544</v>
      </c>
      <c r="AJ40" s="148">
        <f t="shared" si="38"/>
        <v>2727.6154550054857</v>
      </c>
      <c r="AK40" s="147">
        <f t="shared" si="39"/>
        <v>823.21291218446891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698.95700833841158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5.7186559786818591E-3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698.95700833841158</v>
      </c>
      <c r="AH41" s="123">
        <f t="shared" si="37"/>
        <v>1</v>
      </c>
      <c r="AI41" s="112">
        <f t="shared" si="37"/>
        <v>698.95700833841158</v>
      </c>
      <c r="AJ41" s="148">
        <f t="shared" si="38"/>
        <v>0</v>
      </c>
      <c r="AK41" s="147">
        <f t="shared" si="39"/>
        <v>698.95700833841158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119395</v>
      </c>
      <c r="J65" s="39">
        <f>SUM(J37:J64)</f>
        <v>118740.26431121674</v>
      </c>
      <c r="K65" s="40">
        <f>SUM(K37:K64)</f>
        <v>0.99999999999999989</v>
      </c>
      <c r="L65" s="22">
        <f>SUM(L37:L64)</f>
        <v>0.97154981018457898</v>
      </c>
      <c r="M65" s="24">
        <f>SUM(M37:M64)</f>
        <v>0.971497122588172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27966.907727502741</v>
      </c>
      <c r="AB65" s="137"/>
      <c r="AC65" s="153">
        <f>SUM(AC37:AC64)</f>
        <v>27966.907727502741</v>
      </c>
      <c r="AD65" s="137"/>
      <c r="AE65" s="153">
        <f>SUM(AE37:AE64)</f>
        <v>27426.312912184469</v>
      </c>
      <c r="AF65" s="137"/>
      <c r="AG65" s="153">
        <f>SUM(AG37:AG64)</f>
        <v>35380.135944026792</v>
      </c>
      <c r="AH65" s="137"/>
      <c r="AI65" s="153">
        <f>SUM(AI37:AI64)</f>
        <v>118740.26431121674</v>
      </c>
      <c r="AJ65" s="153">
        <f>SUM(AJ37:AJ64)</f>
        <v>55933.815455005482</v>
      </c>
      <c r="AK65" s="153">
        <f>SUM(AK37:AK64)</f>
        <v>62806.44885621126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100531.19529208624</v>
      </c>
      <c r="J74" s="51">
        <f t="shared" si="44"/>
        <v>2002.159535037991</v>
      </c>
      <c r="K74" s="40">
        <f>B74/B$76</f>
        <v>2.3348041243885415E-2</v>
      </c>
      <c r="L74" s="22">
        <f t="shared" si="45"/>
        <v>2.1444351152387929E-2</v>
      </c>
      <c r="M74" s="24">
        <f>J74/B$76</f>
        <v>1.6381067016608776E-2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1592.7185638588901</v>
      </c>
      <c r="AF74" s="156"/>
      <c r="AG74" s="147">
        <f>AG30*$I$84/4</f>
        <v>4226.2688440522961</v>
      </c>
      <c r="AH74" s="155"/>
      <c r="AI74" s="147">
        <f>SUM(AA74,AC74,AE74,AG74)</f>
        <v>5818.987407911186</v>
      </c>
      <c r="AJ74" s="148">
        <f>(AA74+AC74)</f>
        <v>0</v>
      </c>
      <c r="AK74" s="147">
        <f>(AE74+AG74)</f>
        <v>5818.987407911186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30314.973401598309</v>
      </c>
      <c r="K75" s="40">
        <f>B75/B$76</f>
        <v>0.39797827039208566</v>
      </c>
      <c r="L75" s="22">
        <f t="shared" si="45"/>
        <v>0.24301739633926303</v>
      </c>
      <c r="M75" s="24">
        <f>J75/B$76</f>
        <v>0.2480279928786352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23250.956550524301</v>
      </c>
      <c r="AB75" s="158"/>
      <c r="AC75" s="149">
        <f>AA75+AC65-SUM(AC70,AC74)</f>
        <v>46501.913101048602</v>
      </c>
      <c r="AD75" s="158"/>
      <c r="AE75" s="149">
        <f>AC75+AE65-SUM(AE70,AE74)</f>
        <v>67619.556272395741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94057.472195391791</v>
      </c>
      <c r="AJ75" s="151">
        <f>AJ76-SUM(AJ70,AJ74)</f>
        <v>46501.913101048602</v>
      </c>
      <c r="AK75" s="149">
        <f>AJ75+AK76-SUM(AK70,AK74)</f>
        <v>94057.472195391791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119394.99999999999</v>
      </c>
      <c r="J76" s="51">
        <f t="shared" si="44"/>
        <v>118740.26431121674</v>
      </c>
      <c r="K76" s="40">
        <f>SUM(K70:K75)</f>
        <v>1</v>
      </c>
      <c r="L76" s="22">
        <f>SUM(L70:L75)</f>
        <v>0.97154981018457909</v>
      </c>
      <c r="M76" s="24">
        <f>SUM(M70:M75)</f>
        <v>0.971497122588172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27966.907727502741</v>
      </c>
      <c r="AB76" s="137"/>
      <c r="AC76" s="153">
        <f>AC65</f>
        <v>27966.907727502741</v>
      </c>
      <c r="AD76" s="137"/>
      <c r="AE76" s="153">
        <f>AE65</f>
        <v>27426.312912184469</v>
      </c>
      <c r="AF76" s="137"/>
      <c r="AG76" s="153">
        <f>AG65</f>
        <v>35380.135944026792</v>
      </c>
      <c r="AH76" s="137"/>
      <c r="AI76" s="153">
        <f>SUM(AA76,AC76,AE76,AG76)</f>
        <v>118740.26431121674</v>
      </c>
      <c r="AJ76" s="154">
        <f>SUM(AA76,AC76)</f>
        <v>55933.815455005482</v>
      </c>
      <c r="AK76" s="154">
        <f>SUM(AE76,AG76)</f>
        <v>62806.44885621126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23250.956550524301</v>
      </c>
      <c r="AD78" s="112"/>
      <c r="AE78" s="112">
        <f>AC75</f>
        <v>46501.913101048602</v>
      </c>
      <c r="AF78" s="112"/>
      <c r="AG78" s="112">
        <f>AE75</f>
        <v>67619.556272395741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23250.956550524301</v>
      </c>
      <c r="AB79" s="112"/>
      <c r="AC79" s="112">
        <f>AA79-AA74+AC65-AC70</f>
        <v>46501.913101048602</v>
      </c>
      <c r="AD79" s="112"/>
      <c r="AE79" s="112">
        <f>AC79-AC74+AE65-AE70</f>
        <v>69212.274836254626</v>
      </c>
      <c r="AF79" s="112"/>
      <c r="AG79" s="112">
        <f>AE79-AE74+AG65-AG70</f>
        <v>98283.741039444081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0.84889155878438671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0.84889155878438671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6.3666866908829015E-2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6.3666866908829015E-2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0.40112734357596963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0.40112734357596963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7.8959256555245147E-2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7.8959256555245147E-2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13.487725745571309</v>
      </c>
      <c r="J119" s="24">
        <f>SUM(J91:J118)</f>
        <v>13.413762050222708</v>
      </c>
      <c r="K119" s="22">
        <f>SUM(K91:K118)</f>
        <v>22.782061694535514</v>
      </c>
      <c r="L119" s="22">
        <f>SUM(L91:L118)</f>
        <v>13.414489524205665</v>
      </c>
      <c r="M119" s="57">
        <f t="shared" si="49"/>
        <v>13.413762050222708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11.356733455958196</v>
      </c>
      <c r="J128" s="227">
        <f>(J30)</f>
        <v>0.22617847236042543</v>
      </c>
      <c r="K128" s="22">
        <f>(B128)</f>
        <v>0.53191651606475721</v>
      </c>
      <c r="L128" s="22">
        <f>IF(L124=L119,0,(L119-L124)/(B119-B124)*K128)</f>
        <v>0.29608880663817305</v>
      </c>
      <c r="M128" s="57">
        <f t="shared" si="63"/>
        <v>0.22617847236042543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3.4245994155956865</v>
      </c>
      <c r="K129" s="29">
        <f>(B129)</f>
        <v>9.0667655091570314</v>
      </c>
      <c r="L129" s="60">
        <f>IF(SUM(L124:L128)&gt;L130,0,L130-SUM(L124:L128))</f>
        <v>3.3554165553008968</v>
      </c>
      <c r="M129" s="57">
        <f t="shared" si="63"/>
        <v>3.4245994155956865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13.487725745571309</v>
      </c>
      <c r="J130" s="227">
        <f>(J119)</f>
        <v>13.413762050222708</v>
      </c>
      <c r="K130" s="22">
        <f>(B130)</f>
        <v>22.782061694535514</v>
      </c>
      <c r="L130" s="22">
        <f>(L119)</f>
        <v>13.414489524205665</v>
      </c>
      <c r="M130" s="57">
        <f t="shared" si="63"/>
        <v>13.413762050222708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6225.6395582308342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0.54188965075247975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0.54188965075247975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15047.42808849072</v>
      </c>
      <c r="U8" s="222">
        <v>2</v>
      </c>
      <c r="V8" s="56"/>
      <c r="W8" s="115"/>
      <c r="X8" s="118">
        <f>Poor!X8</f>
        <v>1</v>
      </c>
      <c r="Y8" s="183">
        <f t="shared" si="9"/>
        <v>2.167558603009919</v>
      </c>
      <c r="Z8" s="125">
        <f>IF($Y8=0,0,AA8/$Y8)</f>
        <v>0.2890642532880453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0.62656370903714087</v>
      </c>
      <c r="AB8" s="125">
        <f>IF($Y8=0,0,AC8/$Y8)</f>
        <v>0.2890642532880453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0.62656370903714087</v>
      </c>
      <c r="AD8" s="125">
        <f>IF($Y8=0,0,AE8/$Y8)</f>
        <v>0.26573938372967582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0.5760056873618129</v>
      </c>
      <c r="AF8" s="122">
        <f t="shared" si="10"/>
        <v>0.15613210969423363</v>
      </c>
      <c r="AG8" s="121">
        <f t="shared" si="11"/>
        <v>0.33842549757382451</v>
      </c>
      <c r="AH8" s="123">
        <f t="shared" si="12"/>
        <v>1</v>
      </c>
      <c r="AI8" s="183">
        <f t="shared" si="13"/>
        <v>0.54188965075247975</v>
      </c>
      <c r="AJ8" s="120">
        <f t="shared" si="14"/>
        <v>0.62656370903714087</v>
      </c>
      <c r="AK8" s="119">
        <f t="shared" si="15"/>
        <v>0.45721559246781873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0.2890642532880453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5.1092923924147639E-2</v>
      </c>
      <c r="AB9" s="125">
        <f>IF($Y9=0,0,AC9/$Y9)</f>
        <v>0.2890642532880453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5.1092923924147639E-2</v>
      </c>
      <c r="AD9" s="125">
        <f>IF($Y9=0,0,AE9/$Y9)</f>
        <v>0.26573938372967576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4.6970187292652399E-2</v>
      </c>
      <c r="AF9" s="122">
        <f t="shared" si="10"/>
        <v>0.15613210969423363</v>
      </c>
      <c r="AG9" s="121">
        <f t="shared" si="11"/>
        <v>2.759679175818058E-2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5.1092923924147639E-2</v>
      </c>
      <c r="AK9" s="119">
        <f t="shared" si="15"/>
        <v>3.7283489525416491E-2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11110.862889664437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323767.71115467435</v>
      </c>
      <c r="T23" s="179">
        <f>SUM(T7:T22)</f>
        <v>323580.15438359155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1.3408757971365988E-2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1.3408757971365988E-2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5.3635031885463952E-2</v>
      </c>
      <c r="Z27" s="156">
        <f>Poor!Z27</f>
        <v>0.25</v>
      </c>
      <c r="AA27" s="121">
        <f t="shared" si="16"/>
        <v>1.3408757971365988E-2</v>
      </c>
      <c r="AB27" s="156">
        <f>Poor!AB27</f>
        <v>0.25</v>
      </c>
      <c r="AC27" s="121">
        <f t="shared" si="7"/>
        <v>1.3408757971365988E-2</v>
      </c>
      <c r="AD27" s="156">
        <f>Poor!AD27</f>
        <v>0.25</v>
      </c>
      <c r="AE27" s="121">
        <f t="shared" si="8"/>
        <v>1.3408757971365988E-2</v>
      </c>
      <c r="AF27" s="122">
        <f t="shared" si="10"/>
        <v>0.25</v>
      </c>
      <c r="AG27" s="121">
        <f t="shared" si="11"/>
        <v>1.3408757971365988E-2</v>
      </c>
      <c r="AH27" s="123">
        <f t="shared" si="12"/>
        <v>1</v>
      </c>
      <c r="AI27" s="183">
        <f t="shared" si="13"/>
        <v>1.3408757971365988E-2</v>
      </c>
      <c r="AJ27" s="120">
        <f t="shared" si="14"/>
        <v>1.3408757971365988E-2</v>
      </c>
      <c r="AK27" s="119">
        <f t="shared" si="15"/>
        <v>1.3408757971365988E-2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2.0933480224395468E-2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2.0933480224395468E-2</v>
      </c>
      <c r="N28" s="228"/>
      <c r="O28" s="2"/>
      <c r="P28" s="22"/>
      <c r="V28" s="56"/>
      <c r="W28" s="110"/>
      <c r="X28" s="118"/>
      <c r="Y28" s="183">
        <f t="shared" si="9"/>
        <v>8.3733920897581873E-2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4.1866960448790937E-2</v>
      </c>
      <c r="AF28" s="122">
        <f t="shared" si="10"/>
        <v>0.5</v>
      </c>
      <c r="AG28" s="121">
        <f t="shared" si="11"/>
        <v>4.1866960448790937E-2</v>
      </c>
      <c r="AH28" s="123">
        <f t="shared" si="12"/>
        <v>1</v>
      </c>
      <c r="AI28" s="183">
        <f t="shared" si="13"/>
        <v>2.0933480224395468E-2</v>
      </c>
      <c r="AJ28" s="120">
        <f t="shared" si="14"/>
        <v>0</v>
      </c>
      <c r="AK28" s="119">
        <f t="shared" si="15"/>
        <v>4.1866960448790937E-2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0.29531994884318602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0.29531994884318602</v>
      </c>
      <c r="N29" s="228"/>
      <c r="P29" s="22"/>
      <c r="V29" s="56"/>
      <c r="W29" s="110"/>
      <c r="X29" s="118"/>
      <c r="Y29" s="183">
        <f t="shared" si="9"/>
        <v>1.1812797953727441</v>
      </c>
      <c r="Z29" s="156">
        <f>Poor!Z29</f>
        <v>0.25</v>
      </c>
      <c r="AA29" s="121">
        <f t="shared" si="16"/>
        <v>0.29531994884318602</v>
      </c>
      <c r="AB29" s="156">
        <f>Poor!AB29</f>
        <v>0.25</v>
      </c>
      <c r="AC29" s="121">
        <f t="shared" si="7"/>
        <v>0.29531994884318602</v>
      </c>
      <c r="AD29" s="156">
        <f>Poor!AD29</f>
        <v>0.25</v>
      </c>
      <c r="AE29" s="121">
        <f t="shared" si="8"/>
        <v>0.29531994884318602</v>
      </c>
      <c r="AF29" s="122">
        <f t="shared" si="10"/>
        <v>0.25</v>
      </c>
      <c r="AG29" s="121">
        <f t="shared" si="11"/>
        <v>0.29531994884318602</v>
      </c>
      <c r="AH29" s="123">
        <f t="shared" si="12"/>
        <v>1</v>
      </c>
      <c r="AI29" s="183">
        <f t="shared" si="13"/>
        <v>0.29531994884318602</v>
      </c>
      <c r="AJ29" s="120">
        <f t="shared" si="14"/>
        <v>0.29531994884318602</v>
      </c>
      <c r="AK29" s="119">
        <f t="shared" si="15"/>
        <v>0.29531994884318602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26.376204843552628</v>
      </c>
      <c r="J30" s="230">
        <f>IF(I$32&lt;=1,I30,1-SUM(J6:J29))</f>
        <v>4.8661727588398485E-2</v>
      </c>
      <c r="K30" s="22">
        <f t="shared" si="4"/>
        <v>0.53191651606475721</v>
      </c>
      <c r="L30" s="22">
        <f>IF(L124=L119,0,IF(K30="",0,(L119-L124)/(B119-B124)*K30))</f>
        <v>0.30466033220601785</v>
      </c>
      <c r="M30" s="23">
        <f t="shared" si="6"/>
        <v>4.8661727588398485E-2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0.19464691035359394</v>
      </c>
      <c r="Z30" s="122">
        <f>IF($Y30=0,0,AA30/($Y$30))</f>
        <v>5.7037793336063481E-16</v>
      </c>
      <c r="AA30" s="187">
        <f>IF(AA79*4/$I$83+SUM(AA6:AA29)&lt;1,AA79*4/$I$83,1-SUM(AA6:AA29))</f>
        <v>1.1102230246251565E-16</v>
      </c>
      <c r="AB30" s="122">
        <f>IF($Y30=0,0,AC30/($Y$30))</f>
        <v>5.7037793336063481E-16</v>
      </c>
      <c r="AC30" s="187">
        <f>IF(AC79*4/$I$83+SUM(AC6:AC29)&lt;1,AC79*4/$I$83,1-SUM(AC6:AC29))</f>
        <v>1.1102230246251565E-16</v>
      </c>
      <c r="AD30" s="122">
        <f>IF($Y30=0,0,AE30/($Y$30))</f>
        <v>5.7037793336063481E-16</v>
      </c>
      <c r="AE30" s="187">
        <f>IF(AE79*4/$I$83+SUM(AE6:AE29)&lt;1,AE79*4/$I$83,1-SUM(AE6:AE29))</f>
        <v>1.1102230246251565E-16</v>
      </c>
      <c r="AF30" s="122">
        <f>IF($Y30=0,0,AG30/($Y$30))</f>
        <v>0.99999999999999767</v>
      </c>
      <c r="AG30" s="187">
        <f>IF(AG79*4/$I$83+SUM(AG6:AG29)&lt;1,AG79*4/$I$83,1-SUM(AG6:AG29))</f>
        <v>0.19464691035359349</v>
      </c>
      <c r="AH30" s="123">
        <f t="shared" si="12"/>
        <v>0.99999999999999933</v>
      </c>
      <c r="AI30" s="183">
        <f t="shared" si="13"/>
        <v>4.8661727588398457E-2</v>
      </c>
      <c r="AJ30" s="120">
        <f t="shared" si="14"/>
        <v>1.1102230246251565E-16</v>
      </c>
      <c r="AK30" s="119">
        <f t="shared" si="15"/>
        <v>9.7323455176796803E-2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-0.29031357340153452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29.837022160060005</v>
      </c>
      <c r="J32" s="17"/>
      <c r="L32" s="22">
        <f>SUM(L6:L30)</f>
        <v>1.2903135734015345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-1.3863714784076137E-2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1707.0524080537007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6.2570647608448816E-3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1707.0524080537007</v>
      </c>
      <c r="AH38" s="123">
        <f t="shared" ref="AH38:AI58" si="35">SUM(Z38,AB38,AD38,AF38)</f>
        <v>1</v>
      </c>
      <c r="AI38" s="112">
        <f t="shared" si="35"/>
        <v>1707.0524080537007</v>
      </c>
      <c r="AJ38" s="148">
        <f t="shared" ref="AJ38:AJ64" si="36">(AA38+AC38)</f>
        <v>0</v>
      </c>
      <c r="AK38" s="147">
        <f t="shared" ref="AK38:AK64" si="37">(AE38+AG38)</f>
        <v>1707.0524080537007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0.2890642532880453</v>
      </c>
      <c r="AA39" s="147">
        <f>$J39*Z39</f>
        <v>0</v>
      </c>
      <c r="AB39" s="122">
        <f>AB8</f>
        <v>0.2890642532880453</v>
      </c>
      <c r="AC39" s="147">
        <f>$J39*AB39</f>
        <v>0</v>
      </c>
      <c r="AD39" s="122">
        <f>AD8</f>
        <v>0.26573938372967582</v>
      </c>
      <c r="AE39" s="147">
        <f>$J39*AD39</f>
        <v>0</v>
      </c>
      <c r="AF39" s="122">
        <f t="shared" si="31"/>
        <v>0.15613210969423363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11139.5234070756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4.0831036606830878E-2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0.2890642532880453</v>
      </c>
      <c r="AA40" s="147">
        <f>$J40*Z40</f>
        <v>3220.0380156510105</v>
      </c>
      <c r="AB40" s="122">
        <f>AB9</f>
        <v>0.2890642532880453</v>
      </c>
      <c r="AC40" s="147">
        <f>$J40*AB40</f>
        <v>3220.0380156510105</v>
      </c>
      <c r="AD40" s="122">
        <f>AD9</f>
        <v>0.26573938372967576</v>
      </c>
      <c r="AE40" s="147">
        <f>$J40*AD40</f>
        <v>2960.2100852385679</v>
      </c>
      <c r="AF40" s="122">
        <f t="shared" si="31"/>
        <v>0.15613210969423363</v>
      </c>
      <c r="AG40" s="147">
        <f t="shared" si="34"/>
        <v>1739.2372905350107</v>
      </c>
      <c r="AH40" s="123">
        <f t="shared" si="35"/>
        <v>1</v>
      </c>
      <c r="AI40" s="112">
        <f t="shared" si="35"/>
        <v>11139.5234070756</v>
      </c>
      <c r="AJ40" s="148">
        <f t="shared" si="36"/>
        <v>6440.076031302021</v>
      </c>
      <c r="AK40" s="147">
        <f t="shared" si="37"/>
        <v>4699.4473757735786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252433.19999999998</v>
      </c>
      <c r="J65" s="39">
        <f>SUM(J37:J64)</f>
        <v>264146.97581512929</v>
      </c>
      <c r="K65" s="40">
        <f>SUM(K37:K64)</f>
        <v>1</v>
      </c>
      <c r="L65" s="22">
        <f>SUM(L37:L64)</f>
        <v>0.96762260831317359</v>
      </c>
      <c r="M65" s="24">
        <f>SUM(M37:M64)</f>
        <v>0.96820972001733474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63807.138015651006</v>
      </c>
      <c r="AB65" s="137"/>
      <c r="AC65" s="153">
        <f>SUM(AC37:AC64)</f>
        <v>63807.138015651006</v>
      </c>
      <c r="AD65" s="137"/>
      <c r="AE65" s="153">
        <f>SUM(AE37:AE64)</f>
        <v>63547.310085238569</v>
      </c>
      <c r="AF65" s="137"/>
      <c r="AG65" s="153">
        <f>SUM(AG37:AG64)</f>
        <v>72985.389698588697</v>
      </c>
      <c r="AH65" s="137"/>
      <c r="AI65" s="153">
        <f>SUM(AI37:AI64)</f>
        <v>264146.97581512929</v>
      </c>
      <c r="AJ65" s="153">
        <f>SUM(AJ37:AJ64)</f>
        <v>127614.27603130201</v>
      </c>
      <c r="AK65" s="153">
        <f>SUM(AK37:AK64)</f>
        <v>136532.69978382727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233485.39529208624</v>
      </c>
      <c r="J74" s="51">
        <f>J128*I$83</f>
        <v>430.75957170351995</v>
      </c>
      <c r="K74" s="40">
        <f>B74/B$76</f>
        <v>1.0459977248708494E-2</v>
      </c>
      <c r="L74" s="22">
        <f>(L128*G$37*F$9/F$7)/B$130</f>
        <v>9.8852377730400728E-3</v>
      </c>
      <c r="M74" s="24">
        <f>J74/B$76</f>
        <v>1.5789149318360823E-3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2.4569575428356588E-13</v>
      </c>
      <c r="AB74" s="156"/>
      <c r="AC74" s="147">
        <f>AC30*$I$83/4</f>
        <v>2.4569575428356588E-13</v>
      </c>
      <c r="AD74" s="156"/>
      <c r="AE74" s="147">
        <f>AE30*$I$83/4</f>
        <v>2.4569575428356588E-13</v>
      </c>
      <c r="AF74" s="156"/>
      <c r="AG74" s="147">
        <f>AG30*$I$83/4</f>
        <v>430.75957170351899</v>
      </c>
      <c r="AH74" s="155"/>
      <c r="AI74" s="147">
        <f>SUM(AA74,AC74,AE74,AG74)</f>
        <v>430.75957170351973</v>
      </c>
      <c r="AJ74" s="148">
        <f>(AA74+AC74)</f>
        <v>4.9139150856713176E-13</v>
      </c>
      <c r="AK74" s="147">
        <f>(AE74+AG74)</f>
        <v>430.75957170351921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145487.14486884532</v>
      </c>
      <c r="K75" s="40">
        <f>B75/B$76</f>
        <v>0.63153543039514071</v>
      </c>
      <c r="L75" s="22">
        <f>(L129*G$37*F$9/F$7)/B$130</f>
        <v>0.52437811764598929</v>
      </c>
      <c r="M75" s="24">
        <f>J75/B$76</f>
        <v>0.53327155219135447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59070.186838672562</v>
      </c>
      <c r="AB75" s="158"/>
      <c r="AC75" s="149">
        <f>AA75+AC65-SUM(AC70,AC74)</f>
        <v>118140.37367734512</v>
      </c>
      <c r="AD75" s="158"/>
      <c r="AE75" s="149">
        <f>AC75+AE65-SUM(AE70,AE74)</f>
        <v>176950.73258560526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244768.41153551202</v>
      </c>
      <c r="AJ75" s="151">
        <f>AJ76-SUM(AJ70,AJ74)</f>
        <v>118140.37367734512</v>
      </c>
      <c r="AK75" s="149">
        <f>AJ75+AK76-SUM(AK70,AK74)</f>
        <v>244768.41153551202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252433.2</v>
      </c>
      <c r="J76" s="51">
        <f>J130*I$83</f>
        <v>264146.97581512929</v>
      </c>
      <c r="K76" s="40">
        <f>SUM(K70:K75)</f>
        <v>0.90075263299367103</v>
      </c>
      <c r="L76" s="22">
        <f>SUM(L70:L75)</f>
        <v>0.85051071524570543</v>
      </c>
      <c r="M76" s="24">
        <f>SUM(M70:M75)</f>
        <v>0.85109782694986658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63807.138015651006</v>
      </c>
      <c r="AB76" s="137"/>
      <c r="AC76" s="153">
        <f>AC65</f>
        <v>63807.138015651006</v>
      </c>
      <c r="AD76" s="137"/>
      <c r="AE76" s="153">
        <f>AE65</f>
        <v>63547.310085238569</v>
      </c>
      <c r="AF76" s="137"/>
      <c r="AG76" s="153">
        <f>AG65</f>
        <v>72985.389698588697</v>
      </c>
      <c r="AH76" s="137"/>
      <c r="AI76" s="153">
        <f>SUM(AA76,AC76,AE76,AG76)</f>
        <v>264146.97581512929</v>
      </c>
      <c r="AJ76" s="154">
        <f>SUM(AA76,AC76)</f>
        <v>127614.27603130201</v>
      </c>
      <c r="AK76" s="154">
        <f>SUM(AE76,AG76)</f>
        <v>136532.69978382727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59070.186838672562</v>
      </c>
      <c r="AD78" s="112"/>
      <c r="AE78" s="112">
        <f>AC75</f>
        <v>118140.37367734512</v>
      </c>
      <c r="AF78" s="112"/>
      <c r="AG78" s="112">
        <f>AE75</f>
        <v>176950.73258560526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59070.186838672562</v>
      </c>
      <c r="AB79" s="112"/>
      <c r="AC79" s="112">
        <f>AA79-AA74+AC65-AC70</f>
        <v>118140.37367734512</v>
      </c>
      <c r="AD79" s="112"/>
      <c r="AE79" s="112">
        <f>AC79-AC74+AE65-AE70</f>
        <v>176950.73258560526</v>
      </c>
      <c r="AF79" s="112"/>
      <c r="AG79" s="112">
        <f>AE79-AE74+AG65-AG70</f>
        <v>245199.17110721552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0.1928410294664383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0.1928410294664383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1.2584014125466545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1.2584014125466545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28.516686382821323</v>
      </c>
      <c r="J119" s="24">
        <f>SUM(J91:J118)</f>
        <v>29.839959515193446</v>
      </c>
      <c r="K119" s="22">
        <f>SUM(K91:K118)</f>
        <v>50.852550002480513</v>
      </c>
      <c r="L119" s="22">
        <f>SUM(L91:L118)</f>
        <v>29.821864892591687</v>
      </c>
      <c r="M119" s="57">
        <f t="shared" si="50"/>
        <v>29.839959515193446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26.376204843552628</v>
      </c>
      <c r="J128" s="227">
        <f>(J30)</f>
        <v>4.8661727588398485E-2</v>
      </c>
      <c r="K128" s="22">
        <f>(B128)</f>
        <v>0.53191651606475721</v>
      </c>
      <c r="L128" s="22">
        <f>IF(L124=L119,0,(L119-L124)/(B119-B124)*K128)</f>
        <v>0.30466033220601785</v>
      </c>
      <c r="M128" s="57">
        <f t="shared" si="90"/>
        <v>4.8661727588398485E-2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16.435283801643184</v>
      </c>
      <c r="K129" s="29">
        <f>(B129)</f>
        <v>32.115187052506947</v>
      </c>
      <c r="L129" s="60">
        <f>IF(SUM(L124:L128)&gt;L130,0,L130-SUM(L124:L128))</f>
        <v>16.161190574423806</v>
      </c>
      <c r="M129" s="57">
        <f t="shared" si="90"/>
        <v>16.435283801643184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28.516686382821323</v>
      </c>
      <c r="J130" s="227">
        <f>(J119)</f>
        <v>29.839959515193446</v>
      </c>
      <c r="K130" s="22">
        <f>(B130)</f>
        <v>50.852550002480513</v>
      </c>
      <c r="L130" s="22">
        <f>(L119)</f>
        <v>29.821864892591687</v>
      </c>
      <c r="M130" s="57">
        <f t="shared" si="90"/>
        <v>29.839959515193446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4472.1837455416899</v>
      </c>
      <c r="H72" s="109">
        <f>Middle!T7</f>
        <v>4906.7043616483488</v>
      </c>
      <c r="I72" s="109">
        <f>Rich!T7</f>
        <v>6225.6395582308342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484.11620446649493</v>
      </c>
      <c r="H73" s="109">
        <f>Middle!T8</f>
        <v>5099.7424506340403</v>
      </c>
      <c r="I73" s="109">
        <f>Rich!T8</f>
        <v>15047.42808849072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9693.6947228260597</v>
      </c>
      <c r="I76" s="109">
        <f>Rich!T11</f>
        <v>11110.862889664437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14988.283413494244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5168.3740211159275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33736.006780496558</v>
      </c>
      <c r="G88" s="109">
        <f>Poor!T23</f>
        <v>64980.025464721824</v>
      </c>
      <c r="H88" s="109">
        <f>Middle!T23</f>
        <v>147657.89450981363</v>
      </c>
      <c r="I88" s="109">
        <f>Rich!T23</f>
        <v>323580.15438359155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11014.731142193639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35568.171142193642</v>
      </c>
      <c r="G100" s="238">
        <f t="shared" si="0"/>
        <v>4275.1524579683755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2016-06-02T08:51:27Z</dcterms:modified>
  <cp:category/>
</cp:coreProperties>
</file>