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2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41" i="1"/>
  <c r="E40" i="1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B81" i="1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"/>
  <c r="G38" i="12"/>
  <c r="F38" i="12"/>
  <c r="H92" i="12"/>
  <c r="I92" i="12"/>
  <c r="B39" i="12"/>
  <c r="B93" i="12"/>
  <c r="C39" i="12"/>
  <c r="C93" i="12"/>
  <c r="D93" i="12"/>
  <c r="G39" i="1"/>
  <c r="G39" i="12"/>
  <c r="F39" i="12"/>
  <c r="H93" i="12"/>
  <c r="I93" i="12"/>
  <c r="B40" i="12"/>
  <c r="B94" i="12"/>
  <c r="C40" i="12"/>
  <c r="C94" i="12"/>
  <c r="D94" i="12"/>
  <c r="E40" i="12"/>
  <c r="G40" i="1"/>
  <c r="G40" i="12"/>
  <c r="F40" i="12"/>
  <c r="H94" i="12"/>
  <c r="I94" i="12"/>
  <c r="B41" i="12"/>
  <c r="B95" i="12"/>
  <c r="C41" i="12"/>
  <c r="C95" i="12"/>
  <c r="D95" i="12"/>
  <c r="E41" i="12"/>
  <c r="G41" i="1"/>
  <c r="G41" i="12"/>
  <c r="F41" i="12"/>
  <c r="H95" i="12"/>
  <c r="I95" i="12"/>
  <c r="B42" i="12"/>
  <c r="B96" i="12"/>
  <c r="C42" i="12"/>
  <c r="C96" i="12"/>
  <c r="D96" i="12"/>
  <c r="E42" i="12"/>
  <c r="G42" i="1"/>
  <c r="G42" i="12"/>
  <c r="F42" i="12"/>
  <c r="H96" i="12"/>
  <c r="I96" i="12"/>
  <c r="B43" i="12"/>
  <c r="B97" i="12"/>
  <c r="C43" i="12"/>
  <c r="C97" i="12"/>
  <c r="D97" i="12"/>
  <c r="E43" i="12"/>
  <c r="G43" i="1"/>
  <c r="G43" i="12"/>
  <c r="F43" i="12"/>
  <c r="H97" i="12"/>
  <c r="I97" i="12"/>
  <c r="B44" i="12"/>
  <c r="B98" i="12"/>
  <c r="C44" i="12"/>
  <c r="C98" i="12"/>
  <c r="D98" i="12"/>
  <c r="E44" i="12"/>
  <c r="G44" i="1"/>
  <c r="G44" i="12"/>
  <c r="F44" i="12"/>
  <c r="H98" i="12"/>
  <c r="I98" i="12"/>
  <c r="B45" i="12"/>
  <c r="B99" i="12"/>
  <c r="C45" i="12"/>
  <c r="C99" i="12"/>
  <c r="D99" i="12"/>
  <c r="E45" i="12"/>
  <c r="G45" i="1"/>
  <c r="G45" i="12"/>
  <c r="F45" i="12"/>
  <c r="H99" i="12"/>
  <c r="I99" i="12"/>
  <c r="B46" i="12"/>
  <c r="B100" i="12"/>
  <c r="C46" i="12"/>
  <c r="C100" i="12"/>
  <c r="D100" i="12"/>
  <c r="E46" i="12"/>
  <c r="G46" i="1"/>
  <c r="G46" i="12"/>
  <c r="F46" i="12"/>
  <c r="H100" i="12"/>
  <c r="I100" i="12"/>
  <c r="B47" i="12"/>
  <c r="B101" i="12"/>
  <c r="C47" i="12"/>
  <c r="C101" i="12"/>
  <c r="D101" i="12"/>
  <c r="E47" i="12"/>
  <c r="G47" i="1"/>
  <c r="G47" i="12"/>
  <c r="F47" i="12"/>
  <c r="H101" i="12"/>
  <c r="I101" i="12"/>
  <c r="B48" i="12"/>
  <c r="B102" i="12"/>
  <c r="C48" i="12"/>
  <c r="C102" i="12"/>
  <c r="D102" i="12"/>
  <c r="E48" i="12"/>
  <c r="G48" i="1"/>
  <c r="G48" i="12"/>
  <c r="F48" i="12"/>
  <c r="H102" i="12"/>
  <c r="I102" i="12"/>
  <c r="B49" i="12"/>
  <c r="B103" i="12"/>
  <c r="C49" i="12"/>
  <c r="C103" i="12"/>
  <c r="D103" i="12"/>
  <c r="G49" i="1"/>
  <c r="G49" i="12"/>
  <c r="F49" i="12"/>
  <c r="H103" i="12"/>
  <c r="I103" i="12"/>
  <c r="B50" i="12"/>
  <c r="B104" i="12"/>
  <c r="C50" i="12"/>
  <c r="C104" i="12"/>
  <c r="D104" i="12"/>
  <c r="G50" i="1"/>
  <c r="G50" i="12"/>
  <c r="F50" i="12"/>
  <c r="H104" i="12"/>
  <c r="I104" i="12"/>
  <c r="B51" i="12"/>
  <c r="B105" i="12"/>
  <c r="C51" i="12"/>
  <c r="C105" i="12"/>
  <c r="D105" i="12"/>
  <c r="G51" i="1"/>
  <c r="G51" i="12"/>
  <c r="F51" i="12"/>
  <c r="H105" i="12"/>
  <c r="I105" i="12"/>
  <c r="B52" i="12"/>
  <c r="B106" i="12"/>
  <c r="C52" i="12"/>
  <c r="C106" i="12"/>
  <c r="D106" i="12"/>
  <c r="G52" i="1"/>
  <c r="G52" i="12"/>
  <c r="F52" i="12"/>
  <c r="H106" i="12"/>
  <c r="I106" i="12"/>
  <c r="B53" i="12"/>
  <c r="B107" i="12"/>
  <c r="C53" i="12"/>
  <c r="C107" i="12"/>
  <c r="D107" i="12"/>
  <c r="G53" i="1"/>
  <c r="G53" i="12"/>
  <c r="F53" i="12"/>
  <c r="H107" i="12"/>
  <c r="I107" i="12"/>
  <c r="B54" i="12"/>
  <c r="B108" i="12"/>
  <c r="C54" i="12"/>
  <c r="C108" i="12"/>
  <c r="D108" i="12"/>
  <c r="G54" i="1"/>
  <c r="G54" i="12"/>
  <c r="F54" i="12"/>
  <c r="H108" i="12"/>
  <c r="I108" i="12"/>
  <c r="B55" i="12"/>
  <c r="B109" i="12"/>
  <c r="C55" i="12"/>
  <c r="C109" i="12"/>
  <c r="D109" i="12"/>
  <c r="G55" i="1"/>
  <c r="G55" i="12"/>
  <c r="F55" i="12"/>
  <c r="H109" i="12"/>
  <c r="I109" i="12"/>
  <c r="B56" i="12"/>
  <c r="B110" i="12"/>
  <c r="C56" i="12"/>
  <c r="C110" i="12"/>
  <c r="D110" i="12"/>
  <c r="G56" i="1"/>
  <c r="G56" i="12"/>
  <c r="F56" i="12"/>
  <c r="H110" i="12"/>
  <c r="I110" i="12"/>
  <c r="B57" i="12"/>
  <c r="B111" i="12"/>
  <c r="C57" i="12"/>
  <c r="C111" i="12"/>
  <c r="D111" i="12"/>
  <c r="E57" i="12"/>
  <c r="G57" i="1"/>
  <c r="G57" i="12"/>
  <c r="F57" i="12"/>
  <c r="H111" i="12"/>
  <c r="I111" i="12"/>
  <c r="B58" i="12"/>
  <c r="B112" i="12"/>
  <c r="C58" i="12"/>
  <c r="C112" i="12"/>
  <c r="D112" i="12"/>
  <c r="E58" i="12"/>
  <c r="G58" i="1"/>
  <c r="G58" i="12"/>
  <c r="H112" i="12"/>
  <c r="I112" i="12"/>
  <c r="B59" i="12"/>
  <c r="B113" i="12"/>
  <c r="C59" i="12"/>
  <c r="C113" i="12"/>
  <c r="D113" i="12"/>
  <c r="E59" i="12"/>
  <c r="G59" i="1"/>
  <c r="G59" i="12"/>
  <c r="F59" i="12"/>
  <c r="H113" i="12"/>
  <c r="I113" i="12"/>
  <c r="B60" i="12"/>
  <c r="B114" i="12"/>
  <c r="C60" i="12"/>
  <c r="C114" i="12"/>
  <c r="D114" i="12"/>
  <c r="G60" i="1"/>
  <c r="G60" i="12"/>
  <c r="F60" i="12"/>
  <c r="H114" i="12"/>
  <c r="I114" i="12"/>
  <c r="B61" i="12"/>
  <c r="B115" i="12"/>
  <c r="C61" i="12"/>
  <c r="C115" i="12"/>
  <c r="D115" i="12"/>
  <c r="G61" i="1"/>
  <c r="G61" i="12"/>
  <c r="F61" i="12"/>
  <c r="H115" i="12"/>
  <c r="I115" i="12"/>
  <c r="B62" i="12"/>
  <c r="B116" i="12"/>
  <c r="C62" i="12"/>
  <c r="C116" i="12"/>
  <c r="D116" i="12"/>
  <c r="G62" i="1"/>
  <c r="G62" i="12"/>
  <c r="H116" i="12"/>
  <c r="I116" i="12"/>
  <c r="B63" i="12"/>
  <c r="B117" i="12"/>
  <c r="C63" i="12"/>
  <c r="C117" i="12"/>
  <c r="D117" i="12"/>
  <c r="G63" i="1"/>
  <c r="G63" i="12"/>
  <c r="H117" i="12"/>
  <c r="I117" i="12"/>
  <c r="B64" i="12"/>
  <c r="B118" i="12"/>
  <c r="C64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7"/>
  <c r="F38" i="7"/>
  <c r="H92" i="7"/>
  <c r="I92" i="7"/>
  <c r="B39" i="7"/>
  <c r="B93" i="7"/>
  <c r="C39" i="7"/>
  <c r="C93" i="7"/>
  <c r="D93" i="7"/>
  <c r="G39" i="7"/>
  <c r="F39" i="7"/>
  <c r="H93" i="7"/>
  <c r="I93" i="7"/>
  <c r="B40" i="7"/>
  <c r="B94" i="7"/>
  <c r="C40" i="7"/>
  <c r="C94" i="7"/>
  <c r="D94" i="7"/>
  <c r="E40" i="7"/>
  <c r="G40" i="7"/>
  <c r="F40" i="7"/>
  <c r="H94" i="7"/>
  <c r="I94" i="7"/>
  <c r="B41" i="7"/>
  <c r="B95" i="7"/>
  <c r="C41" i="7"/>
  <c r="C95" i="7"/>
  <c r="D95" i="7"/>
  <c r="E41" i="7"/>
  <c r="G41" i="7"/>
  <c r="F41" i="7"/>
  <c r="H95" i="7"/>
  <c r="I95" i="7"/>
  <c r="B42" i="7"/>
  <c r="B96" i="7"/>
  <c r="C42" i="7"/>
  <c r="C96" i="7"/>
  <c r="D96" i="7"/>
  <c r="E42" i="7"/>
  <c r="G42" i="7"/>
  <c r="F42" i="7"/>
  <c r="H96" i="7"/>
  <c r="I96" i="7"/>
  <c r="B43" i="7"/>
  <c r="B97" i="7"/>
  <c r="C43" i="7"/>
  <c r="C97" i="7"/>
  <c r="D97" i="7"/>
  <c r="E43" i="7"/>
  <c r="G43" i="7"/>
  <c r="F43" i="7"/>
  <c r="H97" i="7"/>
  <c r="I97" i="7"/>
  <c r="B44" i="7"/>
  <c r="B98" i="7"/>
  <c r="C44" i="7"/>
  <c r="C98" i="7"/>
  <c r="D98" i="7"/>
  <c r="E44" i="7"/>
  <c r="G44" i="7"/>
  <c r="F44" i="7"/>
  <c r="H98" i="7"/>
  <c r="I98" i="7"/>
  <c r="B45" i="7"/>
  <c r="B99" i="7"/>
  <c r="C45" i="7"/>
  <c r="C99" i="7"/>
  <c r="D99" i="7"/>
  <c r="E45" i="7"/>
  <c r="G45" i="7"/>
  <c r="F45" i="7"/>
  <c r="H99" i="7"/>
  <c r="I99" i="7"/>
  <c r="B46" i="7"/>
  <c r="B100" i="7"/>
  <c r="C46" i="7"/>
  <c r="C100" i="7"/>
  <c r="D100" i="7"/>
  <c r="E46" i="7"/>
  <c r="G46" i="7"/>
  <c r="F46" i="7"/>
  <c r="H100" i="7"/>
  <c r="I100" i="7"/>
  <c r="B47" i="7"/>
  <c r="B101" i="7"/>
  <c r="C47" i="7"/>
  <c r="C101" i="7"/>
  <c r="D101" i="7"/>
  <c r="E47" i="7"/>
  <c r="G47" i="7"/>
  <c r="F47" i="7"/>
  <c r="H101" i="7"/>
  <c r="I101" i="7"/>
  <c r="B48" i="7"/>
  <c r="B102" i="7"/>
  <c r="C48" i="7"/>
  <c r="C102" i="7"/>
  <c r="D102" i="7"/>
  <c r="E48" i="7"/>
  <c r="G48" i="7"/>
  <c r="F48" i="7"/>
  <c r="H102" i="7"/>
  <c r="I102" i="7"/>
  <c r="B49" i="7"/>
  <c r="B103" i="7"/>
  <c r="C49" i="7"/>
  <c r="C103" i="7"/>
  <c r="D103" i="7"/>
  <c r="G49" i="7"/>
  <c r="F49" i="7"/>
  <c r="H103" i="7"/>
  <c r="I103" i="7"/>
  <c r="B50" i="7"/>
  <c r="B104" i="7"/>
  <c r="C50" i="7"/>
  <c r="C104" i="7"/>
  <c r="D104" i="7"/>
  <c r="G50" i="7"/>
  <c r="F50" i="7"/>
  <c r="H104" i="7"/>
  <c r="I104" i="7"/>
  <c r="B51" i="7"/>
  <c r="B105" i="7"/>
  <c r="C51" i="7"/>
  <c r="C105" i="7"/>
  <c r="D105" i="7"/>
  <c r="G51" i="7"/>
  <c r="F51" i="7"/>
  <c r="H105" i="7"/>
  <c r="I105" i="7"/>
  <c r="B52" i="7"/>
  <c r="B106" i="7"/>
  <c r="C52" i="7"/>
  <c r="C106" i="7"/>
  <c r="D106" i="7"/>
  <c r="G52" i="7"/>
  <c r="F52" i="7"/>
  <c r="H106" i="7"/>
  <c r="I106" i="7"/>
  <c r="B53" i="7"/>
  <c r="B107" i="7"/>
  <c r="C53" i="7"/>
  <c r="C107" i="7"/>
  <c r="D107" i="7"/>
  <c r="G53" i="7"/>
  <c r="F53" i="7"/>
  <c r="H107" i="7"/>
  <c r="I107" i="7"/>
  <c r="B54" i="7"/>
  <c r="B108" i="7"/>
  <c r="C54" i="7"/>
  <c r="C108" i="7"/>
  <c r="D108" i="7"/>
  <c r="G54" i="7"/>
  <c r="F54" i="7"/>
  <c r="H108" i="7"/>
  <c r="I108" i="7"/>
  <c r="B55" i="7"/>
  <c r="B109" i="7"/>
  <c r="C55" i="7"/>
  <c r="C109" i="7"/>
  <c r="D109" i="7"/>
  <c r="G55" i="7"/>
  <c r="F55" i="7"/>
  <c r="H109" i="7"/>
  <c r="I109" i="7"/>
  <c r="B56" i="7"/>
  <c r="B110" i="7"/>
  <c r="C56" i="7"/>
  <c r="C110" i="7"/>
  <c r="D110" i="7"/>
  <c r="G56" i="7"/>
  <c r="F56" i="7"/>
  <c r="H110" i="7"/>
  <c r="I110" i="7"/>
  <c r="B57" i="7"/>
  <c r="B111" i="7"/>
  <c r="C57" i="7"/>
  <c r="C111" i="7"/>
  <c r="D111" i="7"/>
  <c r="E57" i="7"/>
  <c r="G57" i="7"/>
  <c r="F57" i="7"/>
  <c r="H111" i="7"/>
  <c r="I111" i="7"/>
  <c r="B58" i="7"/>
  <c r="B112" i="7"/>
  <c r="C58" i="7"/>
  <c r="C112" i="7"/>
  <c r="D112" i="7"/>
  <c r="E58" i="7"/>
  <c r="G58" i="7"/>
  <c r="H112" i="7"/>
  <c r="I112" i="7"/>
  <c r="B59" i="7"/>
  <c r="B113" i="7"/>
  <c r="C59" i="7"/>
  <c r="C113" i="7"/>
  <c r="D113" i="7"/>
  <c r="E59" i="7"/>
  <c r="G59" i="7"/>
  <c r="F59" i="7"/>
  <c r="H113" i="7"/>
  <c r="I113" i="7"/>
  <c r="B60" i="7"/>
  <c r="B114" i="7"/>
  <c r="C60" i="7"/>
  <c r="C114" i="7"/>
  <c r="D114" i="7"/>
  <c r="G60" i="7"/>
  <c r="F60" i="7"/>
  <c r="H114" i="7"/>
  <c r="I114" i="7"/>
  <c r="B61" i="7"/>
  <c r="B115" i="7"/>
  <c r="C61" i="7"/>
  <c r="C115" i="7"/>
  <c r="D115" i="7"/>
  <c r="G61" i="7"/>
  <c r="F61" i="7"/>
  <c r="H115" i="7"/>
  <c r="I115" i="7"/>
  <c r="B62" i="7"/>
  <c r="B116" i="7"/>
  <c r="C62" i="7"/>
  <c r="C116" i="7"/>
  <c r="D116" i="7"/>
  <c r="G62" i="7"/>
  <c r="H116" i="7"/>
  <c r="I116" i="7"/>
  <c r="B63" i="7"/>
  <c r="B117" i="7"/>
  <c r="C63" i="7"/>
  <c r="C117" i="7"/>
  <c r="D117" i="7"/>
  <c r="G63" i="7"/>
  <c r="H117" i="7"/>
  <c r="I117" i="7"/>
  <c r="B64" i="7"/>
  <c r="B118" i="7"/>
  <c r="C64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40" i="8"/>
  <c r="B80" i="8"/>
  <c r="B82" i="8"/>
  <c r="B81" i="8"/>
  <c r="B83" i="8"/>
  <c r="B94" i="8"/>
  <c r="K94" i="8"/>
  <c r="B41" i="8"/>
  <c r="B95" i="8"/>
  <c r="K95" i="8"/>
  <c r="B42" i="8"/>
  <c r="B96" i="8"/>
  <c r="K96" i="8"/>
  <c r="B43" i="8"/>
  <c r="B97" i="8"/>
  <c r="K97" i="8"/>
  <c r="B37" i="8"/>
  <c r="B91" i="8"/>
  <c r="K91" i="8"/>
  <c r="B38" i="8"/>
  <c r="B92" i="8"/>
  <c r="K92" i="8"/>
  <c r="B39" i="8"/>
  <c r="B93" i="8"/>
  <c r="K93" i="8"/>
  <c r="B44" i="8"/>
  <c r="B98" i="8"/>
  <c r="K98" i="8"/>
  <c r="B45" i="8"/>
  <c r="B99" i="8"/>
  <c r="K99" i="8"/>
  <c r="B46" i="8"/>
  <c r="B100" i="8"/>
  <c r="K100" i="8"/>
  <c r="B47" i="8"/>
  <c r="B101" i="8"/>
  <c r="K101" i="8"/>
  <c r="B48" i="8"/>
  <c r="B102" i="8"/>
  <c r="K102" i="8"/>
  <c r="B49" i="8"/>
  <c r="B103" i="8"/>
  <c r="K103" i="8"/>
  <c r="B50" i="8"/>
  <c r="B104" i="8"/>
  <c r="K104" i="8"/>
  <c r="B51" i="8"/>
  <c r="B105" i="8"/>
  <c r="K105" i="8"/>
  <c r="B52" i="8"/>
  <c r="B106" i="8"/>
  <c r="K106" i="8"/>
  <c r="B53" i="8"/>
  <c r="B107" i="8"/>
  <c r="K107" i="8"/>
  <c r="B54" i="8"/>
  <c r="B108" i="8"/>
  <c r="K108" i="8"/>
  <c r="B55" i="8"/>
  <c r="B109" i="8"/>
  <c r="K109" i="8"/>
  <c r="B56" i="8"/>
  <c r="B110" i="8"/>
  <c r="K110" i="8"/>
  <c r="B57" i="8"/>
  <c r="B111" i="8"/>
  <c r="K111" i="8"/>
  <c r="B58" i="8"/>
  <c r="B112" i="8"/>
  <c r="K112" i="8"/>
  <c r="B59" i="8"/>
  <c r="B113" i="8"/>
  <c r="K113" i="8"/>
  <c r="B60" i="8"/>
  <c r="B114" i="8"/>
  <c r="K114" i="8"/>
  <c r="B61" i="8"/>
  <c r="B115" i="8"/>
  <c r="K115" i="8"/>
  <c r="B62" i="8"/>
  <c r="B116" i="8"/>
  <c r="K116" i="8"/>
  <c r="B63" i="8"/>
  <c r="B117" i="8"/>
  <c r="K117" i="8"/>
  <c r="B64" i="8"/>
  <c r="B118" i="8"/>
  <c r="K118" i="8"/>
  <c r="B70" i="8"/>
  <c r="B29" i="8"/>
  <c r="C29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G49" i="8"/>
  <c r="F49" i="8"/>
  <c r="H103" i="8"/>
  <c r="L103" i="8"/>
  <c r="G50" i="8"/>
  <c r="F50" i="8"/>
  <c r="H104" i="8"/>
  <c r="L104" i="8"/>
  <c r="G51" i="8"/>
  <c r="F51" i="8"/>
  <c r="H105" i="8"/>
  <c r="L105" i="8"/>
  <c r="G52" i="8"/>
  <c r="F52" i="8"/>
  <c r="H106" i="8"/>
  <c r="L106" i="8"/>
  <c r="G53" i="8"/>
  <c r="F53" i="8"/>
  <c r="H107" i="8"/>
  <c r="L107" i="8"/>
  <c r="G54" i="8"/>
  <c r="F54" i="8"/>
  <c r="H108" i="8"/>
  <c r="L108" i="8"/>
  <c r="G55" i="8"/>
  <c r="F55" i="8"/>
  <c r="H109" i="8"/>
  <c r="L109" i="8"/>
  <c r="G56" i="8"/>
  <c r="F56" i="8"/>
  <c r="H110" i="8"/>
  <c r="L110" i="8"/>
  <c r="E57" i="8"/>
  <c r="G57" i="8"/>
  <c r="F57" i="8"/>
  <c r="H111" i="8"/>
  <c r="L111" i="8"/>
  <c r="E58" i="8"/>
  <c r="G58" i="8"/>
  <c r="H112" i="8"/>
  <c r="L112" i="8"/>
  <c r="E59" i="8"/>
  <c r="G59" i="8"/>
  <c r="F59" i="8"/>
  <c r="H113" i="8"/>
  <c r="L113" i="8"/>
  <c r="G60" i="8"/>
  <c r="F60" i="8"/>
  <c r="H114" i="8"/>
  <c r="L114" i="8"/>
  <c r="G61" i="8"/>
  <c r="F61" i="8"/>
  <c r="H115" i="8"/>
  <c r="L115" i="8"/>
  <c r="G62" i="8"/>
  <c r="H116" i="8"/>
  <c r="L116" i="8"/>
  <c r="G63" i="8"/>
  <c r="H117" i="8"/>
  <c r="L117" i="8"/>
  <c r="G64" i="8"/>
  <c r="H118" i="8"/>
  <c r="L118" i="8"/>
  <c r="S8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C37" i="8"/>
  <c r="C91" i="8"/>
  <c r="D91" i="8"/>
  <c r="I91" i="8"/>
  <c r="C38" i="8"/>
  <c r="C92" i="8"/>
  <c r="D92" i="8"/>
  <c r="I92" i="8"/>
  <c r="C39" i="8"/>
  <c r="C93" i="8"/>
  <c r="D93" i="8"/>
  <c r="I93" i="8"/>
  <c r="C40" i="8"/>
  <c r="C94" i="8"/>
  <c r="D94" i="8"/>
  <c r="I94" i="8"/>
  <c r="C41" i="8"/>
  <c r="C95" i="8"/>
  <c r="D95" i="8"/>
  <c r="I95" i="8"/>
  <c r="C42" i="8"/>
  <c r="C96" i="8"/>
  <c r="D96" i="8"/>
  <c r="I96" i="8"/>
  <c r="C43" i="8"/>
  <c r="C97" i="8"/>
  <c r="D97" i="8"/>
  <c r="I97" i="8"/>
  <c r="C44" i="8"/>
  <c r="C98" i="8"/>
  <c r="D98" i="8"/>
  <c r="I98" i="8"/>
  <c r="C45" i="8"/>
  <c r="C99" i="8"/>
  <c r="D99" i="8"/>
  <c r="I99" i="8"/>
  <c r="C46" i="8"/>
  <c r="C100" i="8"/>
  <c r="D100" i="8"/>
  <c r="I100" i="8"/>
  <c r="C47" i="8"/>
  <c r="C101" i="8"/>
  <c r="D101" i="8"/>
  <c r="I101" i="8"/>
  <c r="C48" i="8"/>
  <c r="C102" i="8"/>
  <c r="D102" i="8"/>
  <c r="I102" i="8"/>
  <c r="C49" i="8"/>
  <c r="C103" i="8"/>
  <c r="D103" i="8"/>
  <c r="I103" i="8"/>
  <c r="C50" i="8"/>
  <c r="C104" i="8"/>
  <c r="D104" i="8"/>
  <c r="I104" i="8"/>
  <c r="C51" i="8"/>
  <c r="C105" i="8"/>
  <c r="D105" i="8"/>
  <c r="I105" i="8"/>
  <c r="C52" i="8"/>
  <c r="C106" i="8"/>
  <c r="D106" i="8"/>
  <c r="I106" i="8"/>
  <c r="C53" i="8"/>
  <c r="C107" i="8"/>
  <c r="D107" i="8"/>
  <c r="I107" i="8"/>
  <c r="C54" i="8"/>
  <c r="C108" i="8"/>
  <c r="D108" i="8"/>
  <c r="I108" i="8"/>
  <c r="C55" i="8"/>
  <c r="C109" i="8"/>
  <c r="D109" i="8"/>
  <c r="I109" i="8"/>
  <c r="C56" i="8"/>
  <c r="C110" i="8"/>
  <c r="D110" i="8"/>
  <c r="I110" i="8"/>
  <c r="C57" i="8"/>
  <c r="C111" i="8"/>
  <c r="D111" i="8"/>
  <c r="I111" i="8"/>
  <c r="C58" i="8"/>
  <c r="C112" i="8"/>
  <c r="D112" i="8"/>
  <c r="I112" i="8"/>
  <c r="C59" i="8"/>
  <c r="C113" i="8"/>
  <c r="D113" i="8"/>
  <c r="I113" i="8"/>
  <c r="C60" i="8"/>
  <c r="C114" i="8"/>
  <c r="D114" i="8"/>
  <c r="I114" i="8"/>
  <c r="C61" i="8"/>
  <c r="C115" i="8"/>
  <c r="D115" i="8"/>
  <c r="I115" i="8"/>
  <c r="C62" i="8"/>
  <c r="C116" i="8"/>
  <c r="D116" i="8"/>
  <c r="I116" i="8"/>
  <c r="C63" i="8"/>
  <c r="C117" i="8"/>
  <c r="D117" i="8"/>
  <c r="I117" i="8"/>
  <c r="C64" i="8"/>
  <c r="C118" i="8"/>
  <c r="D118" i="8"/>
  <c r="I118" i="8"/>
  <c r="I119" i="8"/>
  <c r="B124" i="8"/>
  <c r="H124" i="8"/>
  <c r="I124" i="8"/>
  <c r="I30" i="8"/>
  <c r="I32" i="8"/>
  <c r="B71" i="8"/>
  <c r="B125" i="8"/>
  <c r="I128" i="8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E49" i="12"/>
  <c r="E50" i="12"/>
  <c r="E51" i="12"/>
  <c r="E52" i="12"/>
  <c r="E53" i="12"/>
  <c r="E54" i="12"/>
  <c r="E55" i="12"/>
  <c r="E56" i="12"/>
  <c r="F58" i="12"/>
  <c r="E60" i="12"/>
  <c r="E61" i="12"/>
  <c r="E62" i="12"/>
  <c r="F62" i="12"/>
  <c r="E63" i="12"/>
  <c r="F63" i="12"/>
  <c r="E64" i="12"/>
  <c r="F64" i="12"/>
  <c r="E30" i="12"/>
  <c r="E8" i="12"/>
  <c r="H8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E49" i="7"/>
  <c r="E50" i="7"/>
  <c r="E51" i="7"/>
  <c r="E52" i="7"/>
  <c r="E53" i="7"/>
  <c r="E54" i="7"/>
  <c r="E55" i="7"/>
  <c r="E56" i="7"/>
  <c r="F58" i="7"/>
  <c r="E60" i="7"/>
  <c r="E61" i="7"/>
  <c r="E62" i="7"/>
  <c r="F62" i="7"/>
  <c r="E63" i="7"/>
  <c r="F63" i="7"/>
  <c r="E64" i="7"/>
  <c r="F64" i="7"/>
  <c r="E30" i="7"/>
  <c r="E8" i="7"/>
  <c r="H8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E49" i="8"/>
  <c r="E50" i="8"/>
  <c r="E51" i="8"/>
  <c r="E52" i="8"/>
  <c r="E53" i="8"/>
  <c r="E54" i="8"/>
  <c r="E55" i="8"/>
  <c r="E56" i="8"/>
  <c r="F58" i="8"/>
  <c r="E60" i="8"/>
  <c r="E61" i="8"/>
  <c r="E62" i="8"/>
  <c r="F62" i="8"/>
  <c r="E63" i="8"/>
  <c r="F63" i="8"/>
  <c r="E64" i="8"/>
  <c r="F64" i="8"/>
  <c r="E30" i="8"/>
  <c r="E8" i="8"/>
  <c r="H8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<sst xmlns="http://schemas.openxmlformats.org/spreadsheetml/2006/main" count="790" uniqueCount="145">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</sst>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0.0140776587795766</c:v>
                </c:pt>
                <c:pt idx="2" formatCode="0.0%">
                  <c:v>0.0140776587795766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0.0261716025840598</c:v>
                </c:pt>
                <c:pt idx="1">
                  <c:v>0.0130858012920299</c:v>
                </c:pt>
                <c:pt idx="2" formatCode="0.0%">
                  <c:v>0.0130858012920299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0.204052731164384</c:v>
                </c:pt>
                <c:pt idx="1">
                  <c:v>0.222417476969178</c:v>
                </c:pt>
                <c:pt idx="2" formatCode="0.0%">
                  <c:v>0.222417476969178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0.0408740912204234</c:v>
                </c:pt>
                <c:pt idx="1">
                  <c:v>0.0408740912204234</c:v>
                </c:pt>
                <c:pt idx="2" formatCode="0.0%">
                  <c:v>0.0408740912204234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%">
                  <c:v>0.00074950498132005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0.0138088146014944</c:v>
                </c:pt>
                <c:pt idx="1">
                  <c:v>0.0138088146014944</c:v>
                </c:pt>
                <c:pt idx="2" formatCode="0.0%">
                  <c:v>0.0138088146014944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0.0154074564134496</c:v>
                </c:pt>
                <c:pt idx="1">
                  <c:v>0.0154074564134496</c:v>
                </c:pt>
                <c:pt idx="2" formatCode="0.0%">
                  <c:v>0.0154074564134496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0.0471699330635118</c:v>
                </c:pt>
                <c:pt idx="1">
                  <c:v>0.0471699330635118</c:v>
                </c:pt>
                <c:pt idx="2" formatCode="0.0%">
                  <c:v>0.0410384960984704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0.00113830946450809</c:v>
                </c:pt>
                <c:pt idx="1">
                  <c:v>0.00113830946450809</c:v>
                </c:pt>
                <c:pt idx="2" formatCode="0.0%">
                  <c:v>0.00113830946450809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-0.00275361612702366</c:v>
                </c:pt>
                <c:pt idx="1">
                  <c:v>-0.00275361612702366</c:v>
                </c:pt>
                <c:pt idx="2" formatCode="0.0%">
                  <c:v>-0.00275361612702366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0.0497117325653798</c:v>
                </c:pt>
                <c:pt idx="1">
                  <c:v>0.0497117325653798</c:v>
                </c:pt>
                <c:pt idx="2" formatCode="0.0%">
                  <c:v>0.0513271914755993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0.206657098038605</c:v>
                </c:pt>
                <c:pt idx="1">
                  <c:v>0.206657098038605</c:v>
                </c:pt>
                <c:pt idx="2" formatCode="0.0%">
                  <c:v>0.206072820924489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0.565764161021171</c:v>
                </c:pt>
                <c:pt idx="1">
                  <c:v>0.349724318245822</c:v>
                </c:pt>
                <c:pt idx="2" formatCode="0.0%">
                  <c:v>0.205715619121452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0623784"/>
        <c:axId val="-2030913384"/>
      </c:barChart>
      <c:catAx>
        <c:axId val="-203062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913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91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62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0.151212943827992</c:v>
                </c:pt>
                <c:pt idx="1">
                  <c:v>0.142745018973624</c:v>
                </c:pt>
                <c:pt idx="2">
                  <c:v>0.144767804857397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0.0151212943827992</c:v>
                </c:pt>
                <c:pt idx="1">
                  <c:v>0.0142745018973624</c:v>
                </c:pt>
                <c:pt idx="2">
                  <c:v>0.0141878110737721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0.00105849060679594</c:v>
                </c:pt>
                <c:pt idx="1">
                  <c:v>0.00124901891601921</c:v>
                </c:pt>
                <c:pt idx="2">
                  <c:v>0.00124901891601921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0.00591890665840996</c:v>
                </c:pt>
                <c:pt idx="1">
                  <c:v>0.0090322515607336</c:v>
                </c:pt>
                <c:pt idx="2">
                  <c:v>0.00922424051159622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0.0028802465491046</c:v>
                </c:pt>
                <c:pt idx="1">
                  <c:v>0.00439525623393362</c:v>
                </c:pt>
                <c:pt idx="2">
                  <c:v>0.00448868151415875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0.00756064719139958</c:v>
                </c:pt>
                <c:pt idx="1">
                  <c:v>0.0105849060679594</c:v>
                </c:pt>
                <c:pt idx="2">
                  <c:v>0.0105849060679594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0.00403234516874644</c:v>
                </c:pt>
                <c:pt idx="1">
                  <c:v>0.00564528323624502</c:v>
                </c:pt>
                <c:pt idx="2">
                  <c:v>0.00576527900901123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0.00540046227957113</c:v>
                </c:pt>
                <c:pt idx="1">
                  <c:v>0.00756064719139958</c:v>
                </c:pt>
                <c:pt idx="2">
                  <c:v>0.00772135581564004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0.0126010786523326</c:v>
                </c:pt>
                <c:pt idx="1">
                  <c:v>0.0176415101132657</c:v>
                </c:pt>
                <c:pt idx="2">
                  <c:v>0.0180164969031601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0.00180015409319038</c:v>
                </c:pt>
                <c:pt idx="1">
                  <c:v>0.00252021573046653</c:v>
                </c:pt>
                <c:pt idx="2">
                  <c:v>0.00257378527188001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0.00201617258437322</c:v>
                </c:pt>
                <c:pt idx="1">
                  <c:v>0.00282264161812251</c:v>
                </c:pt>
                <c:pt idx="2">
                  <c:v>0.00288263950450562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0.000720061637276151</c:v>
                </c:pt>
                <c:pt idx="1">
                  <c:v>0.00100808629218661</c:v>
                </c:pt>
                <c:pt idx="2">
                  <c:v>0.00100808629218661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0.000633654240803013</c:v>
                </c:pt>
                <c:pt idx="1">
                  <c:v>0.000887115937124217</c:v>
                </c:pt>
                <c:pt idx="2">
                  <c:v>0.000887115937124218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0.00100808629218661</c:v>
                </c:pt>
                <c:pt idx="1">
                  <c:v>0.00141132080906126</c:v>
                </c:pt>
                <c:pt idx="2">
                  <c:v>0.00141132080906126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0.734462870021674</c:v>
                </c:pt>
                <c:pt idx="1">
                  <c:v>0.69333294930046</c:v>
                </c:pt>
                <c:pt idx="2">
                  <c:v>0.69333294930046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0.0535725858133456</c:v>
                </c:pt>
                <c:pt idx="1">
                  <c:v>0.0632156512597478</c:v>
                </c:pt>
                <c:pt idx="2">
                  <c:v>0.0632156512597478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958936"/>
        <c:axId val="-2058955912"/>
      </c:barChart>
      <c:catAx>
        <c:axId val="-205895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955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955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958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0.103929397296104</c:v>
                </c:pt>
                <c:pt idx="1">
                  <c:v>0.0981093510475217</c:v>
                </c:pt>
                <c:pt idx="2">
                  <c:v>0.0975659800402695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0.0259823493240259</c:v>
                </c:pt>
                <c:pt idx="1">
                  <c:v>0.0245273377618804</c:v>
                </c:pt>
                <c:pt idx="2">
                  <c:v>0.0243235736341609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0.000121250963512121</c:v>
                </c:pt>
                <c:pt idx="1">
                  <c:v>0.000143076136944302</c:v>
                </c:pt>
                <c:pt idx="2">
                  <c:v>0.000143076136944302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0.0212189186146211</c:v>
                </c:pt>
                <c:pt idx="1">
                  <c:v>0.0323800698059118</c:v>
                </c:pt>
                <c:pt idx="2">
                  <c:v>0.0334560767893936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0.0121250963512121</c:v>
                </c:pt>
                <c:pt idx="1">
                  <c:v>0.0169751348916969</c:v>
                </c:pt>
                <c:pt idx="2">
                  <c:v>0.0169751348916969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0.0155894095944155</c:v>
                </c:pt>
                <c:pt idx="1">
                  <c:v>0.0218251734321817</c:v>
                </c:pt>
                <c:pt idx="2">
                  <c:v>0.022550435581692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0.0168885270606168</c:v>
                </c:pt>
                <c:pt idx="1">
                  <c:v>0.0236439378848635</c:v>
                </c:pt>
                <c:pt idx="2">
                  <c:v>0.024429638546833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0.0181876445268181</c:v>
                </c:pt>
                <c:pt idx="1">
                  <c:v>0.0254627023375454</c:v>
                </c:pt>
                <c:pt idx="2">
                  <c:v>0.026308841511974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0.00259823493240259</c:v>
                </c:pt>
                <c:pt idx="1">
                  <c:v>0.00363752890536362</c:v>
                </c:pt>
                <c:pt idx="2">
                  <c:v>0.003758405930282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0.013095104059309</c:v>
                </c:pt>
                <c:pt idx="1">
                  <c:v>0.0183331456830327</c:v>
                </c:pt>
                <c:pt idx="2">
                  <c:v>0.0183331456830327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0.00802854594112399</c:v>
                </c:pt>
                <c:pt idx="1">
                  <c:v>0.0112399643175736</c:v>
                </c:pt>
                <c:pt idx="2">
                  <c:v>0.0112399643175736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0.00207858794592207</c:v>
                </c:pt>
                <c:pt idx="1">
                  <c:v>0.0029100231242909</c:v>
                </c:pt>
                <c:pt idx="2">
                  <c:v>0.0029100231242909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0.0523977378034522</c:v>
                </c:pt>
                <c:pt idx="1">
                  <c:v>0.073356832924833</c:v>
                </c:pt>
                <c:pt idx="2">
                  <c:v>0.0733568329248331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0.571611685128569</c:v>
                </c:pt>
                <c:pt idx="1">
                  <c:v>0.539601430761369</c:v>
                </c:pt>
                <c:pt idx="2">
                  <c:v>0.539601430761369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0.103929397296104</c:v>
                </c:pt>
                <c:pt idx="1">
                  <c:v>0.0981093510475217</c:v>
                </c:pt>
                <c:pt idx="2">
                  <c:v>0.0981093510475217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0.0322181131617921</c:v>
                </c:pt>
                <c:pt idx="1">
                  <c:v>0.0380173735309147</c:v>
                </c:pt>
                <c:pt idx="2">
                  <c:v>0.0380173735309147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765000"/>
        <c:axId val="-1992762008"/>
      </c:barChart>
      <c:catAx>
        <c:axId val="-199276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76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762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765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0.00582920431361119</c:v>
                </c:pt>
                <c:pt idx="1">
                  <c:v>0.0068784610900612</c:v>
                </c:pt>
                <c:pt idx="2">
                  <c:v>0.0068784610900612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0.00699504517633343</c:v>
                </c:pt>
                <c:pt idx="1">
                  <c:v>0.0097930632468668</c:v>
                </c:pt>
                <c:pt idx="2">
                  <c:v>0.0097930632468668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0.0195278344505975</c:v>
                </c:pt>
                <c:pt idx="1">
                  <c:v>0.023042844651705</c:v>
                </c:pt>
                <c:pt idx="2">
                  <c:v>0.0236240250704242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0.183619935878753</c:v>
                </c:pt>
                <c:pt idx="1">
                  <c:v>0.203818128825415</c:v>
                </c:pt>
                <c:pt idx="2">
                  <c:v>0.203818128825415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0.195861264937336</c:v>
                </c:pt>
                <c:pt idx="1">
                  <c:v>0.217406004080443</c:v>
                </c:pt>
                <c:pt idx="2">
                  <c:v>0.217406004080443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0.0582920431361119</c:v>
                </c:pt>
                <c:pt idx="1">
                  <c:v>0.0647041678810842</c:v>
                </c:pt>
                <c:pt idx="2">
                  <c:v>0.0647041678810842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0.174876129408336</c:v>
                </c:pt>
                <c:pt idx="1">
                  <c:v>0.139900903526669</c:v>
                </c:pt>
                <c:pt idx="2">
                  <c:v>0.140371375912174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0.354998542698922</c:v>
                </c:pt>
                <c:pt idx="1">
                  <c:v>0.418898280384727</c:v>
                </c:pt>
                <c:pt idx="2">
                  <c:v>0.418898280384728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931656"/>
        <c:axId val="-1992928664"/>
      </c:barChart>
      <c:catAx>
        <c:axId val="-199293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928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928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931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  <c:pt idx="4">
                  <c:v>5519.739038910723</c:v>
                </c:pt>
                <c:pt idx="5">
                  <c:v>6168.033286825658</c:v>
                </c:pt>
                <c:pt idx="6">
                  <c:v>5378.58156045633</c:v>
                </c:pt>
                <c:pt idx="7">
                  <c:v>8222.33955785368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  <c:pt idx="4">
                  <c:v>384.0</c:v>
                </c:pt>
                <c:pt idx="5">
                  <c:v>1760.495144860074</c:v>
                </c:pt>
                <c:pt idx="6">
                  <c:v>10247.36205806188</c:v>
                </c:pt>
                <c:pt idx="7">
                  <c:v>47892.71801753039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  <c:pt idx="4">
                  <c:v>57.68100002863468</c:v>
                </c:pt>
                <c:pt idx="5">
                  <c:v>464.2278771393137</c:v>
                </c:pt>
                <c:pt idx="6">
                  <c:v>1456.983420878065</c:v>
                </c:pt>
                <c:pt idx="7">
                  <c:v>1382.647607473435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  <c:pt idx="4">
                  <c:v>269.7142857142857</c:v>
                </c:pt>
                <c:pt idx="5">
                  <c:v>4015.54</c:v>
                </c:pt>
                <c:pt idx="6">
                  <c:v>25427.13036991204</c:v>
                </c:pt>
                <c:pt idx="7">
                  <c:v>25049.33961939691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1034.974077337533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  <c:pt idx="4">
                  <c:v>19053.94285714286</c:v>
                </c:pt>
                <c:pt idx="5">
                  <c:v>3496.5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  <c:pt idx="4">
                  <c:v>0.0</c:v>
                </c:pt>
                <c:pt idx="5">
                  <c:v>0.0</c:v>
                </c:pt>
                <c:pt idx="6">
                  <c:v>110043.4285714286</c:v>
                </c:pt>
                <c:pt idx="7">
                  <c:v>110762.6666666667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  <c:pt idx="4">
                  <c:v>5504.162180053346</c:v>
                </c:pt>
                <c:pt idx="5">
                  <c:v>2098.273464865074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20138.66666666666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  <c:pt idx="4">
                  <c:v>2325.191828530133</c:v>
                </c:pt>
                <c:pt idx="5">
                  <c:v>2543.178562454833</c:v>
                </c:pt>
                <c:pt idx="6">
                  <c:v>1743.8938713976</c:v>
                </c:pt>
                <c:pt idx="7">
                  <c:v>1356.361899975911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  <c:pt idx="4">
                  <c:v>16425.6</c:v>
                </c:pt>
                <c:pt idx="5">
                  <c:v>29311.2</c:v>
                </c:pt>
                <c:pt idx="6">
                  <c:v>10033.37142857143</c:v>
                </c:pt>
                <c:pt idx="7">
                  <c:v>7803.733333333334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9026152"/>
        <c:axId val="-205903992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29434.0914441079</c:v>
                </c:pt>
                <c:pt idx="5" formatCode="#,##0">
                  <c:v>29434.0914441079</c:v>
                </c:pt>
                <c:pt idx="6" formatCode="#,##0">
                  <c:v>29434.0914441079</c:v>
                </c:pt>
                <c:pt idx="7" formatCode="#,##0">
                  <c:v>29434.0914441079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45928.91811077456</c:v>
                </c:pt>
                <c:pt idx="5" formatCode="#,##0">
                  <c:v>45928.91811077456</c:v>
                </c:pt>
                <c:pt idx="6" formatCode="#,##0">
                  <c:v>45928.91811077456</c:v>
                </c:pt>
                <c:pt idx="7" formatCode="#,##0">
                  <c:v>45928.91811077456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78666.83811077455</c:v>
                </c:pt>
                <c:pt idx="5" formatCode="#,##0">
                  <c:v>78666.83811077455</c:v>
                </c:pt>
                <c:pt idx="6" formatCode="#,##0">
                  <c:v>78666.83811077455</c:v>
                </c:pt>
                <c:pt idx="7" formatCode="#,##0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026152"/>
        <c:axId val="-2059039928"/>
      </c:lineChart>
      <c:catAx>
        <c:axId val="-205902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039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03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026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9192696"/>
        <c:axId val="-205919788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192696"/>
        <c:axId val="-2059197880"/>
      </c:lineChart>
      <c:catAx>
        <c:axId val="-205919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9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19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92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5426.220668431422</c:v>
                </c:pt>
                <c:pt idx="6">
                  <c:v>5426.220668431422</c:v>
                </c:pt>
                <c:pt idx="7">
                  <c:v>5426.220668431422</c:v>
                </c:pt>
                <c:pt idx="8">
                  <c:v>5426.220668431422</c:v>
                </c:pt>
                <c:pt idx="9">
                  <c:v>5426.220668431422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1840.546171254432</c:v>
                </c:pt>
                <c:pt idx="6">
                  <c:v>1840.546171254432</c:v>
                </c:pt>
                <c:pt idx="7">
                  <c:v>1840.546171254432</c:v>
                </c:pt>
                <c:pt idx="8">
                  <c:v>1840.546171254432</c:v>
                </c:pt>
                <c:pt idx="9">
                  <c:v>1840.546171254432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845.4499362853059</c:v>
                </c:pt>
                <c:pt idx="6">
                  <c:v>845.4499362853059</c:v>
                </c:pt>
                <c:pt idx="7">
                  <c:v>845.4499362853059</c:v>
                </c:pt>
                <c:pt idx="8">
                  <c:v>845.4499362853059</c:v>
                </c:pt>
                <c:pt idx="9">
                  <c:v>845.4499362853059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6345.001209148953</c:v>
                </c:pt>
                <c:pt idx="6">
                  <c:v>6345.001209148953</c:v>
                </c:pt>
                <c:pt idx="7">
                  <c:v>6345.001209148953</c:v>
                </c:pt>
                <c:pt idx="8">
                  <c:v>6345.001209148953</c:v>
                </c:pt>
                <c:pt idx="9">
                  <c:v>6345.001209148953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9299208"/>
        <c:axId val="-205930493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299208"/>
        <c:axId val="-2059304936"/>
      </c:lineChart>
      <c:catAx>
        <c:axId val="-20592992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304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304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299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0.274711079074535</c:v>
                </c:pt>
                <c:pt idx="1">
                  <c:v>0.384595510704349</c:v>
                </c:pt>
                <c:pt idx="2">
                  <c:v>0.384595510704349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0.332208438297131</c:v>
                </c:pt>
                <c:pt idx="1">
                  <c:v>0.392005957190614</c:v>
                </c:pt>
                <c:pt idx="2">
                  <c:v>0.392005957190614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0.65934692713532</c:v>
                </c:pt>
                <c:pt idx="1">
                  <c:v>0.205702716390829</c:v>
                </c:pt>
                <c:pt idx="2">
                  <c:v>0.264947459735767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0.0337468510860782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0.139265174200295</c:v>
                </c:pt>
                <c:pt idx="1">
                  <c:v>0.142042029887885</c:v>
                </c:pt>
                <c:pt idx="2">
                  <c:v>0.083552279882107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-0.186303240799785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397224"/>
        <c:axId val="-2059402520"/>
      </c:barChart>
      <c:catAx>
        <c:axId val="-205939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402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402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397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0.0728297787764424</c:v>
                </c:pt>
                <c:pt idx="1">
                  <c:v>0.101961690287019</c:v>
                </c:pt>
                <c:pt idx="2">
                  <c:v>0.101961690287019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0.0315598577395135</c:v>
                </c:pt>
                <c:pt idx="2">
                  <c:v>0.0185169619148626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0.0766865643699101</c:v>
                </c:pt>
                <c:pt idx="1">
                  <c:v>0.0904901459564938</c:v>
                </c:pt>
                <c:pt idx="2">
                  <c:v>0.0904901459564939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0.174802163065158</c:v>
                </c:pt>
                <c:pt idx="1">
                  <c:v>0.206266552416887</c:v>
                </c:pt>
                <c:pt idx="2">
                  <c:v>0.206266552416887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0.554218875681041</c:v>
                </c:pt>
                <c:pt idx="1">
                  <c:v>0.444121824646168</c:v>
                </c:pt>
                <c:pt idx="2">
                  <c:v>0.460155488376787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0.0315598577395135</c:v>
                </c:pt>
                <c:pt idx="2">
                  <c:v>0.0185169619148626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660424"/>
        <c:axId val="1790252136"/>
      </c:barChart>
      <c:catAx>
        <c:axId val="179066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25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25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660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0.0563132968286835</c:v>
                </c:pt>
                <c:pt idx="1">
                  <c:v>0.0788386155601569</c:v>
                </c:pt>
                <c:pt idx="2">
                  <c:v>0.0788386155601569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0.0292479515119632</c:v>
                </c:pt>
                <c:pt idx="2">
                  <c:v>0.00697816686684463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0.14030468634974</c:v>
                </c:pt>
                <c:pt idx="1">
                  <c:v>0.165559529892693</c:v>
                </c:pt>
                <c:pt idx="2">
                  <c:v>0.165559529892693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0.571051190311763</c:v>
                </c:pt>
                <c:pt idx="1">
                  <c:v>0.514779632489644</c:v>
                </c:pt>
                <c:pt idx="2">
                  <c:v>0.5398562679941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0.0292479515119632</c:v>
                </c:pt>
                <c:pt idx="2">
                  <c:v>0.00697816686684463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958104"/>
        <c:axId val="1790651496"/>
      </c:barChart>
      <c:catAx>
        <c:axId val="1789958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651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651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958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0.294793972227805</c:v>
                </c:pt>
                <c:pt idx="1">
                  <c:v>0.412711561118927</c:v>
                </c:pt>
                <c:pt idx="2">
                  <c:v>0.412711561118927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0.356494705139415</c:v>
                </c:pt>
                <c:pt idx="1">
                  <c:v>0.42066375206451</c:v>
                </c:pt>
                <c:pt idx="2">
                  <c:v>0.42066375206451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0.707548819586126</c:v>
                </c:pt>
                <c:pt idx="1">
                  <c:v>0.0989692612008077</c:v>
                </c:pt>
                <c:pt idx="2">
                  <c:v>0.118777512163801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0.0241911979014864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0.159677059913401</c:v>
                </c:pt>
                <c:pt idx="1">
                  <c:v>0.152097279302727</c:v>
                </c:pt>
                <c:pt idx="2">
                  <c:v>0.133340681143958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-0.321694490863702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0907176"/>
        <c:axId val="1790910536"/>
      </c:barChart>
      <c:catAx>
        <c:axId val="179090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910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091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0907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0.0846149226116349</c:v>
                </c:pt>
                <c:pt idx="1">
                  <c:v>0.0423074613058175</c:v>
                </c:pt>
                <c:pt idx="2" formatCode="0.0%">
                  <c:v>0.0423074613058175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0.0858906111012275</c:v>
                </c:pt>
                <c:pt idx="1">
                  <c:v>0.0429453055506138</c:v>
                </c:pt>
                <c:pt idx="2" formatCode="0.0%">
                  <c:v>0.0429453055506138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0.152088992172211</c:v>
                </c:pt>
                <c:pt idx="1">
                  <c:v>0.16577700146771</c:v>
                </c:pt>
                <c:pt idx="2" formatCode="0.0%">
                  <c:v>0.162644783560711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0.0330527041451699</c:v>
                </c:pt>
                <c:pt idx="1">
                  <c:v>0.0360274475182352</c:v>
                </c:pt>
                <c:pt idx="2" formatCode="0.0%">
                  <c:v>0.0344958533626086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0.0404006461483722</c:v>
                </c:pt>
                <c:pt idx="1">
                  <c:v>0.0404006461483722</c:v>
                </c:pt>
                <c:pt idx="2" formatCode="0.0%">
                  <c:v>0.0404006461483722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0.000728090553282334</c:v>
                </c:pt>
                <c:pt idx="1">
                  <c:v>0.000728090553282334</c:v>
                </c:pt>
                <c:pt idx="2" formatCode="0.0%">
                  <c:v>0.000728090553282334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0.0143849092688134</c:v>
                </c:pt>
                <c:pt idx="1">
                  <c:v>0.0143849092688134</c:v>
                </c:pt>
                <c:pt idx="2" formatCode="0.0%">
                  <c:v>0.0141474221274835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0.0036065646682085</c:v>
                </c:pt>
                <c:pt idx="1">
                  <c:v>0.0036065646682085</c:v>
                </c:pt>
                <c:pt idx="2" formatCode="0.0%">
                  <c:v>0.00293014492989792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0.0269542474648639</c:v>
                </c:pt>
                <c:pt idx="1">
                  <c:v>0.0269542474648639</c:v>
                </c:pt>
                <c:pt idx="2" formatCode="0.0%">
                  <c:v>0.0212248701802807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0.00702499555239281</c:v>
                </c:pt>
                <c:pt idx="1">
                  <c:v>0.00702499555239281</c:v>
                </c:pt>
                <c:pt idx="2" formatCode="0.0%">
                  <c:v>0.00696969079391459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0.00455103148905888</c:v>
                </c:pt>
                <c:pt idx="1">
                  <c:v>0.00455103148905888</c:v>
                </c:pt>
                <c:pt idx="2" formatCode="0.0%">
                  <c:v>0.00450986705122837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0.102040816326531</c:v>
                </c:pt>
                <c:pt idx="1">
                  <c:v>0.102040816326531</c:v>
                </c:pt>
                <c:pt idx="2" formatCode="0.0%">
                  <c:v>0.102040816326531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0.0367650346913361</c:v>
                </c:pt>
                <c:pt idx="1">
                  <c:v>0.0367650346913361</c:v>
                </c:pt>
                <c:pt idx="2" formatCode="0.0%">
                  <c:v>0.0375465098740583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0.00375031809286604</c:v>
                </c:pt>
                <c:pt idx="1">
                  <c:v>0.00375031809286604</c:v>
                </c:pt>
                <c:pt idx="2" formatCode="0.0%">
                  <c:v>0.00383003460997243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0.283395561252446</c:v>
                </c:pt>
                <c:pt idx="1">
                  <c:v>0.283395561252446</c:v>
                </c:pt>
                <c:pt idx="2" formatCode="0.0%">
                  <c:v>0.284644534208285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0.511646177121509</c:v>
                </c:pt>
                <c:pt idx="1">
                  <c:v>0.293096871700664</c:v>
                </c:pt>
                <c:pt idx="2" formatCode="0.0%">
                  <c:v>0.171967302750276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393896"/>
        <c:axId val="-2021400088"/>
      </c:barChart>
      <c:catAx>
        <c:axId val="-202139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40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40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393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4797.152225563556</c:v>
                </c:pt>
                <c:pt idx="9">
                  <c:v>4797.152225563556</c:v>
                </c:pt>
                <c:pt idx="10">
                  <c:v>4797.152225563556</c:v>
                </c:pt>
                <c:pt idx="11">
                  <c:v>4797.152225563556</c:v>
                </c:pt>
                <c:pt idx="12">
                  <c:v>4797.152225563556</c:v>
                </c:pt>
                <c:pt idx="13">
                  <c:v>4797.152225563556</c:v>
                </c:pt>
                <c:pt idx="14">
                  <c:v>4797.152225563556</c:v>
                </c:pt>
                <c:pt idx="15">
                  <c:v>5426.220668431422</c:v>
                </c:pt>
                <c:pt idx="16">
                  <c:v>5426.220668431422</c:v>
                </c:pt>
                <c:pt idx="17">
                  <c:v>5426.220668431422</c:v>
                </c:pt>
                <c:pt idx="18">
                  <c:v>5426.220668431422</c:v>
                </c:pt>
                <c:pt idx="19">
                  <c:v>5426.220668431422</c:v>
                </c:pt>
                <c:pt idx="20">
                  <c:v>5426.220668431422</c:v>
                </c:pt>
                <c:pt idx="21">
                  <c:v>5426.220668431422</c:v>
                </c:pt>
                <c:pt idx="22">
                  <c:v>5426.220668431422</c:v>
                </c:pt>
                <c:pt idx="23">
                  <c:v>5426.220668431422</c:v>
                </c:pt>
                <c:pt idx="24">
                  <c:v>5426.220668431422</c:v>
                </c:pt>
                <c:pt idx="25">
                  <c:v>5426.220668431422</c:v>
                </c:pt>
                <c:pt idx="26">
                  <c:v>5426.220668431422</c:v>
                </c:pt>
                <c:pt idx="27">
                  <c:v>5426.220668431422</c:v>
                </c:pt>
                <c:pt idx="28">
                  <c:v>5426.220668431422</c:v>
                </c:pt>
                <c:pt idx="29">
                  <c:v>5426.220668431422</c:v>
                </c:pt>
                <c:pt idx="30">
                  <c:v>5426.220668431422</c:v>
                </c:pt>
                <c:pt idx="31">
                  <c:v>5426.220668431422</c:v>
                </c:pt>
                <c:pt idx="32">
                  <c:v>5426.220668431422</c:v>
                </c:pt>
                <c:pt idx="33">
                  <c:v>5426.220668431422</c:v>
                </c:pt>
                <c:pt idx="34">
                  <c:v>5426.220668431422</c:v>
                </c:pt>
                <c:pt idx="35">
                  <c:v>5426.220668431422</c:v>
                </c:pt>
                <c:pt idx="36">
                  <c:v>5426.220668431422</c:v>
                </c:pt>
                <c:pt idx="37">
                  <c:v>5426.220668431422</c:v>
                </c:pt>
                <c:pt idx="38">
                  <c:v>5426.220668431422</c:v>
                </c:pt>
                <c:pt idx="39">
                  <c:v>5426.220668431422</c:v>
                </c:pt>
                <c:pt idx="40">
                  <c:v>5426.220668431422</c:v>
                </c:pt>
                <c:pt idx="41">
                  <c:v>5426.220668431422</c:v>
                </c:pt>
                <c:pt idx="42">
                  <c:v>5426.220668431422</c:v>
                </c:pt>
                <c:pt idx="43">
                  <c:v>5426.220668431422</c:v>
                </c:pt>
                <c:pt idx="44">
                  <c:v>5426.220668431422</c:v>
                </c:pt>
                <c:pt idx="45">
                  <c:v>5426.220668431422</c:v>
                </c:pt>
                <c:pt idx="46">
                  <c:v>5426.220668431422</c:v>
                </c:pt>
                <c:pt idx="47">
                  <c:v>5426.220668431422</c:v>
                </c:pt>
                <c:pt idx="48">
                  <c:v>5426.220668431422</c:v>
                </c:pt>
                <c:pt idx="49">
                  <c:v>5426.220668431422</c:v>
                </c:pt>
                <c:pt idx="50">
                  <c:v>5426.220668431422</c:v>
                </c:pt>
                <c:pt idx="51">
                  <c:v>5426.220668431422</c:v>
                </c:pt>
                <c:pt idx="52">
                  <c:v>5426.220668431422</c:v>
                </c:pt>
                <c:pt idx="53">
                  <c:v>5426.220668431422</c:v>
                </c:pt>
                <c:pt idx="54">
                  <c:v>5426.220668431422</c:v>
                </c:pt>
                <c:pt idx="55">
                  <c:v>5426.220668431422</c:v>
                </c:pt>
                <c:pt idx="56">
                  <c:v>5426.220668431422</c:v>
                </c:pt>
                <c:pt idx="57">
                  <c:v>5426.220668431422</c:v>
                </c:pt>
                <c:pt idx="58">
                  <c:v>5426.220668431422</c:v>
                </c:pt>
                <c:pt idx="59">
                  <c:v>5426.220668431422</c:v>
                </c:pt>
                <c:pt idx="60">
                  <c:v>5426.220668431422</c:v>
                </c:pt>
                <c:pt idx="61">
                  <c:v>5426.220668431422</c:v>
                </c:pt>
                <c:pt idx="62">
                  <c:v>5426.220668431422</c:v>
                </c:pt>
                <c:pt idx="63">
                  <c:v>5426.220668431422</c:v>
                </c:pt>
                <c:pt idx="64">
                  <c:v>5426.220668431422</c:v>
                </c:pt>
                <c:pt idx="65">
                  <c:v>5426.220668431422</c:v>
                </c:pt>
                <c:pt idx="66">
                  <c:v>5426.220668431422</c:v>
                </c:pt>
                <c:pt idx="67">
                  <c:v>5426.220668431422</c:v>
                </c:pt>
                <c:pt idx="68">
                  <c:v>5426.220668431422</c:v>
                </c:pt>
                <c:pt idx="69">
                  <c:v>5426.220668431422</c:v>
                </c:pt>
                <c:pt idx="70">
                  <c:v>4815.880648929197</c:v>
                </c:pt>
                <c:pt idx="71">
                  <c:v>4815.880648929197</c:v>
                </c:pt>
                <c:pt idx="72">
                  <c:v>4815.880648929197</c:v>
                </c:pt>
                <c:pt idx="73">
                  <c:v>4815.880648929197</c:v>
                </c:pt>
                <c:pt idx="74">
                  <c:v>4815.880648929197</c:v>
                </c:pt>
                <c:pt idx="75">
                  <c:v>4815.880648929197</c:v>
                </c:pt>
                <c:pt idx="76">
                  <c:v>4815.880648929197</c:v>
                </c:pt>
                <c:pt idx="77">
                  <c:v>4815.880648929197</c:v>
                </c:pt>
                <c:pt idx="78">
                  <c:v>4815.880648929197</c:v>
                </c:pt>
                <c:pt idx="79">
                  <c:v>4815.880648929197</c:v>
                </c:pt>
                <c:pt idx="80">
                  <c:v>4815.880648929197</c:v>
                </c:pt>
                <c:pt idx="81">
                  <c:v>4815.880648929197</c:v>
                </c:pt>
                <c:pt idx="82">
                  <c:v>4815.880648929197</c:v>
                </c:pt>
                <c:pt idx="83">
                  <c:v>4815.880648929197</c:v>
                </c:pt>
                <c:pt idx="84">
                  <c:v>4815.880648929197</c:v>
                </c:pt>
                <c:pt idx="85">
                  <c:v>4815.880648929197</c:v>
                </c:pt>
                <c:pt idx="86">
                  <c:v>4815.880648929197</c:v>
                </c:pt>
                <c:pt idx="87">
                  <c:v>4815.880648929197</c:v>
                </c:pt>
                <c:pt idx="88">
                  <c:v>4815.880648929197</c:v>
                </c:pt>
                <c:pt idx="89">
                  <c:v>4815.880648929197</c:v>
                </c:pt>
                <c:pt idx="90">
                  <c:v>4815.880648929197</c:v>
                </c:pt>
                <c:pt idx="91">
                  <c:v>4815.880648929197</c:v>
                </c:pt>
                <c:pt idx="92">
                  <c:v>4815.880648929197</c:v>
                </c:pt>
                <c:pt idx="93">
                  <c:v>4815.880648929197</c:v>
                </c:pt>
                <c:pt idx="94">
                  <c:v>4815.880648929197</c:v>
                </c:pt>
                <c:pt idx="95">
                  <c:v>8020.522638385677</c:v>
                </c:pt>
                <c:pt idx="96">
                  <c:v>8020.522638385677</c:v>
                </c:pt>
                <c:pt idx="97">
                  <c:v>8020.522638385677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412.1106295986601</c:v>
                </c:pt>
                <c:pt idx="9">
                  <c:v>412.1106295986601</c:v>
                </c:pt>
                <c:pt idx="10">
                  <c:v>412.1106295986601</c:v>
                </c:pt>
                <c:pt idx="11">
                  <c:v>412.1106295986601</c:v>
                </c:pt>
                <c:pt idx="12">
                  <c:v>412.1106295986601</c:v>
                </c:pt>
                <c:pt idx="13">
                  <c:v>412.1106295986601</c:v>
                </c:pt>
                <c:pt idx="14">
                  <c:v>412.1106295986601</c:v>
                </c:pt>
                <c:pt idx="15">
                  <c:v>1840.546171254432</c:v>
                </c:pt>
                <c:pt idx="16">
                  <c:v>1840.546171254432</c:v>
                </c:pt>
                <c:pt idx="17">
                  <c:v>1840.546171254432</c:v>
                </c:pt>
                <c:pt idx="18">
                  <c:v>1840.546171254432</c:v>
                </c:pt>
                <c:pt idx="19">
                  <c:v>1840.546171254432</c:v>
                </c:pt>
                <c:pt idx="20">
                  <c:v>1840.546171254432</c:v>
                </c:pt>
                <c:pt idx="21">
                  <c:v>1840.546171254432</c:v>
                </c:pt>
                <c:pt idx="22">
                  <c:v>1840.546171254432</c:v>
                </c:pt>
                <c:pt idx="23">
                  <c:v>1840.546171254432</c:v>
                </c:pt>
                <c:pt idx="24">
                  <c:v>1840.546171254432</c:v>
                </c:pt>
                <c:pt idx="25">
                  <c:v>1840.546171254432</c:v>
                </c:pt>
                <c:pt idx="26">
                  <c:v>1840.546171254432</c:v>
                </c:pt>
                <c:pt idx="27">
                  <c:v>1840.546171254432</c:v>
                </c:pt>
                <c:pt idx="28">
                  <c:v>1840.546171254432</c:v>
                </c:pt>
                <c:pt idx="29">
                  <c:v>1840.546171254432</c:v>
                </c:pt>
                <c:pt idx="30">
                  <c:v>1840.546171254432</c:v>
                </c:pt>
                <c:pt idx="31">
                  <c:v>1840.546171254432</c:v>
                </c:pt>
                <c:pt idx="32">
                  <c:v>1840.546171254432</c:v>
                </c:pt>
                <c:pt idx="33">
                  <c:v>1840.546171254432</c:v>
                </c:pt>
                <c:pt idx="34">
                  <c:v>1840.546171254432</c:v>
                </c:pt>
                <c:pt idx="35">
                  <c:v>1840.546171254432</c:v>
                </c:pt>
                <c:pt idx="36">
                  <c:v>1840.546171254432</c:v>
                </c:pt>
                <c:pt idx="37">
                  <c:v>1840.546171254432</c:v>
                </c:pt>
                <c:pt idx="38">
                  <c:v>1840.546171254432</c:v>
                </c:pt>
                <c:pt idx="39">
                  <c:v>1840.546171254432</c:v>
                </c:pt>
                <c:pt idx="40">
                  <c:v>1840.546171254432</c:v>
                </c:pt>
                <c:pt idx="41">
                  <c:v>1840.546171254432</c:v>
                </c:pt>
                <c:pt idx="42">
                  <c:v>1840.546171254432</c:v>
                </c:pt>
                <c:pt idx="43">
                  <c:v>1840.546171254432</c:v>
                </c:pt>
                <c:pt idx="44">
                  <c:v>1840.546171254432</c:v>
                </c:pt>
                <c:pt idx="45">
                  <c:v>1840.546171254432</c:v>
                </c:pt>
                <c:pt idx="46">
                  <c:v>1840.546171254432</c:v>
                </c:pt>
                <c:pt idx="47">
                  <c:v>1840.546171254432</c:v>
                </c:pt>
                <c:pt idx="48">
                  <c:v>1840.546171254432</c:v>
                </c:pt>
                <c:pt idx="49">
                  <c:v>1840.546171254432</c:v>
                </c:pt>
                <c:pt idx="50">
                  <c:v>1840.546171254432</c:v>
                </c:pt>
                <c:pt idx="51">
                  <c:v>1840.546171254432</c:v>
                </c:pt>
                <c:pt idx="52">
                  <c:v>1840.546171254432</c:v>
                </c:pt>
                <c:pt idx="53">
                  <c:v>1840.546171254432</c:v>
                </c:pt>
                <c:pt idx="54">
                  <c:v>1840.546171254432</c:v>
                </c:pt>
                <c:pt idx="55">
                  <c:v>1840.546171254432</c:v>
                </c:pt>
                <c:pt idx="56">
                  <c:v>1840.546171254432</c:v>
                </c:pt>
                <c:pt idx="57">
                  <c:v>1840.546171254432</c:v>
                </c:pt>
                <c:pt idx="58">
                  <c:v>1840.546171254432</c:v>
                </c:pt>
                <c:pt idx="59">
                  <c:v>1840.546171254432</c:v>
                </c:pt>
                <c:pt idx="60">
                  <c:v>1840.546171254432</c:v>
                </c:pt>
                <c:pt idx="61">
                  <c:v>1840.546171254432</c:v>
                </c:pt>
                <c:pt idx="62">
                  <c:v>1840.546171254432</c:v>
                </c:pt>
                <c:pt idx="63">
                  <c:v>1840.546171254432</c:v>
                </c:pt>
                <c:pt idx="64">
                  <c:v>1840.546171254432</c:v>
                </c:pt>
                <c:pt idx="65">
                  <c:v>1840.546171254432</c:v>
                </c:pt>
                <c:pt idx="66">
                  <c:v>1840.546171254432</c:v>
                </c:pt>
                <c:pt idx="67">
                  <c:v>1840.546171254432</c:v>
                </c:pt>
                <c:pt idx="68">
                  <c:v>1840.546171254432</c:v>
                </c:pt>
                <c:pt idx="69">
                  <c:v>1840.546171254432</c:v>
                </c:pt>
                <c:pt idx="70">
                  <c:v>10629.01998839878</c:v>
                </c:pt>
                <c:pt idx="71">
                  <c:v>10629.01998839878</c:v>
                </c:pt>
                <c:pt idx="72">
                  <c:v>10629.01998839878</c:v>
                </c:pt>
                <c:pt idx="73">
                  <c:v>10629.01998839878</c:v>
                </c:pt>
                <c:pt idx="74">
                  <c:v>10629.01998839878</c:v>
                </c:pt>
                <c:pt idx="75">
                  <c:v>10629.01998839878</c:v>
                </c:pt>
                <c:pt idx="76">
                  <c:v>10629.01998839878</c:v>
                </c:pt>
                <c:pt idx="77">
                  <c:v>10629.01998839878</c:v>
                </c:pt>
                <c:pt idx="78">
                  <c:v>10629.01998839878</c:v>
                </c:pt>
                <c:pt idx="79">
                  <c:v>10629.01998839878</c:v>
                </c:pt>
                <c:pt idx="80">
                  <c:v>10629.01998839878</c:v>
                </c:pt>
                <c:pt idx="81">
                  <c:v>10629.01998839878</c:v>
                </c:pt>
                <c:pt idx="82">
                  <c:v>10629.01998839878</c:v>
                </c:pt>
                <c:pt idx="83">
                  <c:v>10629.01998839878</c:v>
                </c:pt>
                <c:pt idx="84">
                  <c:v>10629.01998839878</c:v>
                </c:pt>
                <c:pt idx="85">
                  <c:v>10629.01998839878</c:v>
                </c:pt>
                <c:pt idx="86">
                  <c:v>10629.01998839878</c:v>
                </c:pt>
                <c:pt idx="87">
                  <c:v>10629.01998839878</c:v>
                </c:pt>
                <c:pt idx="88">
                  <c:v>10629.01998839878</c:v>
                </c:pt>
                <c:pt idx="89">
                  <c:v>10629.01998839878</c:v>
                </c:pt>
                <c:pt idx="90">
                  <c:v>10629.01998839878</c:v>
                </c:pt>
                <c:pt idx="91">
                  <c:v>10629.01998839878</c:v>
                </c:pt>
                <c:pt idx="92">
                  <c:v>10629.01998839878</c:v>
                </c:pt>
                <c:pt idx="93">
                  <c:v>10629.01998839878</c:v>
                </c:pt>
                <c:pt idx="94">
                  <c:v>10629.01998839878</c:v>
                </c:pt>
                <c:pt idx="95">
                  <c:v>50026.79617803071</c:v>
                </c:pt>
                <c:pt idx="96">
                  <c:v>50026.79617803071</c:v>
                </c:pt>
                <c:pt idx="97">
                  <c:v>50026.79617803071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105.0484044594487</c:v>
                </c:pt>
                <c:pt idx="9">
                  <c:v>105.0484044594487</c:v>
                </c:pt>
                <c:pt idx="10">
                  <c:v>105.0484044594487</c:v>
                </c:pt>
                <c:pt idx="11">
                  <c:v>105.0484044594487</c:v>
                </c:pt>
                <c:pt idx="12">
                  <c:v>105.0484044594487</c:v>
                </c:pt>
                <c:pt idx="13">
                  <c:v>105.0484044594487</c:v>
                </c:pt>
                <c:pt idx="14">
                  <c:v>105.0484044594487</c:v>
                </c:pt>
                <c:pt idx="15">
                  <c:v>845.4499362853059</c:v>
                </c:pt>
                <c:pt idx="16">
                  <c:v>845.4499362853059</c:v>
                </c:pt>
                <c:pt idx="17">
                  <c:v>845.4499362853059</c:v>
                </c:pt>
                <c:pt idx="18">
                  <c:v>845.4499362853059</c:v>
                </c:pt>
                <c:pt idx="19">
                  <c:v>845.4499362853059</c:v>
                </c:pt>
                <c:pt idx="20">
                  <c:v>845.4499362853059</c:v>
                </c:pt>
                <c:pt idx="21">
                  <c:v>845.4499362853059</c:v>
                </c:pt>
                <c:pt idx="22">
                  <c:v>845.4499362853059</c:v>
                </c:pt>
                <c:pt idx="23">
                  <c:v>845.4499362853059</c:v>
                </c:pt>
                <c:pt idx="24">
                  <c:v>845.4499362853059</c:v>
                </c:pt>
                <c:pt idx="25">
                  <c:v>845.4499362853059</c:v>
                </c:pt>
                <c:pt idx="26">
                  <c:v>845.4499362853059</c:v>
                </c:pt>
                <c:pt idx="27">
                  <c:v>845.4499362853059</c:v>
                </c:pt>
                <c:pt idx="28">
                  <c:v>845.4499362853059</c:v>
                </c:pt>
                <c:pt idx="29">
                  <c:v>845.4499362853059</c:v>
                </c:pt>
                <c:pt idx="30">
                  <c:v>845.4499362853059</c:v>
                </c:pt>
                <c:pt idx="31">
                  <c:v>845.4499362853059</c:v>
                </c:pt>
                <c:pt idx="32">
                  <c:v>845.4499362853059</c:v>
                </c:pt>
                <c:pt idx="33">
                  <c:v>845.4499362853059</c:v>
                </c:pt>
                <c:pt idx="34">
                  <c:v>845.4499362853059</c:v>
                </c:pt>
                <c:pt idx="35">
                  <c:v>845.4499362853059</c:v>
                </c:pt>
                <c:pt idx="36">
                  <c:v>845.4499362853059</c:v>
                </c:pt>
                <c:pt idx="37">
                  <c:v>845.4499362853059</c:v>
                </c:pt>
                <c:pt idx="38">
                  <c:v>845.4499362853059</c:v>
                </c:pt>
                <c:pt idx="39">
                  <c:v>845.4499362853059</c:v>
                </c:pt>
                <c:pt idx="40">
                  <c:v>845.4499362853059</c:v>
                </c:pt>
                <c:pt idx="41">
                  <c:v>845.4499362853059</c:v>
                </c:pt>
                <c:pt idx="42">
                  <c:v>845.4499362853059</c:v>
                </c:pt>
                <c:pt idx="43">
                  <c:v>845.4499362853059</c:v>
                </c:pt>
                <c:pt idx="44">
                  <c:v>845.4499362853059</c:v>
                </c:pt>
                <c:pt idx="45">
                  <c:v>845.4499362853059</c:v>
                </c:pt>
                <c:pt idx="46">
                  <c:v>845.4499362853059</c:v>
                </c:pt>
                <c:pt idx="47">
                  <c:v>845.4499362853059</c:v>
                </c:pt>
                <c:pt idx="48">
                  <c:v>845.4499362853059</c:v>
                </c:pt>
                <c:pt idx="49">
                  <c:v>845.4499362853059</c:v>
                </c:pt>
                <c:pt idx="50">
                  <c:v>845.4499362853059</c:v>
                </c:pt>
                <c:pt idx="51">
                  <c:v>845.4499362853059</c:v>
                </c:pt>
                <c:pt idx="52">
                  <c:v>845.4499362853059</c:v>
                </c:pt>
                <c:pt idx="53">
                  <c:v>845.4499362853059</c:v>
                </c:pt>
                <c:pt idx="54">
                  <c:v>845.4499362853059</c:v>
                </c:pt>
                <c:pt idx="55">
                  <c:v>845.4499362853059</c:v>
                </c:pt>
                <c:pt idx="56">
                  <c:v>845.4499362853059</c:v>
                </c:pt>
                <c:pt idx="57">
                  <c:v>845.4499362853059</c:v>
                </c:pt>
                <c:pt idx="58">
                  <c:v>845.4499362853059</c:v>
                </c:pt>
                <c:pt idx="59">
                  <c:v>845.4499362853059</c:v>
                </c:pt>
                <c:pt idx="60">
                  <c:v>845.4499362853059</c:v>
                </c:pt>
                <c:pt idx="61">
                  <c:v>845.4499362853059</c:v>
                </c:pt>
                <c:pt idx="62">
                  <c:v>845.4499362853059</c:v>
                </c:pt>
                <c:pt idx="63">
                  <c:v>845.4499362853059</c:v>
                </c:pt>
                <c:pt idx="64">
                  <c:v>845.4499362853059</c:v>
                </c:pt>
                <c:pt idx="65">
                  <c:v>845.4499362853059</c:v>
                </c:pt>
                <c:pt idx="66">
                  <c:v>845.4499362853059</c:v>
                </c:pt>
                <c:pt idx="67">
                  <c:v>845.4499362853059</c:v>
                </c:pt>
                <c:pt idx="68">
                  <c:v>845.4499362853059</c:v>
                </c:pt>
                <c:pt idx="69">
                  <c:v>845.4499362853059</c:v>
                </c:pt>
                <c:pt idx="70">
                  <c:v>2653.452325915458</c:v>
                </c:pt>
                <c:pt idx="71">
                  <c:v>2653.452325915458</c:v>
                </c:pt>
                <c:pt idx="72">
                  <c:v>2653.452325915458</c:v>
                </c:pt>
                <c:pt idx="73">
                  <c:v>2653.452325915458</c:v>
                </c:pt>
                <c:pt idx="74">
                  <c:v>2653.452325915458</c:v>
                </c:pt>
                <c:pt idx="75">
                  <c:v>2653.452325915458</c:v>
                </c:pt>
                <c:pt idx="76">
                  <c:v>2653.452325915458</c:v>
                </c:pt>
                <c:pt idx="77">
                  <c:v>2653.452325915458</c:v>
                </c:pt>
                <c:pt idx="78">
                  <c:v>2653.452325915458</c:v>
                </c:pt>
                <c:pt idx="79">
                  <c:v>2653.452325915458</c:v>
                </c:pt>
                <c:pt idx="80">
                  <c:v>2653.452325915458</c:v>
                </c:pt>
                <c:pt idx="81">
                  <c:v>2653.452325915458</c:v>
                </c:pt>
                <c:pt idx="82">
                  <c:v>2653.452325915458</c:v>
                </c:pt>
                <c:pt idx="83">
                  <c:v>2653.452325915458</c:v>
                </c:pt>
                <c:pt idx="84">
                  <c:v>2653.452325915458</c:v>
                </c:pt>
                <c:pt idx="85">
                  <c:v>2653.452325915458</c:v>
                </c:pt>
                <c:pt idx="86">
                  <c:v>2653.452325915458</c:v>
                </c:pt>
                <c:pt idx="87">
                  <c:v>2653.452325915458</c:v>
                </c:pt>
                <c:pt idx="88">
                  <c:v>2653.452325915458</c:v>
                </c:pt>
                <c:pt idx="89">
                  <c:v>2653.452325915458</c:v>
                </c:pt>
                <c:pt idx="90">
                  <c:v>2653.452325915458</c:v>
                </c:pt>
                <c:pt idx="91">
                  <c:v>2653.452325915458</c:v>
                </c:pt>
                <c:pt idx="92">
                  <c:v>2653.452325915458</c:v>
                </c:pt>
                <c:pt idx="93">
                  <c:v>2653.452325915458</c:v>
                </c:pt>
                <c:pt idx="94">
                  <c:v>2653.452325915458</c:v>
                </c:pt>
                <c:pt idx="95">
                  <c:v>2518.072242552216</c:v>
                </c:pt>
                <c:pt idx="96">
                  <c:v>2518.072242552216</c:v>
                </c:pt>
                <c:pt idx="97">
                  <c:v>2518.072242552216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343.4255246655501</c:v>
                </c:pt>
                <c:pt idx="9">
                  <c:v>343.4255246655501</c:v>
                </c:pt>
                <c:pt idx="10">
                  <c:v>343.4255246655501</c:v>
                </c:pt>
                <c:pt idx="11">
                  <c:v>343.4255246655501</c:v>
                </c:pt>
                <c:pt idx="12">
                  <c:v>343.4255246655501</c:v>
                </c:pt>
                <c:pt idx="13">
                  <c:v>343.4255246655501</c:v>
                </c:pt>
                <c:pt idx="14">
                  <c:v>343.4255246655501</c:v>
                </c:pt>
                <c:pt idx="15">
                  <c:v>6345.001209148953</c:v>
                </c:pt>
                <c:pt idx="16">
                  <c:v>6345.001209148953</c:v>
                </c:pt>
                <c:pt idx="17">
                  <c:v>6345.001209148953</c:v>
                </c:pt>
                <c:pt idx="18">
                  <c:v>6345.001209148953</c:v>
                </c:pt>
                <c:pt idx="19">
                  <c:v>6345.001209148953</c:v>
                </c:pt>
                <c:pt idx="20">
                  <c:v>6345.001209148953</c:v>
                </c:pt>
                <c:pt idx="21">
                  <c:v>6345.001209148953</c:v>
                </c:pt>
                <c:pt idx="22">
                  <c:v>6345.001209148953</c:v>
                </c:pt>
                <c:pt idx="23">
                  <c:v>6345.001209148953</c:v>
                </c:pt>
                <c:pt idx="24">
                  <c:v>6345.001209148953</c:v>
                </c:pt>
                <c:pt idx="25">
                  <c:v>6345.001209148953</c:v>
                </c:pt>
                <c:pt idx="26">
                  <c:v>6345.001209148953</c:v>
                </c:pt>
                <c:pt idx="27">
                  <c:v>6345.001209148953</c:v>
                </c:pt>
                <c:pt idx="28">
                  <c:v>6345.001209148953</c:v>
                </c:pt>
                <c:pt idx="29">
                  <c:v>6345.001209148953</c:v>
                </c:pt>
                <c:pt idx="30">
                  <c:v>6345.001209148953</c:v>
                </c:pt>
                <c:pt idx="31">
                  <c:v>6345.001209148953</c:v>
                </c:pt>
                <c:pt idx="32">
                  <c:v>6345.001209148953</c:v>
                </c:pt>
                <c:pt idx="33">
                  <c:v>6345.001209148953</c:v>
                </c:pt>
                <c:pt idx="34">
                  <c:v>6345.001209148953</c:v>
                </c:pt>
                <c:pt idx="35">
                  <c:v>6345.001209148953</c:v>
                </c:pt>
                <c:pt idx="36">
                  <c:v>6345.001209148953</c:v>
                </c:pt>
                <c:pt idx="37">
                  <c:v>6345.001209148953</c:v>
                </c:pt>
                <c:pt idx="38">
                  <c:v>6345.001209148953</c:v>
                </c:pt>
                <c:pt idx="39">
                  <c:v>6345.001209148953</c:v>
                </c:pt>
                <c:pt idx="40">
                  <c:v>6345.001209148953</c:v>
                </c:pt>
                <c:pt idx="41">
                  <c:v>6345.001209148953</c:v>
                </c:pt>
                <c:pt idx="42">
                  <c:v>6345.001209148953</c:v>
                </c:pt>
                <c:pt idx="43">
                  <c:v>6345.001209148953</c:v>
                </c:pt>
                <c:pt idx="44">
                  <c:v>6345.001209148953</c:v>
                </c:pt>
                <c:pt idx="45">
                  <c:v>6345.001209148953</c:v>
                </c:pt>
                <c:pt idx="46">
                  <c:v>6345.001209148953</c:v>
                </c:pt>
                <c:pt idx="47">
                  <c:v>6345.001209148953</c:v>
                </c:pt>
                <c:pt idx="48">
                  <c:v>6345.001209148953</c:v>
                </c:pt>
                <c:pt idx="49">
                  <c:v>6345.001209148953</c:v>
                </c:pt>
                <c:pt idx="50">
                  <c:v>6345.001209148953</c:v>
                </c:pt>
                <c:pt idx="51">
                  <c:v>6345.001209148953</c:v>
                </c:pt>
                <c:pt idx="52">
                  <c:v>6345.001209148953</c:v>
                </c:pt>
                <c:pt idx="53">
                  <c:v>6345.001209148953</c:v>
                </c:pt>
                <c:pt idx="54">
                  <c:v>6345.001209148953</c:v>
                </c:pt>
                <c:pt idx="55">
                  <c:v>6345.001209148953</c:v>
                </c:pt>
                <c:pt idx="56">
                  <c:v>6345.001209148953</c:v>
                </c:pt>
                <c:pt idx="57">
                  <c:v>6345.001209148953</c:v>
                </c:pt>
                <c:pt idx="58">
                  <c:v>6345.001209148953</c:v>
                </c:pt>
                <c:pt idx="59">
                  <c:v>6345.001209148953</c:v>
                </c:pt>
                <c:pt idx="60">
                  <c:v>6345.001209148953</c:v>
                </c:pt>
                <c:pt idx="61">
                  <c:v>6345.001209148953</c:v>
                </c:pt>
                <c:pt idx="62">
                  <c:v>6345.001209148953</c:v>
                </c:pt>
                <c:pt idx="63">
                  <c:v>6345.001209148953</c:v>
                </c:pt>
                <c:pt idx="64">
                  <c:v>6345.001209148953</c:v>
                </c:pt>
                <c:pt idx="65">
                  <c:v>6345.001209148953</c:v>
                </c:pt>
                <c:pt idx="66">
                  <c:v>6345.001209148953</c:v>
                </c:pt>
                <c:pt idx="67">
                  <c:v>6345.001209148953</c:v>
                </c:pt>
                <c:pt idx="68">
                  <c:v>6345.001209148953</c:v>
                </c:pt>
                <c:pt idx="69">
                  <c:v>6345.001209148953</c:v>
                </c:pt>
                <c:pt idx="70">
                  <c:v>39918.06585950024</c:v>
                </c:pt>
                <c:pt idx="71">
                  <c:v>39918.06585950024</c:v>
                </c:pt>
                <c:pt idx="72">
                  <c:v>39918.06585950024</c:v>
                </c:pt>
                <c:pt idx="73">
                  <c:v>39918.06585950024</c:v>
                </c:pt>
                <c:pt idx="74">
                  <c:v>39918.06585950024</c:v>
                </c:pt>
                <c:pt idx="75">
                  <c:v>39918.06585950024</c:v>
                </c:pt>
                <c:pt idx="76">
                  <c:v>39918.06585950024</c:v>
                </c:pt>
                <c:pt idx="77">
                  <c:v>39918.06585950024</c:v>
                </c:pt>
                <c:pt idx="78">
                  <c:v>39918.06585950024</c:v>
                </c:pt>
                <c:pt idx="79">
                  <c:v>39918.06585950024</c:v>
                </c:pt>
                <c:pt idx="80">
                  <c:v>39918.06585950024</c:v>
                </c:pt>
                <c:pt idx="81">
                  <c:v>39918.06585950024</c:v>
                </c:pt>
                <c:pt idx="82">
                  <c:v>39918.06585950024</c:v>
                </c:pt>
                <c:pt idx="83">
                  <c:v>39918.06585950024</c:v>
                </c:pt>
                <c:pt idx="84">
                  <c:v>39918.06585950024</c:v>
                </c:pt>
                <c:pt idx="85">
                  <c:v>39918.06585950024</c:v>
                </c:pt>
                <c:pt idx="86">
                  <c:v>39918.06585950024</c:v>
                </c:pt>
                <c:pt idx="87">
                  <c:v>39918.06585950024</c:v>
                </c:pt>
                <c:pt idx="88">
                  <c:v>39918.06585950024</c:v>
                </c:pt>
                <c:pt idx="89">
                  <c:v>39918.06585950024</c:v>
                </c:pt>
                <c:pt idx="90">
                  <c:v>39918.06585950024</c:v>
                </c:pt>
                <c:pt idx="91">
                  <c:v>39918.06585950024</c:v>
                </c:pt>
                <c:pt idx="92">
                  <c:v>39918.06585950024</c:v>
                </c:pt>
                <c:pt idx="93">
                  <c:v>39918.06585950024</c:v>
                </c:pt>
                <c:pt idx="94">
                  <c:v>39918.06585950024</c:v>
                </c:pt>
                <c:pt idx="95">
                  <c:v>40103.70643477776</c:v>
                </c:pt>
                <c:pt idx="96">
                  <c:v>40103.70643477776</c:v>
                </c:pt>
                <c:pt idx="97">
                  <c:v>40103.70643477776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  <c:pt idx="10">
                  <c:v>1248.930558809921</c:v>
                </c:pt>
                <c:pt idx="11">
                  <c:v>1248.930558809921</c:v>
                </c:pt>
                <c:pt idx="12">
                  <c:v>1248.930558809921</c:v>
                </c:pt>
                <c:pt idx="13">
                  <c:v>1248.930558809921</c:v>
                </c:pt>
                <c:pt idx="14">
                  <c:v>1248.930558809921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  <c:pt idx="10">
                  <c:v>25791.25690238281</c:v>
                </c:pt>
                <c:pt idx="11">
                  <c:v>25791.25690238281</c:v>
                </c:pt>
                <c:pt idx="12">
                  <c:v>25791.25690238281</c:v>
                </c:pt>
                <c:pt idx="13">
                  <c:v>25791.25690238281</c:v>
                </c:pt>
                <c:pt idx="14">
                  <c:v>25791.25690238281</c:v>
                </c:pt>
                <c:pt idx="15">
                  <c:v>4732.833011797112</c:v>
                </c:pt>
                <c:pt idx="16">
                  <c:v>4732.833011797112</c:v>
                </c:pt>
                <c:pt idx="17">
                  <c:v>4732.833011797112</c:v>
                </c:pt>
                <c:pt idx="18">
                  <c:v>4732.833011797112</c:v>
                </c:pt>
                <c:pt idx="19">
                  <c:v>4732.833011797112</c:v>
                </c:pt>
                <c:pt idx="20">
                  <c:v>4732.833011797112</c:v>
                </c:pt>
                <c:pt idx="21">
                  <c:v>4732.833011797112</c:v>
                </c:pt>
                <c:pt idx="22">
                  <c:v>4732.833011797112</c:v>
                </c:pt>
                <c:pt idx="23">
                  <c:v>4732.833011797112</c:v>
                </c:pt>
                <c:pt idx="24">
                  <c:v>4732.833011797112</c:v>
                </c:pt>
                <c:pt idx="25">
                  <c:v>4732.833011797112</c:v>
                </c:pt>
                <c:pt idx="26">
                  <c:v>4732.833011797112</c:v>
                </c:pt>
                <c:pt idx="27">
                  <c:v>4732.833011797112</c:v>
                </c:pt>
                <c:pt idx="28">
                  <c:v>4732.833011797112</c:v>
                </c:pt>
                <c:pt idx="29">
                  <c:v>4732.833011797112</c:v>
                </c:pt>
                <c:pt idx="30">
                  <c:v>4732.833011797112</c:v>
                </c:pt>
                <c:pt idx="31">
                  <c:v>4732.833011797112</c:v>
                </c:pt>
                <c:pt idx="32">
                  <c:v>4732.833011797112</c:v>
                </c:pt>
                <c:pt idx="33">
                  <c:v>4732.833011797112</c:v>
                </c:pt>
                <c:pt idx="34">
                  <c:v>4732.833011797112</c:v>
                </c:pt>
                <c:pt idx="35">
                  <c:v>4732.833011797112</c:v>
                </c:pt>
                <c:pt idx="36">
                  <c:v>4732.833011797112</c:v>
                </c:pt>
                <c:pt idx="37">
                  <c:v>4732.833011797112</c:v>
                </c:pt>
                <c:pt idx="38">
                  <c:v>4732.833011797112</c:v>
                </c:pt>
                <c:pt idx="39">
                  <c:v>4732.833011797112</c:v>
                </c:pt>
                <c:pt idx="40">
                  <c:v>4732.833011797112</c:v>
                </c:pt>
                <c:pt idx="41">
                  <c:v>4732.833011797112</c:v>
                </c:pt>
                <c:pt idx="42">
                  <c:v>4732.833011797112</c:v>
                </c:pt>
                <c:pt idx="43">
                  <c:v>4732.833011797112</c:v>
                </c:pt>
                <c:pt idx="44">
                  <c:v>4732.833011797112</c:v>
                </c:pt>
                <c:pt idx="45">
                  <c:v>4732.833011797112</c:v>
                </c:pt>
                <c:pt idx="46">
                  <c:v>4732.833011797112</c:v>
                </c:pt>
                <c:pt idx="47">
                  <c:v>4732.833011797112</c:v>
                </c:pt>
                <c:pt idx="48">
                  <c:v>4732.833011797112</c:v>
                </c:pt>
                <c:pt idx="49">
                  <c:v>4732.833011797112</c:v>
                </c:pt>
                <c:pt idx="50">
                  <c:v>4732.833011797112</c:v>
                </c:pt>
                <c:pt idx="51">
                  <c:v>4732.833011797112</c:v>
                </c:pt>
                <c:pt idx="52">
                  <c:v>4732.833011797112</c:v>
                </c:pt>
                <c:pt idx="53">
                  <c:v>4732.833011797112</c:v>
                </c:pt>
                <c:pt idx="54">
                  <c:v>4732.833011797112</c:v>
                </c:pt>
                <c:pt idx="55">
                  <c:v>4732.833011797112</c:v>
                </c:pt>
                <c:pt idx="56">
                  <c:v>4732.833011797112</c:v>
                </c:pt>
                <c:pt idx="57">
                  <c:v>4732.833011797112</c:v>
                </c:pt>
                <c:pt idx="58">
                  <c:v>4732.833011797112</c:v>
                </c:pt>
                <c:pt idx="59">
                  <c:v>4732.833011797112</c:v>
                </c:pt>
                <c:pt idx="60">
                  <c:v>4732.833011797112</c:v>
                </c:pt>
                <c:pt idx="61">
                  <c:v>4732.833011797112</c:v>
                </c:pt>
                <c:pt idx="62">
                  <c:v>4732.833011797112</c:v>
                </c:pt>
                <c:pt idx="63">
                  <c:v>4732.833011797112</c:v>
                </c:pt>
                <c:pt idx="64">
                  <c:v>4732.833011797112</c:v>
                </c:pt>
                <c:pt idx="65">
                  <c:v>4732.833011797112</c:v>
                </c:pt>
                <c:pt idx="66">
                  <c:v>4732.833011797112</c:v>
                </c:pt>
                <c:pt idx="67">
                  <c:v>4732.833011797112</c:v>
                </c:pt>
                <c:pt idx="68">
                  <c:v>4732.833011797112</c:v>
                </c:pt>
                <c:pt idx="69">
                  <c:v>4732.833011797112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175147.0175794306</c:v>
                </c:pt>
                <c:pt idx="71">
                  <c:v>175147.0175794306</c:v>
                </c:pt>
                <c:pt idx="72">
                  <c:v>175147.0175794306</c:v>
                </c:pt>
                <c:pt idx="73">
                  <c:v>175147.0175794306</c:v>
                </c:pt>
                <c:pt idx="74">
                  <c:v>175147.0175794306</c:v>
                </c:pt>
                <c:pt idx="75">
                  <c:v>175147.0175794306</c:v>
                </c:pt>
                <c:pt idx="76">
                  <c:v>175147.0175794306</c:v>
                </c:pt>
                <c:pt idx="77">
                  <c:v>175147.0175794306</c:v>
                </c:pt>
                <c:pt idx="78">
                  <c:v>175147.0175794306</c:v>
                </c:pt>
                <c:pt idx="79">
                  <c:v>175147.0175794306</c:v>
                </c:pt>
                <c:pt idx="80">
                  <c:v>175147.0175794306</c:v>
                </c:pt>
                <c:pt idx="81">
                  <c:v>175147.0175794306</c:v>
                </c:pt>
                <c:pt idx="82">
                  <c:v>175147.0175794306</c:v>
                </c:pt>
                <c:pt idx="83">
                  <c:v>175147.0175794306</c:v>
                </c:pt>
                <c:pt idx="84">
                  <c:v>175147.0175794306</c:v>
                </c:pt>
                <c:pt idx="85">
                  <c:v>175147.0175794306</c:v>
                </c:pt>
                <c:pt idx="86">
                  <c:v>175147.0175794306</c:v>
                </c:pt>
                <c:pt idx="87">
                  <c:v>175147.0175794306</c:v>
                </c:pt>
                <c:pt idx="88">
                  <c:v>175147.0175794306</c:v>
                </c:pt>
                <c:pt idx="89">
                  <c:v>175147.0175794306</c:v>
                </c:pt>
                <c:pt idx="90">
                  <c:v>175147.0175794306</c:v>
                </c:pt>
                <c:pt idx="91">
                  <c:v>175147.0175794306</c:v>
                </c:pt>
                <c:pt idx="92">
                  <c:v>175147.0175794306</c:v>
                </c:pt>
                <c:pt idx="93">
                  <c:v>175147.0175794306</c:v>
                </c:pt>
                <c:pt idx="94">
                  <c:v>175147.0175794306</c:v>
                </c:pt>
                <c:pt idx="95">
                  <c:v>176291.7693283157</c:v>
                </c:pt>
                <c:pt idx="96">
                  <c:v>176291.7693283157</c:v>
                </c:pt>
                <c:pt idx="97">
                  <c:v>176291.7693283157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  <c:pt idx="10">
                  <c:v>10302.7657399665</c:v>
                </c:pt>
                <c:pt idx="11">
                  <c:v>10302.7657399665</c:v>
                </c:pt>
                <c:pt idx="12">
                  <c:v>10302.7657399665</c:v>
                </c:pt>
                <c:pt idx="13">
                  <c:v>10302.7657399665</c:v>
                </c:pt>
                <c:pt idx="14">
                  <c:v>10302.7657399665</c:v>
                </c:pt>
                <c:pt idx="15">
                  <c:v>3966.564809887103</c:v>
                </c:pt>
                <c:pt idx="16">
                  <c:v>3966.564809887103</c:v>
                </c:pt>
                <c:pt idx="17">
                  <c:v>3966.564809887103</c:v>
                </c:pt>
                <c:pt idx="18">
                  <c:v>3966.564809887103</c:v>
                </c:pt>
                <c:pt idx="19">
                  <c:v>3966.564809887103</c:v>
                </c:pt>
                <c:pt idx="20">
                  <c:v>3966.564809887103</c:v>
                </c:pt>
                <c:pt idx="21">
                  <c:v>3966.564809887103</c:v>
                </c:pt>
                <c:pt idx="22">
                  <c:v>3966.564809887103</c:v>
                </c:pt>
                <c:pt idx="23">
                  <c:v>3966.564809887103</c:v>
                </c:pt>
                <c:pt idx="24">
                  <c:v>3966.564809887103</c:v>
                </c:pt>
                <c:pt idx="25">
                  <c:v>3966.564809887103</c:v>
                </c:pt>
                <c:pt idx="26">
                  <c:v>3966.564809887103</c:v>
                </c:pt>
                <c:pt idx="27">
                  <c:v>3966.564809887103</c:v>
                </c:pt>
                <c:pt idx="28">
                  <c:v>3966.564809887103</c:v>
                </c:pt>
                <c:pt idx="29">
                  <c:v>3966.564809887103</c:v>
                </c:pt>
                <c:pt idx="30">
                  <c:v>3966.564809887103</c:v>
                </c:pt>
                <c:pt idx="31">
                  <c:v>3966.564809887103</c:v>
                </c:pt>
                <c:pt idx="32">
                  <c:v>3966.564809887103</c:v>
                </c:pt>
                <c:pt idx="33">
                  <c:v>3966.564809887103</c:v>
                </c:pt>
                <c:pt idx="34">
                  <c:v>3966.564809887103</c:v>
                </c:pt>
                <c:pt idx="35">
                  <c:v>3966.564809887103</c:v>
                </c:pt>
                <c:pt idx="36">
                  <c:v>3966.564809887103</c:v>
                </c:pt>
                <c:pt idx="37">
                  <c:v>3966.564809887103</c:v>
                </c:pt>
                <c:pt idx="38">
                  <c:v>3966.564809887103</c:v>
                </c:pt>
                <c:pt idx="39">
                  <c:v>3966.564809887103</c:v>
                </c:pt>
                <c:pt idx="40">
                  <c:v>3966.564809887103</c:v>
                </c:pt>
                <c:pt idx="41">
                  <c:v>3966.564809887103</c:v>
                </c:pt>
                <c:pt idx="42">
                  <c:v>3966.564809887103</c:v>
                </c:pt>
                <c:pt idx="43">
                  <c:v>3966.564809887103</c:v>
                </c:pt>
                <c:pt idx="44">
                  <c:v>3966.564809887103</c:v>
                </c:pt>
                <c:pt idx="45">
                  <c:v>3966.564809887103</c:v>
                </c:pt>
                <c:pt idx="46">
                  <c:v>3966.564809887103</c:v>
                </c:pt>
                <c:pt idx="47">
                  <c:v>3966.564809887103</c:v>
                </c:pt>
                <c:pt idx="48">
                  <c:v>3966.564809887103</c:v>
                </c:pt>
                <c:pt idx="49">
                  <c:v>3966.564809887103</c:v>
                </c:pt>
                <c:pt idx="50">
                  <c:v>3966.564809887103</c:v>
                </c:pt>
                <c:pt idx="51">
                  <c:v>3966.564809887103</c:v>
                </c:pt>
                <c:pt idx="52">
                  <c:v>3966.564809887103</c:v>
                </c:pt>
                <c:pt idx="53">
                  <c:v>3966.564809887103</c:v>
                </c:pt>
                <c:pt idx="54">
                  <c:v>3966.564809887103</c:v>
                </c:pt>
                <c:pt idx="55">
                  <c:v>3966.564809887103</c:v>
                </c:pt>
                <c:pt idx="56">
                  <c:v>3966.564809887103</c:v>
                </c:pt>
                <c:pt idx="57">
                  <c:v>3966.564809887103</c:v>
                </c:pt>
                <c:pt idx="58">
                  <c:v>3966.564809887103</c:v>
                </c:pt>
                <c:pt idx="59">
                  <c:v>3966.564809887103</c:v>
                </c:pt>
                <c:pt idx="60">
                  <c:v>3966.564809887103</c:v>
                </c:pt>
                <c:pt idx="61">
                  <c:v>3966.564809887103</c:v>
                </c:pt>
                <c:pt idx="62">
                  <c:v>3966.564809887103</c:v>
                </c:pt>
                <c:pt idx="63">
                  <c:v>3966.564809887103</c:v>
                </c:pt>
                <c:pt idx="64">
                  <c:v>3966.564809887103</c:v>
                </c:pt>
                <c:pt idx="65">
                  <c:v>3966.564809887103</c:v>
                </c:pt>
                <c:pt idx="66">
                  <c:v>3966.564809887103</c:v>
                </c:pt>
                <c:pt idx="67">
                  <c:v>3966.564809887103</c:v>
                </c:pt>
                <c:pt idx="68">
                  <c:v>3966.564809887103</c:v>
                </c:pt>
                <c:pt idx="69">
                  <c:v>3966.564809887103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32053.04896878467</c:v>
                </c:pt>
                <c:pt idx="96">
                  <c:v>32053.04896878467</c:v>
                </c:pt>
                <c:pt idx="97">
                  <c:v>32053.04896878467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  <c:pt idx="10">
                  <c:v>2117.314986979953</c:v>
                </c:pt>
                <c:pt idx="11">
                  <c:v>2117.314986979953</c:v>
                </c:pt>
                <c:pt idx="12">
                  <c:v>2117.314986979953</c:v>
                </c:pt>
                <c:pt idx="13">
                  <c:v>2117.314986979953</c:v>
                </c:pt>
                <c:pt idx="14">
                  <c:v>2117.314986979953</c:v>
                </c:pt>
                <c:pt idx="15">
                  <c:v>2315.813267009323</c:v>
                </c:pt>
                <c:pt idx="16">
                  <c:v>2315.813267009323</c:v>
                </c:pt>
                <c:pt idx="17">
                  <c:v>2315.813267009323</c:v>
                </c:pt>
                <c:pt idx="18">
                  <c:v>2315.813267009323</c:v>
                </c:pt>
                <c:pt idx="19">
                  <c:v>2315.813267009323</c:v>
                </c:pt>
                <c:pt idx="20">
                  <c:v>2315.813267009323</c:v>
                </c:pt>
                <c:pt idx="21">
                  <c:v>2315.813267009323</c:v>
                </c:pt>
                <c:pt idx="22">
                  <c:v>2315.813267009323</c:v>
                </c:pt>
                <c:pt idx="23">
                  <c:v>2315.813267009323</c:v>
                </c:pt>
                <c:pt idx="24">
                  <c:v>2315.813267009323</c:v>
                </c:pt>
                <c:pt idx="25">
                  <c:v>2315.813267009323</c:v>
                </c:pt>
                <c:pt idx="26">
                  <c:v>2315.813267009323</c:v>
                </c:pt>
                <c:pt idx="27">
                  <c:v>2315.813267009323</c:v>
                </c:pt>
                <c:pt idx="28">
                  <c:v>2315.813267009323</c:v>
                </c:pt>
                <c:pt idx="29">
                  <c:v>2315.813267009323</c:v>
                </c:pt>
                <c:pt idx="30">
                  <c:v>2315.813267009323</c:v>
                </c:pt>
                <c:pt idx="31">
                  <c:v>2315.813267009323</c:v>
                </c:pt>
                <c:pt idx="32">
                  <c:v>2315.813267009323</c:v>
                </c:pt>
                <c:pt idx="33">
                  <c:v>2315.813267009323</c:v>
                </c:pt>
                <c:pt idx="34">
                  <c:v>2315.813267009323</c:v>
                </c:pt>
                <c:pt idx="35">
                  <c:v>2315.813267009323</c:v>
                </c:pt>
                <c:pt idx="36">
                  <c:v>2315.813267009323</c:v>
                </c:pt>
                <c:pt idx="37">
                  <c:v>2315.813267009323</c:v>
                </c:pt>
                <c:pt idx="38">
                  <c:v>2315.813267009323</c:v>
                </c:pt>
                <c:pt idx="39">
                  <c:v>2315.813267009323</c:v>
                </c:pt>
                <c:pt idx="40">
                  <c:v>2315.813267009323</c:v>
                </c:pt>
                <c:pt idx="41">
                  <c:v>2315.813267009323</c:v>
                </c:pt>
                <c:pt idx="42">
                  <c:v>2315.813267009323</c:v>
                </c:pt>
                <c:pt idx="43">
                  <c:v>2315.813267009323</c:v>
                </c:pt>
                <c:pt idx="44">
                  <c:v>2315.813267009323</c:v>
                </c:pt>
                <c:pt idx="45">
                  <c:v>2315.813267009323</c:v>
                </c:pt>
                <c:pt idx="46">
                  <c:v>2315.813267009323</c:v>
                </c:pt>
                <c:pt idx="47">
                  <c:v>2315.813267009323</c:v>
                </c:pt>
                <c:pt idx="48">
                  <c:v>2315.813267009323</c:v>
                </c:pt>
                <c:pt idx="49">
                  <c:v>2315.813267009323</c:v>
                </c:pt>
                <c:pt idx="50">
                  <c:v>2315.813267009323</c:v>
                </c:pt>
                <c:pt idx="51">
                  <c:v>2315.813267009323</c:v>
                </c:pt>
                <c:pt idx="52">
                  <c:v>2315.813267009323</c:v>
                </c:pt>
                <c:pt idx="53">
                  <c:v>2315.813267009323</c:v>
                </c:pt>
                <c:pt idx="54">
                  <c:v>2315.813267009323</c:v>
                </c:pt>
                <c:pt idx="55">
                  <c:v>2315.813267009323</c:v>
                </c:pt>
                <c:pt idx="56">
                  <c:v>2315.813267009323</c:v>
                </c:pt>
                <c:pt idx="57">
                  <c:v>2315.813267009323</c:v>
                </c:pt>
                <c:pt idx="58">
                  <c:v>2315.813267009323</c:v>
                </c:pt>
                <c:pt idx="59">
                  <c:v>2315.813267009323</c:v>
                </c:pt>
                <c:pt idx="60">
                  <c:v>2315.813267009323</c:v>
                </c:pt>
                <c:pt idx="61">
                  <c:v>2315.813267009323</c:v>
                </c:pt>
                <c:pt idx="62">
                  <c:v>2315.813267009323</c:v>
                </c:pt>
                <c:pt idx="63">
                  <c:v>2315.813267009323</c:v>
                </c:pt>
                <c:pt idx="64">
                  <c:v>2315.813267009323</c:v>
                </c:pt>
                <c:pt idx="65">
                  <c:v>2315.813267009323</c:v>
                </c:pt>
                <c:pt idx="66">
                  <c:v>2315.813267009323</c:v>
                </c:pt>
                <c:pt idx="67">
                  <c:v>2315.813267009323</c:v>
                </c:pt>
                <c:pt idx="68">
                  <c:v>2315.813267009323</c:v>
                </c:pt>
                <c:pt idx="69">
                  <c:v>2315.813267009323</c:v>
                </c:pt>
                <c:pt idx="70">
                  <c:v>1587.986240234965</c:v>
                </c:pt>
                <c:pt idx="71">
                  <c:v>1587.986240234965</c:v>
                </c:pt>
                <c:pt idx="72">
                  <c:v>1587.986240234965</c:v>
                </c:pt>
                <c:pt idx="73">
                  <c:v>1587.986240234965</c:v>
                </c:pt>
                <c:pt idx="74">
                  <c:v>1587.986240234965</c:v>
                </c:pt>
                <c:pt idx="75">
                  <c:v>1587.986240234965</c:v>
                </c:pt>
                <c:pt idx="76">
                  <c:v>1587.986240234965</c:v>
                </c:pt>
                <c:pt idx="77">
                  <c:v>1587.986240234965</c:v>
                </c:pt>
                <c:pt idx="78">
                  <c:v>1587.986240234965</c:v>
                </c:pt>
                <c:pt idx="79">
                  <c:v>1587.986240234965</c:v>
                </c:pt>
                <c:pt idx="80">
                  <c:v>1587.986240234965</c:v>
                </c:pt>
                <c:pt idx="81">
                  <c:v>1587.986240234965</c:v>
                </c:pt>
                <c:pt idx="82">
                  <c:v>1587.986240234965</c:v>
                </c:pt>
                <c:pt idx="83">
                  <c:v>1587.986240234965</c:v>
                </c:pt>
                <c:pt idx="84">
                  <c:v>1587.986240234965</c:v>
                </c:pt>
                <c:pt idx="85">
                  <c:v>1587.986240234965</c:v>
                </c:pt>
                <c:pt idx="86">
                  <c:v>1587.986240234965</c:v>
                </c:pt>
                <c:pt idx="87">
                  <c:v>1587.986240234965</c:v>
                </c:pt>
                <c:pt idx="88">
                  <c:v>1587.986240234965</c:v>
                </c:pt>
                <c:pt idx="89">
                  <c:v>1587.986240234965</c:v>
                </c:pt>
                <c:pt idx="90">
                  <c:v>1587.986240234965</c:v>
                </c:pt>
                <c:pt idx="91">
                  <c:v>1587.986240234965</c:v>
                </c:pt>
                <c:pt idx="92">
                  <c:v>1587.986240234965</c:v>
                </c:pt>
                <c:pt idx="93">
                  <c:v>1587.986240234965</c:v>
                </c:pt>
                <c:pt idx="94">
                  <c:v>1587.986240234965</c:v>
                </c:pt>
                <c:pt idx="95">
                  <c:v>1235.100409071639</c:v>
                </c:pt>
                <c:pt idx="96">
                  <c:v>1235.100409071639</c:v>
                </c:pt>
                <c:pt idx="97">
                  <c:v>1235.100409071639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20914.614452132</c:v>
                </c:pt>
                <c:pt idx="9">
                  <c:v>20914.614452132</c:v>
                </c:pt>
                <c:pt idx="10">
                  <c:v>20914.614452132</c:v>
                </c:pt>
                <c:pt idx="11">
                  <c:v>20914.614452132</c:v>
                </c:pt>
                <c:pt idx="12">
                  <c:v>20914.614452132</c:v>
                </c:pt>
                <c:pt idx="13">
                  <c:v>20914.614452132</c:v>
                </c:pt>
                <c:pt idx="14">
                  <c:v>20914.614452132</c:v>
                </c:pt>
                <c:pt idx="15">
                  <c:v>37321.76889302865</c:v>
                </c:pt>
                <c:pt idx="16">
                  <c:v>37321.76889302865</c:v>
                </c:pt>
                <c:pt idx="17">
                  <c:v>37321.76889302865</c:v>
                </c:pt>
                <c:pt idx="18">
                  <c:v>37321.76889302865</c:v>
                </c:pt>
                <c:pt idx="19">
                  <c:v>37321.76889302865</c:v>
                </c:pt>
                <c:pt idx="20">
                  <c:v>37321.76889302865</c:v>
                </c:pt>
                <c:pt idx="21">
                  <c:v>37321.76889302865</c:v>
                </c:pt>
                <c:pt idx="22">
                  <c:v>37321.76889302865</c:v>
                </c:pt>
                <c:pt idx="23">
                  <c:v>37321.76889302865</c:v>
                </c:pt>
                <c:pt idx="24">
                  <c:v>37321.76889302865</c:v>
                </c:pt>
                <c:pt idx="25">
                  <c:v>37321.76889302865</c:v>
                </c:pt>
                <c:pt idx="26">
                  <c:v>37321.76889302865</c:v>
                </c:pt>
                <c:pt idx="27">
                  <c:v>37321.76889302865</c:v>
                </c:pt>
                <c:pt idx="28">
                  <c:v>37321.76889302865</c:v>
                </c:pt>
                <c:pt idx="29">
                  <c:v>37321.76889302865</c:v>
                </c:pt>
                <c:pt idx="30">
                  <c:v>37321.76889302865</c:v>
                </c:pt>
                <c:pt idx="31">
                  <c:v>37321.76889302865</c:v>
                </c:pt>
                <c:pt idx="32">
                  <c:v>37321.76889302865</c:v>
                </c:pt>
                <c:pt idx="33">
                  <c:v>37321.76889302865</c:v>
                </c:pt>
                <c:pt idx="34">
                  <c:v>37321.76889302865</c:v>
                </c:pt>
                <c:pt idx="35">
                  <c:v>37321.76889302865</c:v>
                </c:pt>
                <c:pt idx="36">
                  <c:v>37321.76889302865</c:v>
                </c:pt>
                <c:pt idx="37">
                  <c:v>37321.76889302865</c:v>
                </c:pt>
                <c:pt idx="38">
                  <c:v>37321.76889302865</c:v>
                </c:pt>
                <c:pt idx="39">
                  <c:v>37321.76889302865</c:v>
                </c:pt>
                <c:pt idx="40">
                  <c:v>37321.76889302865</c:v>
                </c:pt>
                <c:pt idx="41">
                  <c:v>37321.76889302865</c:v>
                </c:pt>
                <c:pt idx="42">
                  <c:v>37321.76889302865</c:v>
                </c:pt>
                <c:pt idx="43">
                  <c:v>37321.76889302865</c:v>
                </c:pt>
                <c:pt idx="44">
                  <c:v>37321.76889302865</c:v>
                </c:pt>
                <c:pt idx="45">
                  <c:v>37321.76889302865</c:v>
                </c:pt>
                <c:pt idx="46">
                  <c:v>37321.76889302865</c:v>
                </c:pt>
                <c:pt idx="47">
                  <c:v>37321.76889302865</c:v>
                </c:pt>
                <c:pt idx="48">
                  <c:v>37321.76889302865</c:v>
                </c:pt>
                <c:pt idx="49">
                  <c:v>37321.76889302865</c:v>
                </c:pt>
                <c:pt idx="50">
                  <c:v>37321.76889302865</c:v>
                </c:pt>
                <c:pt idx="51">
                  <c:v>37321.76889302865</c:v>
                </c:pt>
                <c:pt idx="52">
                  <c:v>37321.76889302865</c:v>
                </c:pt>
                <c:pt idx="53">
                  <c:v>37321.76889302865</c:v>
                </c:pt>
                <c:pt idx="54">
                  <c:v>37321.76889302865</c:v>
                </c:pt>
                <c:pt idx="55">
                  <c:v>37321.76889302865</c:v>
                </c:pt>
                <c:pt idx="56">
                  <c:v>37321.76889302865</c:v>
                </c:pt>
                <c:pt idx="57">
                  <c:v>37321.76889302865</c:v>
                </c:pt>
                <c:pt idx="58">
                  <c:v>37321.76889302865</c:v>
                </c:pt>
                <c:pt idx="59">
                  <c:v>37321.76889302865</c:v>
                </c:pt>
                <c:pt idx="60">
                  <c:v>37321.76889302865</c:v>
                </c:pt>
                <c:pt idx="61">
                  <c:v>37321.76889302865</c:v>
                </c:pt>
                <c:pt idx="62">
                  <c:v>37321.76889302865</c:v>
                </c:pt>
                <c:pt idx="63">
                  <c:v>37321.76889302865</c:v>
                </c:pt>
                <c:pt idx="64">
                  <c:v>37321.76889302865</c:v>
                </c:pt>
                <c:pt idx="65">
                  <c:v>37321.76889302865</c:v>
                </c:pt>
                <c:pt idx="66">
                  <c:v>37321.76889302865</c:v>
                </c:pt>
                <c:pt idx="67">
                  <c:v>37321.76889302865</c:v>
                </c:pt>
                <c:pt idx="68">
                  <c:v>37321.76889302865</c:v>
                </c:pt>
                <c:pt idx="69">
                  <c:v>37321.76889302865</c:v>
                </c:pt>
                <c:pt idx="70">
                  <c:v>12775.42951755847</c:v>
                </c:pt>
                <c:pt idx="71">
                  <c:v>12775.42951755847</c:v>
                </c:pt>
                <c:pt idx="72">
                  <c:v>12775.42951755847</c:v>
                </c:pt>
                <c:pt idx="73">
                  <c:v>12775.42951755847</c:v>
                </c:pt>
                <c:pt idx="74">
                  <c:v>12775.42951755847</c:v>
                </c:pt>
                <c:pt idx="75">
                  <c:v>12775.42951755847</c:v>
                </c:pt>
                <c:pt idx="76">
                  <c:v>12775.42951755847</c:v>
                </c:pt>
                <c:pt idx="77">
                  <c:v>12775.42951755847</c:v>
                </c:pt>
                <c:pt idx="78">
                  <c:v>12775.42951755847</c:v>
                </c:pt>
                <c:pt idx="79">
                  <c:v>12775.42951755847</c:v>
                </c:pt>
                <c:pt idx="80">
                  <c:v>12775.42951755847</c:v>
                </c:pt>
                <c:pt idx="81">
                  <c:v>12775.42951755847</c:v>
                </c:pt>
                <c:pt idx="82">
                  <c:v>12775.42951755847</c:v>
                </c:pt>
                <c:pt idx="83">
                  <c:v>12775.42951755847</c:v>
                </c:pt>
                <c:pt idx="84">
                  <c:v>12775.42951755847</c:v>
                </c:pt>
                <c:pt idx="85">
                  <c:v>12775.42951755847</c:v>
                </c:pt>
                <c:pt idx="86">
                  <c:v>12775.42951755847</c:v>
                </c:pt>
                <c:pt idx="87">
                  <c:v>12775.42951755847</c:v>
                </c:pt>
                <c:pt idx="88">
                  <c:v>12775.42951755847</c:v>
                </c:pt>
                <c:pt idx="89">
                  <c:v>12775.42951755847</c:v>
                </c:pt>
                <c:pt idx="90">
                  <c:v>12775.42951755847</c:v>
                </c:pt>
                <c:pt idx="91">
                  <c:v>12775.42951755847</c:v>
                </c:pt>
                <c:pt idx="92">
                  <c:v>12775.42951755847</c:v>
                </c:pt>
                <c:pt idx="93">
                  <c:v>12775.42951755847</c:v>
                </c:pt>
                <c:pt idx="94">
                  <c:v>12775.42951755847</c:v>
                </c:pt>
                <c:pt idx="95">
                  <c:v>9936.445180323251</c:v>
                </c:pt>
                <c:pt idx="96">
                  <c:v>9936.445180323251</c:v>
                </c:pt>
                <c:pt idx="97">
                  <c:v>9936.445180323251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9014.92002247069</c:v>
                </c:pt>
                <c:pt idx="16">
                  <c:v>9014.92002247069</c:v>
                </c:pt>
                <c:pt idx="17">
                  <c:v>9014.92002247069</c:v>
                </c:pt>
                <c:pt idx="18">
                  <c:v>9014.92002247069</c:v>
                </c:pt>
                <c:pt idx="19">
                  <c:v>9014.92002247069</c:v>
                </c:pt>
                <c:pt idx="20">
                  <c:v>9014.92002247069</c:v>
                </c:pt>
                <c:pt idx="21">
                  <c:v>9014.92002247069</c:v>
                </c:pt>
                <c:pt idx="22">
                  <c:v>9014.92002247069</c:v>
                </c:pt>
                <c:pt idx="23">
                  <c:v>9014.92002247069</c:v>
                </c:pt>
                <c:pt idx="24">
                  <c:v>9014.92002247069</c:v>
                </c:pt>
                <c:pt idx="25">
                  <c:v>9014.92002247069</c:v>
                </c:pt>
                <c:pt idx="26">
                  <c:v>9014.92002247069</c:v>
                </c:pt>
                <c:pt idx="27">
                  <c:v>9014.92002247069</c:v>
                </c:pt>
                <c:pt idx="28">
                  <c:v>9014.92002247069</c:v>
                </c:pt>
                <c:pt idx="29">
                  <c:v>9014.92002247069</c:v>
                </c:pt>
                <c:pt idx="30">
                  <c:v>9014.92002247069</c:v>
                </c:pt>
                <c:pt idx="31">
                  <c:v>9014.92002247069</c:v>
                </c:pt>
                <c:pt idx="32">
                  <c:v>9014.92002247069</c:v>
                </c:pt>
                <c:pt idx="33">
                  <c:v>9014.92002247069</c:v>
                </c:pt>
                <c:pt idx="34">
                  <c:v>9014.92002247069</c:v>
                </c:pt>
                <c:pt idx="35">
                  <c:v>9014.92002247069</c:v>
                </c:pt>
                <c:pt idx="36">
                  <c:v>9014.92002247069</c:v>
                </c:pt>
                <c:pt idx="37">
                  <c:v>9014.92002247069</c:v>
                </c:pt>
                <c:pt idx="38">
                  <c:v>9014.92002247069</c:v>
                </c:pt>
                <c:pt idx="39">
                  <c:v>9014.92002247069</c:v>
                </c:pt>
                <c:pt idx="40">
                  <c:v>9014.92002247069</c:v>
                </c:pt>
                <c:pt idx="41">
                  <c:v>9014.92002247069</c:v>
                </c:pt>
                <c:pt idx="42">
                  <c:v>9014.92002247069</c:v>
                </c:pt>
                <c:pt idx="43">
                  <c:v>9014.92002247069</c:v>
                </c:pt>
                <c:pt idx="44">
                  <c:v>9014.92002247069</c:v>
                </c:pt>
                <c:pt idx="45">
                  <c:v>9014.92002247069</c:v>
                </c:pt>
                <c:pt idx="46">
                  <c:v>9014.92002247069</c:v>
                </c:pt>
                <c:pt idx="47">
                  <c:v>9014.92002247069</c:v>
                </c:pt>
                <c:pt idx="48">
                  <c:v>9014.92002247069</c:v>
                </c:pt>
                <c:pt idx="49">
                  <c:v>9014.92002247069</c:v>
                </c:pt>
                <c:pt idx="50">
                  <c:v>9014.92002247069</c:v>
                </c:pt>
                <c:pt idx="51">
                  <c:v>9014.92002247069</c:v>
                </c:pt>
                <c:pt idx="52">
                  <c:v>9014.92002247069</c:v>
                </c:pt>
                <c:pt idx="53">
                  <c:v>9014.92002247069</c:v>
                </c:pt>
                <c:pt idx="54">
                  <c:v>9014.92002247069</c:v>
                </c:pt>
                <c:pt idx="55">
                  <c:v>9014.92002247069</c:v>
                </c:pt>
                <c:pt idx="56">
                  <c:v>9014.92002247069</c:v>
                </c:pt>
                <c:pt idx="57">
                  <c:v>9014.92002247069</c:v>
                </c:pt>
                <c:pt idx="58">
                  <c:v>9014.92002247069</c:v>
                </c:pt>
                <c:pt idx="59">
                  <c:v>9014.92002247069</c:v>
                </c:pt>
                <c:pt idx="60">
                  <c:v>9014.92002247069</c:v>
                </c:pt>
                <c:pt idx="61">
                  <c:v>9014.92002247069</c:v>
                </c:pt>
                <c:pt idx="62">
                  <c:v>9014.92002247069</c:v>
                </c:pt>
                <c:pt idx="63">
                  <c:v>9014.92002247069</c:v>
                </c:pt>
                <c:pt idx="64">
                  <c:v>9014.92002247069</c:v>
                </c:pt>
                <c:pt idx="65">
                  <c:v>9014.92002247069</c:v>
                </c:pt>
                <c:pt idx="66">
                  <c:v>9014.92002247069</c:v>
                </c:pt>
                <c:pt idx="67">
                  <c:v>9014.92002247069</c:v>
                </c:pt>
                <c:pt idx="68">
                  <c:v>9014.92002247069</c:v>
                </c:pt>
                <c:pt idx="69">
                  <c:v>9014.92002247069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0744728"/>
        <c:axId val="179073901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744728"/>
        <c:axId val="179073901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66940.35491330554</c:v>
                </c:pt>
                <c:pt idx="1">
                  <c:v>67105.3977294414</c:v>
                </c:pt>
                <c:pt idx="2">
                  <c:v>67270.44054557725</c:v>
                </c:pt>
                <c:pt idx="3">
                  <c:v>67435.48336171309</c:v>
                </c:pt>
                <c:pt idx="4">
                  <c:v>67600.52617784893</c:v>
                </c:pt>
                <c:pt idx="5">
                  <c:v>67765.56899398477</c:v>
                </c:pt>
                <c:pt idx="6">
                  <c:v>67930.61181012062</c:v>
                </c:pt>
                <c:pt idx="7">
                  <c:v>68095.65462625646</c:v>
                </c:pt>
                <c:pt idx="8">
                  <c:v>68260.6974423923</c:v>
                </c:pt>
                <c:pt idx="9">
                  <c:v>68425.74025852817</c:v>
                </c:pt>
                <c:pt idx="10">
                  <c:v>68590.78307466401</c:v>
                </c:pt>
                <c:pt idx="11">
                  <c:v>68755.82589079985</c:v>
                </c:pt>
                <c:pt idx="12">
                  <c:v>68920.8687069357</c:v>
                </c:pt>
                <c:pt idx="13">
                  <c:v>69085.91152307154</c:v>
                </c:pt>
                <c:pt idx="14">
                  <c:v>69250.95433920738</c:v>
                </c:pt>
                <c:pt idx="15">
                  <c:v>69415.99715534323</c:v>
                </c:pt>
                <c:pt idx="16">
                  <c:v>69581.03997147908</c:v>
                </c:pt>
                <c:pt idx="17">
                  <c:v>69746.08278761493</c:v>
                </c:pt>
                <c:pt idx="18">
                  <c:v>69911.12560375077</c:v>
                </c:pt>
                <c:pt idx="19">
                  <c:v>70076.1684198866</c:v>
                </c:pt>
                <c:pt idx="20">
                  <c:v>70241.21123602246</c:v>
                </c:pt>
                <c:pt idx="21">
                  <c:v>70406.2540521583</c:v>
                </c:pt>
                <c:pt idx="22">
                  <c:v>70571.29686829414</c:v>
                </c:pt>
                <c:pt idx="23">
                  <c:v>70736.33968443</c:v>
                </c:pt>
                <c:pt idx="24">
                  <c:v>70901.38250056584</c:v>
                </c:pt>
                <c:pt idx="25">
                  <c:v>71066.42531670168</c:v>
                </c:pt>
                <c:pt idx="26">
                  <c:v>71231.46813283753</c:v>
                </c:pt>
                <c:pt idx="27">
                  <c:v>71396.51094897337</c:v>
                </c:pt>
                <c:pt idx="28">
                  <c:v>71561.55376510921</c:v>
                </c:pt>
                <c:pt idx="29">
                  <c:v>71726.59658124506</c:v>
                </c:pt>
                <c:pt idx="30">
                  <c:v>74005.58966644617</c:v>
                </c:pt>
                <c:pt idx="31">
                  <c:v>78398.53302071254</c:v>
                </c:pt>
                <c:pt idx="32">
                  <c:v>82791.47637497891</c:v>
                </c:pt>
                <c:pt idx="33">
                  <c:v>87184.41972924527</c:v>
                </c:pt>
                <c:pt idx="34">
                  <c:v>91577.36308351165</c:v>
                </c:pt>
                <c:pt idx="35">
                  <c:v>95970.30643777801</c:v>
                </c:pt>
                <c:pt idx="36">
                  <c:v>100363.2497920444</c:v>
                </c:pt>
                <c:pt idx="37">
                  <c:v>104756.1931463107</c:v>
                </c:pt>
                <c:pt idx="38">
                  <c:v>109149.1365005771</c:v>
                </c:pt>
                <c:pt idx="39">
                  <c:v>113542.0798548435</c:v>
                </c:pt>
                <c:pt idx="40">
                  <c:v>117935.0232091099</c:v>
                </c:pt>
                <c:pt idx="41">
                  <c:v>122327.9665633762</c:v>
                </c:pt>
                <c:pt idx="42">
                  <c:v>126720.9099176426</c:v>
                </c:pt>
                <c:pt idx="43">
                  <c:v>131113.8532719089</c:v>
                </c:pt>
                <c:pt idx="44">
                  <c:v>135506.7966261753</c:v>
                </c:pt>
                <c:pt idx="45">
                  <c:v>139899.7399804417</c:v>
                </c:pt>
                <c:pt idx="46">
                  <c:v>144292.6833347081</c:v>
                </c:pt>
                <c:pt idx="47">
                  <c:v>148685.6266889744</c:v>
                </c:pt>
                <c:pt idx="48">
                  <c:v>153078.5700432408</c:v>
                </c:pt>
                <c:pt idx="49">
                  <c:v>157471.5133975072</c:v>
                </c:pt>
                <c:pt idx="50">
                  <c:v>161864.4567517735</c:v>
                </c:pt>
                <c:pt idx="51">
                  <c:v>166257.4001060399</c:v>
                </c:pt>
                <c:pt idx="52">
                  <c:v>170650.3434603063</c:v>
                </c:pt>
                <c:pt idx="53">
                  <c:v>175043.2868145726</c:v>
                </c:pt>
                <c:pt idx="54">
                  <c:v>179436.230168839</c:v>
                </c:pt>
                <c:pt idx="55">
                  <c:v>183829.1735231054</c:v>
                </c:pt>
                <c:pt idx="56">
                  <c:v>188222.1168773717</c:v>
                </c:pt>
                <c:pt idx="57">
                  <c:v>192615.0602316381</c:v>
                </c:pt>
                <c:pt idx="58">
                  <c:v>197008.0035859045</c:v>
                </c:pt>
                <c:pt idx="59">
                  <c:v>201400.9469401708</c:v>
                </c:pt>
                <c:pt idx="60">
                  <c:v>205793.8902944372</c:v>
                </c:pt>
                <c:pt idx="61">
                  <c:v>210186.8336487036</c:v>
                </c:pt>
                <c:pt idx="62">
                  <c:v>214579.77700297</c:v>
                </c:pt>
                <c:pt idx="63">
                  <c:v>218972.7203572363</c:v>
                </c:pt>
                <c:pt idx="64">
                  <c:v>223365.6637115027</c:v>
                </c:pt>
                <c:pt idx="65">
                  <c:v>227758.6070657691</c:v>
                </c:pt>
                <c:pt idx="66">
                  <c:v>232151.5504200354</c:v>
                </c:pt>
                <c:pt idx="67">
                  <c:v>236544.4937743018</c:v>
                </c:pt>
                <c:pt idx="68">
                  <c:v>240937.4371285682</c:v>
                </c:pt>
                <c:pt idx="69">
                  <c:v>245330.3804828345</c:v>
                </c:pt>
                <c:pt idx="70">
                  <c:v>249948.8058006435</c:v>
                </c:pt>
                <c:pt idx="71">
                  <c:v>254792.7130819951</c:v>
                </c:pt>
                <c:pt idx="72">
                  <c:v>259636.6203633467</c:v>
                </c:pt>
                <c:pt idx="73">
                  <c:v>264480.5276446983</c:v>
                </c:pt>
                <c:pt idx="74">
                  <c:v>269324.43492605</c:v>
                </c:pt>
                <c:pt idx="75">
                  <c:v>274168.3422074015</c:v>
                </c:pt>
                <c:pt idx="76">
                  <c:v>279012.249488753</c:v>
                </c:pt>
                <c:pt idx="77">
                  <c:v>283856.1567701047</c:v>
                </c:pt>
                <c:pt idx="78">
                  <c:v>288700.0640514563</c:v>
                </c:pt>
                <c:pt idx="79">
                  <c:v>293543.971332808</c:v>
                </c:pt>
                <c:pt idx="80">
                  <c:v>298387.8786141595</c:v>
                </c:pt>
                <c:pt idx="81">
                  <c:v>303231.7858955111</c:v>
                </c:pt>
                <c:pt idx="82">
                  <c:v>308075.6931768627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744728"/>
        <c:axId val="1790739016"/>
      </c:scatterChart>
      <c:catAx>
        <c:axId val="17907447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7390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07390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7447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4899.802401610753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1452.827952805009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1656.890173041548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3268.67316654039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7882.621920541172</c:v>
                </c:pt>
                <c:pt idx="71">
                  <c:v>8102.333765969781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8981.181147684216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9640.316683970043</c:v>
                </c:pt>
                <c:pt idx="79">
                  <c:v>9860.028529398651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27701.38967057261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48713.53697170964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581.0208177760712</c:v>
                </c:pt>
                <c:pt idx="31">
                  <c:v>602.1751472568098</c:v>
                </c:pt>
                <c:pt idx="32">
                  <c:v>623.3294767375488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707.9467946605039</c:v>
                </c:pt>
                <c:pt idx="37">
                  <c:v>729.1011241412425</c:v>
                </c:pt>
                <c:pt idx="38">
                  <c:v>750.2554536219814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834.8727715449365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1286.530275084371</c:v>
                </c:pt>
                <c:pt idx="14">
                  <c:v>1458.00386606961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2315.371820995812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4544.528503803931</c:v>
                </c:pt>
                <c:pt idx="33">
                  <c:v>4716.002094789172</c:v>
                </c:pt>
                <c:pt idx="34">
                  <c:v>4887.475685774413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5916.317231685852</c:v>
                </c:pt>
                <c:pt idx="41">
                  <c:v>6087.790822671093</c:v>
                </c:pt>
                <c:pt idx="42">
                  <c:v>6259.264413656334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26908.50330748911</c:v>
                </c:pt>
                <c:pt idx="68">
                  <c:v>27747.82992374789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838.567660915233</c:v>
                </c:pt>
                <c:pt idx="20">
                  <c:v>802.883930663521</c:v>
                </c:pt>
                <c:pt idx="21">
                  <c:v>767.200200411809</c:v>
                </c:pt>
                <c:pt idx="22">
                  <c:v>731.5164701600967</c:v>
                </c:pt>
                <c:pt idx="23">
                  <c:v>695.8327399083848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553.0978189015367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338.9954373912644</c:v>
                </c:pt>
                <c:pt idx="34">
                  <c:v>303.3117071395524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124.8930558809923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17.8418651258562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17067.05271914017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14058.7064490565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12253.69868700629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8643.683162905887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6838.675400855685</c:v>
                </c:pt>
                <c:pt idx="40">
                  <c:v>6237.006146838946</c:v>
                </c:pt>
                <c:pt idx="41">
                  <c:v>5635.336892822215</c:v>
                </c:pt>
                <c:pt idx="42">
                  <c:v>5033.66763880548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1952.293617366309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1360.68949089167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887.4061897119586</c:v>
                </c:pt>
                <c:pt idx="76">
                  <c:v>769.085364417031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295.80206323732</c:v>
                </c:pt>
                <c:pt idx="81">
                  <c:v>177.481237942392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6568.013159228649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19704.03947768595</c:v>
                </c:pt>
                <c:pt idx="48">
                  <c:v>24082.71491717171</c:v>
                </c:pt>
                <c:pt idx="49">
                  <c:v>28461.39035665748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45976.09211460054</c:v>
                </c:pt>
                <c:pt idx="54">
                  <c:v>50354.76755408631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72248.14475151513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94141.52194894396</c:v>
                </c:pt>
                <c:pt idx="65">
                  <c:v>98520.19738842973</c:v>
                </c:pt>
                <c:pt idx="66">
                  <c:v>102898.8728279155</c:v>
                </c:pt>
                <c:pt idx="67">
                  <c:v>107277.5482674013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146685.6272227732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159821.6535412305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7496.733899502768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6591.562338062853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5324.322152046975</c:v>
                </c:pt>
                <c:pt idx="36">
                  <c:v>5143.287839758991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</c:v>
                </c:pt>
                <c:pt idx="63">
                  <c:v>1933.700344819963</c:v>
                </c:pt>
                <c:pt idx="64">
                  <c:v>1834.536224572785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1140.387382842542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743.7309018538317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</c:v>
                </c:pt>
                <c:pt idx="81">
                  <c:v>148.7461803707665</c:v>
                </c:pt>
                <c:pt idx="82">
                  <c:v>49.58206012358869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5342.17482813078</c:v>
                </c:pt>
                <c:pt idx="86">
                  <c:v>7479.04475938309</c:v>
                </c:pt>
                <c:pt idx="87">
                  <c:v>9615.914690635401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30984.61400315852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2250.592403571102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2051.975969803619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1997.388942795541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23961.6574197271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30524.51919608575</c:v>
                </c:pt>
                <c:pt idx="29">
                  <c:v>30993.29503725423</c:v>
                </c:pt>
                <c:pt idx="30">
                  <c:v>31462.07087842271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33805.95008426509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34560.30571328826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25355.42844748694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23514.45299432668</c:v>
                </c:pt>
                <c:pt idx="66">
                  <c:v>22900.79450993992</c:v>
                </c:pt>
                <c:pt idx="67">
                  <c:v>22287.13602555317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19218.8436036194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386.3537152487439</c:v>
                </c:pt>
                <c:pt idx="10">
                  <c:v>643.9228587479064</c:v>
                </c:pt>
                <c:pt idx="11">
                  <c:v>901.492002247069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1674.199432744557</c:v>
                </c:pt>
                <c:pt idx="15">
                  <c:v>1931.768576243719</c:v>
                </c:pt>
                <c:pt idx="16">
                  <c:v>2189.337719742882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2962.04515024037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4249.890867736182</c:v>
                </c:pt>
                <c:pt idx="25">
                  <c:v>4507.460011235345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5280.167441732832</c:v>
                </c:pt>
                <c:pt idx="29">
                  <c:v>5537.736585231995</c:v>
                </c:pt>
                <c:pt idx="30">
                  <c:v>5795.305728731157</c:v>
                </c:pt>
                <c:pt idx="31">
                  <c:v>6052.87487223032</c:v>
                </c:pt>
                <c:pt idx="32">
                  <c:v>6310.444015729482</c:v>
                </c:pt>
                <c:pt idx="33">
                  <c:v>6568.013159228645</c:v>
                </c:pt>
                <c:pt idx="34">
                  <c:v>6825.582302727807</c:v>
                </c:pt>
                <c:pt idx="35">
                  <c:v>7083.15144622697</c:v>
                </c:pt>
                <c:pt idx="36">
                  <c:v>7340.720589726133</c:v>
                </c:pt>
                <c:pt idx="37">
                  <c:v>7598.289733225295</c:v>
                </c:pt>
                <c:pt idx="38">
                  <c:v>7855.858876724458</c:v>
                </c:pt>
                <c:pt idx="39">
                  <c:v>8113.428020223621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7324.622518257435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3493.281508707392</c:v>
                </c:pt>
                <c:pt idx="68">
                  <c:v>3267.908508145625</c:v>
                </c:pt>
                <c:pt idx="69">
                  <c:v>3042.535507583858</c:v>
                </c:pt>
                <c:pt idx="70">
                  <c:v>2817.162507022091</c:v>
                </c:pt>
                <c:pt idx="71">
                  <c:v>2591.789506460323</c:v>
                </c:pt>
                <c:pt idx="72">
                  <c:v>2366.416505898556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1690.297504213255</c:v>
                </c:pt>
                <c:pt idx="76">
                  <c:v>1464.924503651488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563.4325014044189</c:v>
                </c:pt>
                <c:pt idx="81">
                  <c:v>338.0595008426517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0602136"/>
        <c:axId val="179059604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602136"/>
        <c:axId val="1790596040"/>
      </c:lineChart>
      <c:catAx>
        <c:axId val="17906021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596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0596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6021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17.97338408193903</c:v>
                </c:pt>
                <c:pt idx="1">
                  <c:v>-15.25850048755563</c:v>
                </c:pt>
                <c:pt idx="2">
                  <c:v>213.6427992970986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40.81244404730778</c:v>
                </c:pt>
                <c:pt idx="1">
                  <c:v>219.7118454286087</c:v>
                </c:pt>
                <c:pt idx="2">
                  <c:v>2626.518412642128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-35.68373025171204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-181.0343122879828</c:v>
                </c:pt>
                <c:pt idx="1">
                  <c:v>-99.16412024717757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5.671379429410574</c:v>
                </c:pt>
                <c:pt idx="1">
                  <c:v>-18.19567566935895</c:v>
                </c:pt>
                <c:pt idx="2">
                  <c:v>-23.52572207755505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468.7758411684758</c:v>
                </c:pt>
                <c:pt idx="1">
                  <c:v>-613.6584843867547</c:v>
                </c:pt>
                <c:pt idx="2">
                  <c:v>-189.2656224823477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168696"/>
        <c:axId val="-199317128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21.15432948073877</c:v>
                </c:pt>
                <c:pt idx="1">
                  <c:v>45.2000597407538</c:v>
                </c:pt>
                <c:pt idx="2">
                  <c:v>-9.025338890882782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171.4735909852401</c:v>
                </c:pt>
                <c:pt idx="1">
                  <c:v>839.3266162587821</c:v>
                </c:pt>
                <c:pt idx="2">
                  <c:v>12.37603835183497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-601.6692540167344</c:v>
                </c:pt>
                <c:pt idx="1">
                  <c:v>-118.3208252949278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4378.675439485765</c:v>
                </c:pt>
                <c:pt idx="2">
                  <c:v>76.3167832590077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2136.869931252311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257.5691434991625</c:v>
                </c:pt>
                <c:pt idx="1">
                  <c:v>-225.3730005617672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173208"/>
        <c:axId val="-1993179272"/>
      </c:scatterChart>
      <c:valAx>
        <c:axId val="-19931686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171288"/>
        <c:crosses val="autoZero"/>
        <c:crossBetween val="midCat"/>
      </c:valAx>
      <c:valAx>
        <c:axId val="-1993171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168696"/>
        <c:crosses val="autoZero"/>
        <c:crossBetween val="midCat"/>
      </c:valAx>
      <c:valAx>
        <c:axId val="-19931732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3179272"/>
        <c:crosses val="autoZero"/>
        <c:crossBetween val="midCat"/>
      </c:valAx>
      <c:valAx>
        <c:axId val="-199317927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31732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4899.802401610752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7913.701238737126</c:v>
                </c:pt>
                <c:pt idx="98">
                  <c:v>8073.702638385677</c:v>
                </c:pt>
                <c:pt idx="99">
                  <c:v>8180.062638385677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2964.06062959866</c:v>
                </c:pt>
                <c:pt idx="1">
                  <c:v>2623.80062959866</c:v>
                </c:pt>
                <c:pt idx="2">
                  <c:v>2283.54062959866</c:v>
                </c:pt>
                <c:pt idx="3">
                  <c:v>1943.28062959866</c:v>
                </c:pt>
                <c:pt idx="4">
                  <c:v>1603.02062959866</c:v>
                </c:pt>
                <c:pt idx="5">
                  <c:v>1262.76062959866</c:v>
                </c:pt>
                <c:pt idx="6">
                  <c:v>922.5006295986601</c:v>
                </c:pt>
                <c:pt idx="7">
                  <c:v>582.2406295986601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1452.827952805008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1656.890173041547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3268.673166540388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</c:v>
                </c:pt>
                <c:pt idx="71">
                  <c:v>8102.33376596978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8981.181147684214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9640.316683970041</c:v>
                </c:pt>
                <c:pt idx="79">
                  <c:v>9860.028529398649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27701.38967057262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48713.53697170965</c:v>
                </c:pt>
                <c:pt idx="98">
                  <c:v>50389.22617803071</c:v>
                </c:pt>
                <c:pt idx="99">
                  <c:v>51114.08617803071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</c:v>
                </c:pt>
                <c:pt idx="31">
                  <c:v>602.17514725681</c:v>
                </c:pt>
                <c:pt idx="32">
                  <c:v>623.3294767375487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707.9467946605038</c:v>
                </c:pt>
                <c:pt idx="37">
                  <c:v>729.1011241412426</c:v>
                </c:pt>
                <c:pt idx="38">
                  <c:v>750.2554536219813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834.8727715449364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2522.287742552216</c:v>
                </c:pt>
                <c:pt idx="99">
                  <c:v>2530.718742552216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</c:v>
                </c:pt>
                <c:pt idx="14">
                  <c:v>1458.003866069611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2315.371820995811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4544.528503803932</c:v>
                </c:pt>
                <c:pt idx="33">
                  <c:v>4716.002094789172</c:v>
                </c:pt>
                <c:pt idx="34">
                  <c:v>4887.475685774412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5916.317231685853</c:v>
                </c:pt>
                <c:pt idx="41">
                  <c:v>6087.790822671093</c:v>
                </c:pt>
                <c:pt idx="42">
                  <c:v>6259.264413656333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26908.50330748912</c:v>
                </c:pt>
                <c:pt idx="68">
                  <c:v>27747.8299237479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838.5676609152329</c:v>
                </c:pt>
                <c:pt idx="20">
                  <c:v>802.883930663521</c:v>
                </c:pt>
                <c:pt idx="21">
                  <c:v>767.2002004118089</c:v>
                </c:pt>
                <c:pt idx="22">
                  <c:v>731.5164701600967</c:v>
                </c:pt>
                <c:pt idx="23">
                  <c:v>695.8327399083847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553.0978189015366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338.9954373912643</c:v>
                </c:pt>
                <c:pt idx="34">
                  <c:v>303.3117071395522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124.8930558809921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17.84186512585597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26.09499999999994</c:v>
                </c:pt>
                <c:pt idx="99">
                  <c:v>78.28499999999982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17067.05271914016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14058.70644905649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12253.6986870063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8643.683162905883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6838.675400855681</c:v>
                </c:pt>
                <c:pt idx="40">
                  <c:v>6237.006146838946</c:v>
                </c:pt>
                <c:pt idx="41">
                  <c:v>5635.336892822212</c:v>
                </c:pt>
                <c:pt idx="42">
                  <c:v>5033.667638805476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1952.293617366308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1360.689490891669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887.4061897119582</c:v>
                </c:pt>
                <c:pt idx="76">
                  <c:v>769.0853644170306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295.8020632373191</c:v>
                </c:pt>
                <c:pt idx="81">
                  <c:v>177.4812379423911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6568.013159228648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19704.03947768594</c:v>
                </c:pt>
                <c:pt idx="48">
                  <c:v>24082.71491717171</c:v>
                </c:pt>
                <c:pt idx="49">
                  <c:v>28461.39035665747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45976.09211460053</c:v>
                </c:pt>
                <c:pt idx="54">
                  <c:v>50354.7675540863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72248.14475151512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94141.52194894394</c:v>
                </c:pt>
                <c:pt idx="65">
                  <c:v>98520.19738842972</c:v>
                </c:pt>
                <c:pt idx="66">
                  <c:v>102898.8728279155</c:v>
                </c:pt>
                <c:pt idx="67">
                  <c:v>107277.5482674012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146685.6272227731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159821.6535412304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177627.6193283157</c:v>
                </c:pt>
                <c:pt idx="99">
                  <c:v>180299.3193283157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7496.733899502769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6591.562338062854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5324.322152046974</c:v>
                </c:pt>
                <c:pt idx="36">
                  <c:v>5143.287839758992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2032.864465067141</c:v>
                </c:pt>
                <c:pt idx="63">
                  <c:v>1933.700344819963</c:v>
                </c:pt>
                <c:pt idx="64">
                  <c:v>1834.536224572786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1140.387382842543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743.7309018538321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247.9103006179444</c:v>
                </c:pt>
                <c:pt idx="81">
                  <c:v>148.7461803707665</c:v>
                </c:pt>
                <c:pt idx="82">
                  <c:v>49.58206012358914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5342.174828130778</c:v>
                </c:pt>
                <c:pt idx="86">
                  <c:v>7479.04475938309</c:v>
                </c:pt>
                <c:pt idx="87">
                  <c:v>9615.9146906354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30984.61400315851</c:v>
                </c:pt>
                <c:pt idx="98">
                  <c:v>35154.79896878467</c:v>
                </c:pt>
                <c:pt idx="99">
                  <c:v>41358.29896878467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2250.592403571101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2051.975969803618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1997.388942795542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1242.465409071639</c:v>
                </c:pt>
                <c:pt idx="99">
                  <c:v>1257.195409071639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23961.65741972709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30524.51919608576</c:v>
                </c:pt>
                <c:pt idx="29">
                  <c:v>30993.29503725423</c:v>
                </c:pt>
                <c:pt idx="30">
                  <c:v>31462.0708784227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33805.95008426508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34560.30571328825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25355.42844748693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23514.45299432667</c:v>
                </c:pt>
                <c:pt idx="66">
                  <c:v>22900.79450993991</c:v>
                </c:pt>
                <c:pt idx="67">
                  <c:v>22287.13602555316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19218.84360361939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9372.530180323251</c:v>
                </c:pt>
                <c:pt idx="99">
                  <c:v>8244.700180323252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386.3537152487438</c:v>
                </c:pt>
                <c:pt idx="10">
                  <c:v>643.9228587479063</c:v>
                </c:pt>
                <c:pt idx="11">
                  <c:v>901.4920022470688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1674.199432744556</c:v>
                </c:pt>
                <c:pt idx="15">
                  <c:v>1931.768576243719</c:v>
                </c:pt>
                <c:pt idx="16">
                  <c:v>2189.337719742881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2962.045150240368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4249.890867736181</c:v>
                </c:pt>
                <c:pt idx="25">
                  <c:v>4507.460011235344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5280.167441732831</c:v>
                </c:pt>
                <c:pt idx="29">
                  <c:v>5537.736585231994</c:v>
                </c:pt>
                <c:pt idx="30">
                  <c:v>5795.305728731156</c:v>
                </c:pt>
                <c:pt idx="31">
                  <c:v>6052.874872230319</c:v>
                </c:pt>
                <c:pt idx="32">
                  <c:v>6310.444015729482</c:v>
                </c:pt>
                <c:pt idx="33">
                  <c:v>6568.013159228644</c:v>
                </c:pt>
                <c:pt idx="34">
                  <c:v>6825.582302727806</c:v>
                </c:pt>
                <c:pt idx="35">
                  <c:v>7083.15144622697</c:v>
                </c:pt>
                <c:pt idx="36">
                  <c:v>7340.720589726132</c:v>
                </c:pt>
                <c:pt idx="37">
                  <c:v>7598.289733225294</c:v>
                </c:pt>
                <c:pt idx="38">
                  <c:v>7855.858876724457</c:v>
                </c:pt>
                <c:pt idx="39">
                  <c:v>8113.42802022362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7324.622518257434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3493.281508707391</c:v>
                </c:pt>
                <c:pt idx="68">
                  <c:v>3267.908508145624</c:v>
                </c:pt>
                <c:pt idx="69">
                  <c:v>3042.535507583857</c:v>
                </c:pt>
                <c:pt idx="70">
                  <c:v>2817.16250702209</c:v>
                </c:pt>
                <c:pt idx="71">
                  <c:v>2591.789506460323</c:v>
                </c:pt>
                <c:pt idx="72">
                  <c:v>2366.416505898555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1690.297504213254</c:v>
                </c:pt>
                <c:pt idx="76">
                  <c:v>1464.924503651487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563.4325014044171</c:v>
                </c:pt>
                <c:pt idx="81">
                  <c:v>338.0595008426499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18648"/>
        <c:axId val="17905040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68584.5694245584</c:v>
                </c:pt>
                <c:pt idx="1">
                  <c:v>68244.3094245584</c:v>
                </c:pt>
                <c:pt idx="2">
                  <c:v>67904.0494245584</c:v>
                </c:pt>
                <c:pt idx="3">
                  <c:v>67563.7894245584</c:v>
                </c:pt>
                <c:pt idx="4">
                  <c:v>67223.5294245584</c:v>
                </c:pt>
                <c:pt idx="5">
                  <c:v>66883.2694245584</c:v>
                </c:pt>
                <c:pt idx="6">
                  <c:v>66543.0094245584</c:v>
                </c:pt>
                <c:pt idx="7">
                  <c:v>66202.7494245584</c:v>
                </c:pt>
                <c:pt idx="8">
                  <c:v>66115.14083262632</c:v>
                </c:pt>
                <c:pt idx="9">
                  <c:v>66280.18364876216</c:v>
                </c:pt>
                <c:pt idx="10">
                  <c:v>66445.226464898</c:v>
                </c:pt>
                <c:pt idx="11">
                  <c:v>66610.26928103386</c:v>
                </c:pt>
                <c:pt idx="12">
                  <c:v>66775.31209716972</c:v>
                </c:pt>
                <c:pt idx="13">
                  <c:v>66940.35491330556</c:v>
                </c:pt>
                <c:pt idx="14">
                  <c:v>67105.3977294414</c:v>
                </c:pt>
                <c:pt idx="15">
                  <c:v>67270.44054557725</c:v>
                </c:pt>
                <c:pt idx="16">
                  <c:v>67435.48336171309</c:v>
                </c:pt>
                <c:pt idx="17">
                  <c:v>67600.52617784893</c:v>
                </c:pt>
                <c:pt idx="18">
                  <c:v>67765.5689939848</c:v>
                </c:pt>
                <c:pt idx="19">
                  <c:v>67930.61181012064</c:v>
                </c:pt>
                <c:pt idx="20">
                  <c:v>68095.65462625646</c:v>
                </c:pt>
                <c:pt idx="21">
                  <c:v>68260.6974423923</c:v>
                </c:pt>
                <c:pt idx="22">
                  <c:v>68425.74025852817</c:v>
                </c:pt>
                <c:pt idx="23">
                  <c:v>68590.78307466401</c:v>
                </c:pt>
                <c:pt idx="24">
                  <c:v>68755.82589079985</c:v>
                </c:pt>
                <c:pt idx="25">
                  <c:v>68920.8687069357</c:v>
                </c:pt>
                <c:pt idx="26">
                  <c:v>69085.91152307154</c:v>
                </c:pt>
                <c:pt idx="27">
                  <c:v>69250.9543392074</c:v>
                </c:pt>
                <c:pt idx="28">
                  <c:v>69415.99715534324</c:v>
                </c:pt>
                <c:pt idx="29">
                  <c:v>69581.03997147908</c:v>
                </c:pt>
                <c:pt idx="30">
                  <c:v>69746.08278761493</c:v>
                </c:pt>
                <c:pt idx="31">
                  <c:v>69911.12560375077</c:v>
                </c:pt>
                <c:pt idx="32">
                  <c:v>70076.1684198866</c:v>
                </c:pt>
                <c:pt idx="33">
                  <c:v>70241.21123602247</c:v>
                </c:pt>
                <c:pt idx="34">
                  <c:v>70406.2540521583</c:v>
                </c:pt>
                <c:pt idx="35">
                  <c:v>70571.29686829416</c:v>
                </c:pt>
                <c:pt idx="36">
                  <c:v>70736.33968443</c:v>
                </c:pt>
                <c:pt idx="37">
                  <c:v>70901.38250056584</c:v>
                </c:pt>
                <c:pt idx="38">
                  <c:v>71066.42531670168</c:v>
                </c:pt>
                <c:pt idx="39">
                  <c:v>71231.46813283753</c:v>
                </c:pt>
                <c:pt idx="40">
                  <c:v>71396.51094897337</c:v>
                </c:pt>
                <c:pt idx="41">
                  <c:v>71561.55376510921</c:v>
                </c:pt>
                <c:pt idx="42">
                  <c:v>71726.59658124507</c:v>
                </c:pt>
                <c:pt idx="43">
                  <c:v>74005.58966644617</c:v>
                </c:pt>
                <c:pt idx="44">
                  <c:v>78398.53302071254</c:v>
                </c:pt>
                <c:pt idx="45">
                  <c:v>82791.47637497891</c:v>
                </c:pt>
                <c:pt idx="46">
                  <c:v>87184.41972924528</c:v>
                </c:pt>
                <c:pt idx="47">
                  <c:v>91577.36308351165</c:v>
                </c:pt>
                <c:pt idx="48">
                  <c:v>95970.30643777801</c:v>
                </c:pt>
                <c:pt idx="49">
                  <c:v>100363.2497920444</c:v>
                </c:pt>
                <c:pt idx="50">
                  <c:v>104756.1931463107</c:v>
                </c:pt>
                <c:pt idx="51">
                  <c:v>109149.1365005771</c:v>
                </c:pt>
                <c:pt idx="52">
                  <c:v>113542.0798548435</c:v>
                </c:pt>
                <c:pt idx="53">
                  <c:v>117935.0232091099</c:v>
                </c:pt>
                <c:pt idx="54">
                  <c:v>122327.9665633762</c:v>
                </c:pt>
                <c:pt idx="55">
                  <c:v>126720.9099176426</c:v>
                </c:pt>
                <c:pt idx="56">
                  <c:v>131113.853271909</c:v>
                </c:pt>
                <c:pt idx="57">
                  <c:v>135506.7966261753</c:v>
                </c:pt>
                <c:pt idx="58">
                  <c:v>139899.7399804417</c:v>
                </c:pt>
                <c:pt idx="59">
                  <c:v>144292.6833347081</c:v>
                </c:pt>
                <c:pt idx="60">
                  <c:v>148685.6266889744</c:v>
                </c:pt>
                <c:pt idx="61">
                  <c:v>153078.5700432408</c:v>
                </c:pt>
                <c:pt idx="62">
                  <c:v>157471.5133975072</c:v>
                </c:pt>
                <c:pt idx="63">
                  <c:v>161864.4567517735</c:v>
                </c:pt>
                <c:pt idx="64">
                  <c:v>166257.4001060399</c:v>
                </c:pt>
                <c:pt idx="65">
                  <c:v>170650.3434603063</c:v>
                </c:pt>
                <c:pt idx="66">
                  <c:v>175043.2868145727</c:v>
                </c:pt>
                <c:pt idx="67">
                  <c:v>179436.230168839</c:v>
                </c:pt>
                <c:pt idx="68">
                  <c:v>183829.1735231054</c:v>
                </c:pt>
                <c:pt idx="69">
                  <c:v>188222.1168773718</c:v>
                </c:pt>
                <c:pt idx="70">
                  <c:v>192615.0602316381</c:v>
                </c:pt>
                <c:pt idx="71">
                  <c:v>197008.0035859045</c:v>
                </c:pt>
                <c:pt idx="72">
                  <c:v>201400.9469401709</c:v>
                </c:pt>
                <c:pt idx="73">
                  <c:v>205793.8902944372</c:v>
                </c:pt>
                <c:pt idx="74">
                  <c:v>210186.8336487036</c:v>
                </c:pt>
                <c:pt idx="75">
                  <c:v>214579.77700297</c:v>
                </c:pt>
                <c:pt idx="76">
                  <c:v>218972.7203572363</c:v>
                </c:pt>
                <c:pt idx="77">
                  <c:v>223365.6637115027</c:v>
                </c:pt>
                <c:pt idx="78">
                  <c:v>227758.6070657691</c:v>
                </c:pt>
                <c:pt idx="79">
                  <c:v>232151.5504200354</c:v>
                </c:pt>
                <c:pt idx="80">
                  <c:v>236544.4937743018</c:v>
                </c:pt>
                <c:pt idx="81">
                  <c:v>240937.4371285682</c:v>
                </c:pt>
                <c:pt idx="82">
                  <c:v>245330.3804828345</c:v>
                </c:pt>
                <c:pt idx="83">
                  <c:v>249948.8058006435</c:v>
                </c:pt>
                <c:pt idx="84">
                  <c:v>254792.7130819951</c:v>
                </c:pt>
                <c:pt idx="85">
                  <c:v>259636.6203633467</c:v>
                </c:pt>
                <c:pt idx="86">
                  <c:v>264480.5276446983</c:v>
                </c:pt>
                <c:pt idx="87">
                  <c:v>269324.43492605</c:v>
                </c:pt>
                <c:pt idx="88">
                  <c:v>274168.3422074015</c:v>
                </c:pt>
                <c:pt idx="89">
                  <c:v>279012.2494887531</c:v>
                </c:pt>
                <c:pt idx="90">
                  <c:v>283856.1567701047</c:v>
                </c:pt>
                <c:pt idx="91">
                  <c:v>288700.0640514563</c:v>
                </c:pt>
                <c:pt idx="92">
                  <c:v>293543.971332808</c:v>
                </c:pt>
                <c:pt idx="93">
                  <c:v>298387.8786141595</c:v>
                </c:pt>
                <c:pt idx="94">
                  <c:v>303231.7858955111</c:v>
                </c:pt>
                <c:pt idx="95">
                  <c:v>308075.6931768626</c:v>
                </c:pt>
                <c:pt idx="96">
                  <c:v>312919.6004582143</c:v>
                </c:pt>
                <c:pt idx="97">
                  <c:v>317763.5077395659</c:v>
                </c:pt>
                <c:pt idx="98">
                  <c:v>325075.3618802417</c:v>
                </c:pt>
                <c:pt idx="99">
                  <c:v>334855.1628802417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518648"/>
        <c:axId val="1790504072"/>
      </c:lineChart>
      <c:catAx>
        <c:axId val="179051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5040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905040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9051864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0.07925200498132</c:v>
                </c:pt>
                <c:pt idx="1">
                  <c:v>0.03962600249066</c:v>
                </c:pt>
                <c:pt idx="2" formatCode="0.0%">
                  <c:v>0.03962600249066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0.0825542756330428</c:v>
                </c:pt>
                <c:pt idx="1">
                  <c:v>0.0412771378165214</c:v>
                </c:pt>
                <c:pt idx="2" formatCode="0.0%">
                  <c:v>0.0412771378165214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0.065</c:v>
                </c:pt>
                <c:pt idx="1">
                  <c:v>0.065</c:v>
                </c:pt>
                <c:pt idx="2" formatCode="0.0%">
                  <c:v>0.065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0.170865410958904</c:v>
                </c:pt>
                <c:pt idx="1">
                  <c:v>0.186243297945205</c:v>
                </c:pt>
                <c:pt idx="2" formatCode="0.0%">
                  <c:v>0.148157365092175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0.0883764134495641</c:v>
                </c:pt>
                <c:pt idx="1">
                  <c:v>0.0883764134495641</c:v>
                </c:pt>
                <c:pt idx="2" formatCode="0.0%">
                  <c:v>0.0883764134495641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0.00133245330012453</c:v>
                </c:pt>
                <c:pt idx="1">
                  <c:v>0.00133245330012453</c:v>
                </c:pt>
                <c:pt idx="2" formatCode="0.0%">
                  <c:v>0.00133245330012453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0.0630018679950187</c:v>
                </c:pt>
                <c:pt idx="1">
                  <c:v>0.0630018679950187</c:v>
                </c:pt>
                <c:pt idx="2" formatCode="0.0%">
                  <c:v>0.0597532005858398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0.107749066002491</c:v>
                </c:pt>
                <c:pt idx="1">
                  <c:v>0.107749066002491</c:v>
                </c:pt>
                <c:pt idx="2" formatCode="0.0%">
                  <c:v>0.100620847649813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0.00708281444582814</c:v>
                </c:pt>
                <c:pt idx="1">
                  <c:v>0.00708281444582814</c:v>
                </c:pt>
                <c:pt idx="2" formatCode="0.0%">
                  <c:v>0.0062758463304307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0.011974699875467</c:v>
                </c:pt>
                <c:pt idx="1">
                  <c:v>0.011974699875467</c:v>
                </c:pt>
                <c:pt idx="2" formatCode="0.0%">
                  <c:v>0.0115992983081841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0.0452883495226235</c:v>
                </c:pt>
                <c:pt idx="1">
                  <c:v>0.0452883495226235</c:v>
                </c:pt>
                <c:pt idx="2" formatCode="0.0%">
                  <c:v>0.0467933055232992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0.0042986102117061</c:v>
                </c:pt>
                <c:pt idx="1">
                  <c:v>0.0042986102117061</c:v>
                </c:pt>
                <c:pt idx="2" formatCode="0.0%">
                  <c:v>0.00444145532089784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0.223602174595268</c:v>
                </c:pt>
                <c:pt idx="1">
                  <c:v>0.223602174595268</c:v>
                </c:pt>
                <c:pt idx="2" formatCode="0.0%">
                  <c:v>0.223567794307367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0.576124999252802</c:v>
                </c:pt>
                <c:pt idx="1">
                  <c:v>0.351293114461907</c:v>
                </c:pt>
                <c:pt idx="2" formatCode="0.0%">
                  <c:v>0.0838138004600445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530696"/>
        <c:axId val="-2021527400"/>
      </c:barChart>
      <c:catAx>
        <c:axId val="-202153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527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152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1530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0.00675020014232343</c:v>
                </c:pt>
                <c:pt idx="1">
                  <c:v>0.00337510007116171</c:v>
                </c:pt>
                <c:pt idx="2" formatCode="0.0%">
                  <c:v>0.00337510007116171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0.0266666666666667</c:v>
                </c:pt>
                <c:pt idx="2" formatCode="0.0%">
                  <c:v>0.0266666666666667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0.163580160469667</c:v>
                </c:pt>
                <c:pt idx="1">
                  <c:v>0.178302374911937</c:v>
                </c:pt>
                <c:pt idx="2" formatCode="0.0%">
                  <c:v>0.178302374911937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0.00115637911403665</c:v>
                </c:pt>
                <c:pt idx="1">
                  <c:v>0.00115637911403665</c:v>
                </c:pt>
                <c:pt idx="2" formatCode="0.0%">
                  <c:v>0.00115637911403665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0.0115917230030244</c:v>
                </c:pt>
                <c:pt idx="1">
                  <c:v>0.0115917230030244</c:v>
                </c:pt>
                <c:pt idx="2" formatCode="0.0%">
                  <c:v>0.0115917230030244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0.0169720690268635</c:v>
                </c:pt>
                <c:pt idx="1">
                  <c:v>0.0169720690268635</c:v>
                </c:pt>
                <c:pt idx="2" formatCode="0.0%">
                  <c:v>0.0169720690268635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0.00119685109411137</c:v>
                </c:pt>
                <c:pt idx="1">
                  <c:v>0.00119685109411137</c:v>
                </c:pt>
                <c:pt idx="2" formatCode="0.0%">
                  <c:v>0.00119685109411137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0.000726228429105141</c:v>
                </c:pt>
                <c:pt idx="1">
                  <c:v>0.000726228429105141</c:v>
                </c:pt>
                <c:pt idx="2" formatCode="0.0%">
                  <c:v>0.000726228429105141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0.000893819605052481</c:v>
                </c:pt>
                <c:pt idx="1">
                  <c:v>0.000893819605052481</c:v>
                </c:pt>
                <c:pt idx="2" formatCode="0.0%">
                  <c:v>0.000893819605052481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0.00524575591531756</c:v>
                </c:pt>
                <c:pt idx="1">
                  <c:v>0.00524575591531756</c:v>
                </c:pt>
                <c:pt idx="2" formatCode="0.0%">
                  <c:v>0.00529441332474743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0.00108076854652197</c:v>
                </c:pt>
                <c:pt idx="1">
                  <c:v>0.00108076854652197</c:v>
                </c:pt>
                <c:pt idx="2" formatCode="0.0%">
                  <c:v>0.00106259597781643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0.0148954987529235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0.210161941611813</c:v>
                </c:pt>
                <c:pt idx="1">
                  <c:v>0.210161941611813</c:v>
                </c:pt>
                <c:pt idx="2" formatCode="0.0%">
                  <c:v>0.210405328492258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0.604495412844689</c:v>
                </c:pt>
                <c:pt idx="1">
                  <c:v>0.348969911594252</c:v>
                </c:pt>
                <c:pt idx="2" formatCode="0.0%">
                  <c:v>0.305935030028444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588136"/>
        <c:axId val="-1992324744"/>
      </c:barChart>
      <c:catAx>
        <c:axId val="-199258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324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32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2588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0.00957280797011208</c:v>
                </c:pt>
                <c:pt idx="1">
                  <c:v>0.00957280797011208</c:v>
                </c:pt>
                <c:pt idx="2">
                  <c:v>0.0185825095890411</c:v>
                </c:pt>
                <c:pt idx="3">
                  <c:v>0.0185825095890411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0.0523432051681195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0.0444281374440779</c:v>
                </c:pt>
                <c:pt idx="1">
                  <c:v>0.0437885900758357</c:v>
                </c:pt>
                <c:pt idx="2">
                  <c:v>0.0184499391467531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0.370559783878188</c:v>
                </c:pt>
                <c:pt idx="1">
                  <c:v>0.365225539676436</c:v>
                </c:pt>
                <c:pt idx="2">
                  <c:v>0.153884584322088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0.0680984903491031</c:v>
                </c:pt>
                <c:pt idx="1">
                  <c:v>0.0671182059440038</c:v>
                </c:pt>
                <c:pt idx="2">
                  <c:v>0.0282796685885867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0.00200867334993773</c:v>
                </c:pt>
                <c:pt idx="3">
                  <c:v>0.000989346575342465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0.0552352584059776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0.0616298256537982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0.0410384960984704</c:v>
                </c:pt>
                <c:pt idx="1">
                  <c:v>0.0410384960984704</c:v>
                </c:pt>
                <c:pt idx="2">
                  <c:v>0.0410384960984704</c:v>
                </c:pt>
                <c:pt idx="3">
                  <c:v>0.0410384960984704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0.00455323785803238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-0.00323935401183063</c:v>
                </c:pt>
                <c:pt idx="1">
                  <c:v>-0.0019440529856787</c:v>
                </c:pt>
                <c:pt idx="2">
                  <c:v>-0.00259170349875467</c:v>
                </c:pt>
                <c:pt idx="3">
                  <c:v>-0.00323935401183063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0.206072820924489</c:v>
                </c:pt>
                <c:pt idx="1">
                  <c:v>0.206072820924489</c:v>
                </c:pt>
                <c:pt idx="2">
                  <c:v>0.206072820924489</c:v>
                </c:pt>
                <c:pt idx="3">
                  <c:v>0.206072820924489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0.326409348687415</c:v>
                </c:pt>
                <c:pt idx="3">
                  <c:v>0.496453127798393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1562136"/>
        <c:axId val="-2021564904"/>
      </c:barChart>
      <c:catAx>
        <c:axId val="-2021562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5649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1564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156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0.0135004002846469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0.060695861698703</c:v>
                </c:pt>
                <c:pt idx="1">
                  <c:v>0.0459708049679636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0.405833110807697</c:v>
                </c:pt>
                <c:pt idx="1">
                  <c:v>0.307376388840053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0.0718403915378858</c:v>
                </c:pt>
                <c:pt idx="1">
                  <c:v>0.0544116276757772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0.00309909602561822</c:v>
                </c:pt>
                <c:pt idx="3">
                  <c:v>0.00152642043052838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0.0463668920120975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0.0678882761074542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0.0539084949297278</c:v>
                </c:pt>
                <c:pt idx="1">
                  <c:v>0.0539084949297278</c:v>
                </c:pt>
                <c:pt idx="2">
                  <c:v>0.0539084949297278</c:v>
                </c:pt>
                <c:pt idx="3">
                  <c:v>0.0539084949297278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0.210405328492258</c:v>
                </c:pt>
                <c:pt idx="1">
                  <c:v>0.210405328492258</c:v>
                </c:pt>
                <c:pt idx="2">
                  <c:v>0.210405328492258</c:v>
                </c:pt>
                <c:pt idx="3">
                  <c:v>0.210405328492258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0.109089158465135</c:v>
                </c:pt>
                <c:pt idx="2">
                  <c:v>0.581637160030765</c:v>
                </c:pt>
                <c:pt idx="3">
                  <c:v>0.569709435341208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422104"/>
        <c:axId val="-1992432952"/>
      </c:barChart>
      <c:catAx>
        <c:axId val="-19924221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4329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2432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422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0.0287690736879559</c:v>
                </c:pt>
                <c:pt idx="1">
                  <c:v>0.0287690736879559</c:v>
                </c:pt>
                <c:pt idx="2">
                  <c:v>0.055845848923679</c:v>
                </c:pt>
                <c:pt idx="3">
                  <c:v>0.055845848923679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0.171781222202455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0.0468195954561058</c:v>
                </c:pt>
                <c:pt idx="1">
                  <c:v>0.0515623798472416</c:v>
                </c:pt>
                <c:pt idx="2">
                  <c:v>0.00828469136331928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0.285561111350939</c:v>
                </c:pt>
                <c:pt idx="1">
                  <c:v>0.314488204129866</c:v>
                </c:pt>
                <c:pt idx="2">
                  <c:v>0.0505298187620383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0.0605655712256431</c:v>
                </c:pt>
                <c:pt idx="1">
                  <c:v>0.0667008110339089</c:v>
                </c:pt>
                <c:pt idx="2">
                  <c:v>0.0107170311908825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0.0709328215812024</c:v>
                </c:pt>
                <c:pt idx="1">
                  <c:v>0.0781182548541136</c:v>
                </c:pt>
                <c:pt idx="2">
                  <c:v>0.0125515081581726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0.00195128268279665</c:v>
                </c:pt>
                <c:pt idx="3">
                  <c:v>0.000961079530332681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0.056589688509934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0.0117205797195917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0.0212248701802807</c:v>
                </c:pt>
                <c:pt idx="1">
                  <c:v>0.0212248701802807</c:v>
                </c:pt>
                <c:pt idx="2">
                  <c:v>0.0212248701802807</c:v>
                </c:pt>
                <c:pt idx="3">
                  <c:v>0.0212248701802807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0.0278787631756583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0.00530540759906506</c:v>
                </c:pt>
                <c:pt idx="1">
                  <c:v>0.00318396613816723</c:v>
                </c:pt>
                <c:pt idx="2">
                  <c:v>0.00424468686861615</c:v>
                </c:pt>
                <c:pt idx="3">
                  <c:v>0.00530540759906506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0.00766006921994486</c:v>
                </c:pt>
                <c:pt idx="3">
                  <c:v>0.00766006921994486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0.284644534208285</c:v>
                </c:pt>
                <c:pt idx="1">
                  <c:v>0.284644534208285</c:v>
                </c:pt>
                <c:pt idx="2">
                  <c:v>0.284644534208285</c:v>
                </c:pt>
                <c:pt idx="3">
                  <c:v>0.284644534208285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0.402758332241395</c:v>
                </c:pt>
                <c:pt idx="3">
                  <c:v>0.28511087875971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2613272"/>
        <c:axId val="-1992622120"/>
      </c:barChart>
      <c:catAx>
        <c:axId val="-19926132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221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2622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613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0.0269456816936488</c:v>
                </c:pt>
                <c:pt idx="1">
                  <c:v>0.0269456816936488</c:v>
                </c:pt>
                <c:pt idx="2">
                  <c:v>0.0523063232876712</c:v>
                </c:pt>
                <c:pt idx="3">
                  <c:v>0.0523063232876712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0.165108551266086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0.0799033032450206</c:v>
                </c:pt>
                <c:pt idx="1">
                  <c:v>0.0458410229219544</c:v>
                </c:pt>
                <c:pt idx="2">
                  <c:v>0.123862616953581</c:v>
                </c:pt>
                <c:pt idx="3">
                  <c:v>0.0103930568794436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0.182127121091435</c:v>
                </c:pt>
                <c:pt idx="1">
                  <c:v>0.104487464142258</c:v>
                </c:pt>
                <c:pt idx="2">
                  <c:v>0.282325522480984</c:v>
                </c:pt>
                <c:pt idx="3">
                  <c:v>0.0236893526540225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0.108639497901044</c:v>
                </c:pt>
                <c:pt idx="1">
                  <c:v>0.0623271568415629</c:v>
                </c:pt>
                <c:pt idx="2">
                  <c:v>0.168408213028226</c:v>
                </c:pt>
                <c:pt idx="3">
                  <c:v>0.0141307860274237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0.00357097484433375</c:v>
                </c:pt>
                <c:pt idx="3">
                  <c:v>0.00175883835616438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0.239012802343359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0.402483390599253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0.0251033853217228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0.0136454145297478</c:v>
                </c:pt>
                <c:pt idx="1">
                  <c:v>0.00818910460557798</c:v>
                </c:pt>
                <c:pt idx="2">
                  <c:v>0.0109172595676629</c:v>
                </c:pt>
                <c:pt idx="3">
                  <c:v>0.0136454145297478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0.00888291064179569</c:v>
                </c:pt>
                <c:pt idx="3">
                  <c:v>0.00888291064179569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0.223567794307367</c:v>
                </c:pt>
                <c:pt idx="1">
                  <c:v>0.223567794307367</c:v>
                </c:pt>
                <c:pt idx="2">
                  <c:v>0.223567794307367</c:v>
                </c:pt>
                <c:pt idx="3">
                  <c:v>0.223567794307367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0.335255201840177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616584"/>
        <c:axId val="-2058613272"/>
      </c:barChart>
      <c:catAx>
        <c:axId val="-20586165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613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8613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616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0.0831788583107562</c:v>
                </c:pt>
                <c:pt idx="1">
                  <c:v>0.0785208422453539</c:v>
                </c:pt>
                <c:pt idx="2">
                  <c:v>0.0785208422453538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0.0142592328532725</c:v>
                </c:pt>
                <c:pt idx="1">
                  <c:v>0.0134607158134892</c:v>
                </c:pt>
                <c:pt idx="2">
                  <c:v>0.0134607158134892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0.00292314273492086</c:v>
                </c:pt>
                <c:pt idx="1">
                  <c:v>0.00344930842720661</c:v>
                </c:pt>
                <c:pt idx="2">
                  <c:v>0.00344930842720661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0.0237653880887875</c:v>
                </c:pt>
                <c:pt idx="1">
                  <c:v>0.0332715433243025</c:v>
                </c:pt>
                <c:pt idx="2">
                  <c:v>0.0343527530980577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0.00534721231997718</c:v>
                </c:pt>
                <c:pt idx="1">
                  <c:v>0.00748609724796806</c:v>
                </c:pt>
                <c:pt idx="2">
                  <c:v>0.00748609724796806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0.0748609724796806</c:v>
                </c:pt>
                <c:pt idx="1">
                  <c:v>0.0830956794524455</c:v>
                </c:pt>
                <c:pt idx="2">
                  <c:v>0.0830956794524455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0.062740624554399</c:v>
                </c:pt>
                <c:pt idx="1">
                  <c:v>0.0501924996435192</c:v>
                </c:pt>
                <c:pt idx="2">
                  <c:v>0.0498662832089233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0.590332240125481</c:v>
                </c:pt>
                <c:pt idx="1">
                  <c:v>0.696592043348068</c:v>
                </c:pt>
                <c:pt idx="2">
                  <c:v>0.696592043348068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0.142592328532725</c:v>
                </c:pt>
                <c:pt idx="1">
                  <c:v>0.158277484671325</c:v>
                </c:pt>
                <c:pt idx="2">
                  <c:v>0.158277484671325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795336"/>
        <c:axId val="-2058800936"/>
      </c:barChart>
      <c:catAx>
        <c:axId val="-205879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800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800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795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r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lr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ZALRC </v>
          </cell>
          <cell r="D1">
            <v>59206</v>
          </cell>
        </row>
        <row r="2">
          <cell r="A2" t="str">
            <v>Open access low intensity rainfed cultivation</v>
          </cell>
        </row>
        <row r="9">
          <cell r="CK9">
            <v>0.15</v>
          </cell>
        </row>
        <row r="10">
          <cell r="CK10">
            <v>0.55000000000000004</v>
          </cell>
        </row>
        <row r="11">
          <cell r="CK11">
            <v>0.25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10114.381187135994</v>
          </cell>
          <cell r="E1031">
            <v>11559.292785298279</v>
          </cell>
          <cell r="H1031">
            <v>10114.381187135996</v>
          </cell>
          <cell r="J1031">
            <v>13004.204383460565</v>
          </cell>
        </row>
        <row r="1032">
          <cell r="C1032">
            <v>12231.333333333334</v>
          </cell>
          <cell r="E1032">
            <v>13978.666666666668</v>
          </cell>
          <cell r="H1032">
            <v>12231.333333333334</v>
          </cell>
          <cell r="J1032">
            <v>15726.000000000002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31212</v>
          </cell>
        </row>
        <row r="1034">
          <cell r="C1034">
            <v>830</v>
          </cell>
          <cell r="E1034">
            <v>1420</v>
          </cell>
          <cell r="H1034">
            <v>10650</v>
          </cell>
          <cell r="J1034">
            <v>32400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0.65277211590525452</v>
          </cell>
          <cell r="E1038">
            <v>0.65277211590525452</v>
          </cell>
          <cell r="H1038">
            <v>0.65277211590525452</v>
          </cell>
          <cell r="J1038">
            <v>0.65277211590525452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9</v>
          </cell>
        </row>
        <row r="1040">
          <cell r="C1040">
            <v>5.4339762611275964</v>
          </cell>
          <cell r="E1040">
            <v>5.4339762611275964</v>
          </cell>
          <cell r="H1040">
            <v>5.4339762611275964</v>
          </cell>
          <cell r="J1040">
            <v>5.4339762611275964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2.8155317559153171E-2</v>
          </cell>
          <cell r="F1044">
            <v>0</v>
          </cell>
          <cell r="H1044">
            <v>8.4614922611634932E-2</v>
          </cell>
          <cell r="I1044">
            <v>0</v>
          </cell>
          <cell r="J1044">
            <v>7.925200498132004E-2</v>
          </cell>
          <cell r="K1044">
            <v>0</v>
          </cell>
        </row>
        <row r="1045">
          <cell r="A1045" t="str">
            <v>Own meat</v>
          </cell>
          <cell r="C1045">
            <v>6.7502001423234296E-3</v>
          </cell>
          <cell r="D1045">
            <v>0</v>
          </cell>
          <cell r="E1045">
            <v>2.6171602584059775E-2</v>
          </cell>
          <cell r="F1045">
            <v>0</v>
          </cell>
          <cell r="H1045">
            <v>8.589061110122756E-2</v>
          </cell>
          <cell r="I1045">
            <v>0</v>
          </cell>
          <cell r="J1045">
            <v>8.2554275633042767E-2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2.6666666666666665E-2</v>
          </cell>
          <cell r="D1046">
            <v>0</v>
          </cell>
          <cell r="E1046">
            <v>2.6666666666666665E-2</v>
          </cell>
          <cell r="F1046">
            <v>0</v>
          </cell>
          <cell r="H1046">
            <v>2.6666666666666665E-2</v>
          </cell>
          <cell r="I1046">
            <v>0</v>
          </cell>
          <cell r="J1046">
            <v>6.5000000000000002E-2</v>
          </cell>
          <cell r="K1046">
            <v>0</v>
          </cell>
        </row>
        <row r="1047">
          <cell r="A1047" t="str">
            <v>Maize: kg produced</v>
          </cell>
          <cell r="C1047">
            <v>0.16358016046966731</v>
          </cell>
          <cell r="D1047">
            <v>0</v>
          </cell>
          <cell r="E1047">
            <v>0.20405273116438355</v>
          </cell>
          <cell r="F1047">
            <v>0</v>
          </cell>
          <cell r="H1047">
            <v>0.15208899217221136</v>
          </cell>
          <cell r="I1047">
            <v>0.13519021526418781</v>
          </cell>
          <cell r="J1047">
            <v>0.17086541095890409</v>
          </cell>
          <cell r="K1047">
            <v>1.0514794520547945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3.3052704145169899E-2</v>
          </cell>
          <cell r="I1048">
            <v>6.6105408290339812E-2</v>
          </cell>
          <cell r="J1048">
            <v>0</v>
          </cell>
          <cell r="K1048">
            <v>0</v>
          </cell>
        </row>
        <row r="1049">
          <cell r="A1049" t="str">
            <v>Beans: kg produced</v>
          </cell>
          <cell r="C1049">
            <v>3.1563004803415763E-2</v>
          </cell>
          <cell r="D1049">
            <v>0</v>
          </cell>
          <cell r="E1049">
            <v>4.087409122042341E-2</v>
          </cell>
          <cell r="F1049">
            <v>0</v>
          </cell>
          <cell r="H1049">
            <v>4.0400646148372181E-2</v>
          </cell>
          <cell r="I1049">
            <v>0</v>
          </cell>
          <cell r="J1049">
            <v>8.8376413449564123E-2</v>
          </cell>
          <cell r="K1049">
            <v>0</v>
          </cell>
        </row>
        <row r="1050">
          <cell r="A1050" t="str">
            <v>Water melon: no. local meas</v>
          </cell>
          <cell r="C1050">
            <v>1.1563791140366483E-3</v>
          </cell>
          <cell r="D1050">
            <v>0</v>
          </cell>
          <cell r="E1050">
            <v>7.4950498132004975E-4</v>
          </cell>
          <cell r="F1050">
            <v>0</v>
          </cell>
          <cell r="H1050">
            <v>7.2809055328233404E-4</v>
          </cell>
          <cell r="I1050">
            <v>0</v>
          </cell>
          <cell r="J1050">
            <v>1.332453300124533E-3</v>
          </cell>
          <cell r="K1050">
            <v>0</v>
          </cell>
        </row>
        <row r="1051">
          <cell r="A1051" t="str">
            <v>Potato: no. local meas</v>
          </cell>
          <cell r="C1051">
            <v>1.1591723003024372E-2</v>
          </cell>
          <cell r="D1051">
            <v>0</v>
          </cell>
          <cell r="E1051">
            <v>1.3808814601494395E-2</v>
          </cell>
          <cell r="F1051">
            <v>0</v>
          </cell>
          <cell r="H1051">
            <v>1.4384909268813377E-2</v>
          </cell>
          <cell r="I1051">
            <v>1.1172745063156022E-2</v>
          </cell>
          <cell r="J1051">
            <v>6.3001867995018682E-2</v>
          </cell>
          <cell r="K1051">
            <v>9.7761519302615188E-2</v>
          </cell>
        </row>
        <row r="1052">
          <cell r="A1052" t="str">
            <v>Sweet Potatoes: no. local meas</v>
          </cell>
          <cell r="C1052">
            <v>1.6972069026863549E-2</v>
          </cell>
          <cell r="D1052">
            <v>0</v>
          </cell>
          <cell r="E1052">
            <v>1.5407456413449564E-2</v>
          </cell>
          <cell r="F1052">
            <v>0</v>
          </cell>
          <cell r="H1052">
            <v>3.6065646682085038E-3</v>
          </cell>
          <cell r="I1052">
            <v>3.1822629425369155E-2</v>
          </cell>
          <cell r="J1052">
            <v>0.10774906600249066</v>
          </cell>
          <cell r="K1052">
            <v>0.21450809464508097</v>
          </cell>
        </row>
        <row r="1053">
          <cell r="A1053" t="str">
            <v>Groundnuts (dry): no. local meas</v>
          </cell>
          <cell r="C1053">
            <v>5.390849492972781E-2</v>
          </cell>
          <cell r="D1053">
            <v>0</v>
          </cell>
          <cell r="E1053">
            <v>4.7169933063511839E-2</v>
          </cell>
          <cell r="F1053">
            <v>0.1886797322540473</v>
          </cell>
          <cell r="H1053">
            <v>2.6954247464863905E-2</v>
          </cell>
          <cell r="I1053">
            <v>0.26954247464863901</v>
          </cell>
          <cell r="J1053">
            <v>0</v>
          </cell>
          <cell r="K1053">
            <v>0</v>
          </cell>
        </row>
        <row r="1054">
          <cell r="A1054" t="str">
            <v>Other crop: type (green vegetables)Cabbage</v>
          </cell>
          <cell r="C1054">
            <v>1.1968510941113681E-3</v>
          </cell>
          <cell r="D1054">
            <v>0</v>
          </cell>
          <cell r="E1054">
            <v>1.1383094645080946E-3</v>
          </cell>
          <cell r="F1054">
            <v>0</v>
          </cell>
          <cell r="H1054">
            <v>7.0249955523928121E-3</v>
          </cell>
          <cell r="I1054">
            <v>2.601850204589932E-3</v>
          </cell>
          <cell r="J1054">
            <v>7.0828144458281441E-3</v>
          </cell>
          <cell r="K1054">
            <v>2.4283935242839352E-2</v>
          </cell>
        </row>
        <row r="1055">
          <cell r="A1055" t="str">
            <v>Other crop: pumpkin</v>
          </cell>
          <cell r="C1055">
            <v>7.2622842910514149E-4</v>
          </cell>
          <cell r="D1055">
            <v>0</v>
          </cell>
          <cell r="E1055">
            <v>-2.7536161270236611E-3</v>
          </cell>
          <cell r="F1055">
            <v>0</v>
          </cell>
          <cell r="H1055">
            <v>4.5510314890588859E-3</v>
          </cell>
          <cell r="I1055">
            <v>1.9366091442803773E-3</v>
          </cell>
          <cell r="J1055">
            <v>1.1974699875466999E-2</v>
          </cell>
          <cell r="K1055">
            <v>1.1296886674968865E-2</v>
          </cell>
        </row>
        <row r="1056">
          <cell r="A1056" t="str">
            <v>Spinach: no produced</v>
          </cell>
          <cell r="C1056">
            <v>8.9381960505248177E-4</v>
          </cell>
          <cell r="D1056">
            <v>0</v>
          </cell>
          <cell r="E1056">
            <v>1.5641843088418431E-3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FISHING -- see worksheet Data 3</v>
          </cell>
          <cell r="C1057">
            <v>5.2457559153175591E-3</v>
          </cell>
          <cell r="D1057">
            <v>2.8937789983988615E-3</v>
          </cell>
          <cell r="E1057">
            <v>0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WILD FOODS -- see worksheet Data 3</v>
          </cell>
          <cell r="C1058">
            <v>1.0807685465219711E-3</v>
          </cell>
          <cell r="D1058">
            <v>-1.0807685465219711E-3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0.13605442176870747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0.1020408163265306</v>
          </cell>
          <cell r="I1064">
            <v>0</v>
          </cell>
          <cell r="J1064">
            <v>7.9365079365079375E-2</v>
          </cell>
          <cell r="K1064">
            <v>0</v>
          </cell>
        </row>
        <row r="1065">
          <cell r="A1065" t="str">
            <v>Purchase - other</v>
          </cell>
          <cell r="C1065">
            <v>1.5150242305639565E-2</v>
          </cell>
          <cell r="D1065">
            <v>-1.5150242305639565E-2</v>
          </cell>
          <cell r="E1065">
            <v>4.9711732565379821E-2</v>
          </cell>
          <cell r="F1065">
            <v>-4.9711732565379821E-2</v>
          </cell>
          <cell r="H1065">
            <v>3.676503469133606E-2</v>
          </cell>
          <cell r="I1065">
            <v>-3.676503469133606E-2</v>
          </cell>
          <cell r="J1065">
            <v>4.5288349522623492E-2</v>
          </cell>
          <cell r="K1065">
            <v>-4.5288349522623492E-2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3.7503180928660385E-3</v>
          </cell>
          <cell r="I1066">
            <v>-3.7503180928660385E-3</v>
          </cell>
          <cell r="J1066">
            <v>4.298610211706101E-3</v>
          </cell>
          <cell r="K1066">
            <v>-4.298610211706101E-3</v>
          </cell>
        </row>
        <row r="1067">
          <cell r="A1067" t="str">
            <v>Purchase - fpl non staple</v>
          </cell>
          <cell r="C1067">
            <v>0.21016194161181284</v>
          </cell>
          <cell r="D1067">
            <v>1.4474832330184224E-2</v>
          </cell>
          <cell r="E1067">
            <v>0.20665709803860521</v>
          </cell>
          <cell r="F1067">
            <v>1.7979675903391855E-2</v>
          </cell>
          <cell r="H1067">
            <v>0.28339556125244619</v>
          </cell>
          <cell r="I1067">
            <v>-5.8758787310449118E-2</v>
          </cell>
          <cell r="J1067">
            <v>0.22360217459526777</v>
          </cell>
          <cell r="K1067">
            <v>1.0345993467293499E-3</v>
          </cell>
        </row>
        <row r="1068">
          <cell r="A1068" t="str">
            <v>Purchase - staple</v>
          </cell>
          <cell r="C1068">
            <v>0.60449541284468955</v>
          </cell>
          <cell r="E1068">
            <v>0.56576416102117066</v>
          </cell>
          <cell r="H1068">
            <v>0.51164617712150862</v>
          </cell>
          <cell r="J1068">
            <v>0.57612499925280203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3500</v>
          </cell>
          <cell r="F1072">
            <v>0</v>
          </cell>
          <cell r="H1072">
            <v>21000</v>
          </cell>
          <cell r="I1072">
            <v>-14000</v>
          </cell>
          <cell r="J1072">
            <v>24000</v>
          </cell>
          <cell r="K1072">
            <v>4000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2100</v>
          </cell>
          <cell r="I1073">
            <v>600</v>
          </cell>
          <cell r="J1073">
            <v>6000</v>
          </cell>
          <cell r="K1073">
            <v>1500</v>
          </cell>
        </row>
        <row r="1074">
          <cell r="A1074" t="str">
            <v>Chicken sales: no. sold</v>
          </cell>
          <cell r="C1074">
            <v>200</v>
          </cell>
          <cell r="D1074">
            <v>0</v>
          </cell>
          <cell r="E1074">
            <v>123</v>
          </cell>
          <cell r="F1074">
            <v>0</v>
          </cell>
          <cell r="H1074">
            <v>147</v>
          </cell>
          <cell r="I1074">
            <v>0</v>
          </cell>
          <cell r="J1074">
            <v>28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822.00000000000011</v>
          </cell>
          <cell r="I1075">
            <v>-822.00000000000011</v>
          </cell>
          <cell r="J1075">
            <v>4900</v>
          </cell>
          <cell r="K1075">
            <v>-4900</v>
          </cell>
        </row>
        <row r="1076">
          <cell r="A1076" t="str">
            <v>Sorghum: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400</v>
          </cell>
          <cell r="I1076">
            <v>-400</v>
          </cell>
          <cell r="J1076">
            <v>0</v>
          </cell>
          <cell r="K1076">
            <v>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1050</v>
          </cell>
          <cell r="I1077">
            <v>0</v>
          </cell>
          <cell r="J1077">
            <v>2800</v>
          </cell>
          <cell r="K1077">
            <v>0</v>
          </cell>
        </row>
        <row r="1078">
          <cell r="A1078" t="str">
            <v>Potato: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560</v>
          </cell>
          <cell r="I1078">
            <v>-560</v>
          </cell>
          <cell r="J1078">
            <v>3600</v>
          </cell>
          <cell r="K1078">
            <v>-3600</v>
          </cell>
        </row>
        <row r="1079">
          <cell r="A1079" t="str">
            <v>Sweet Potatoes: no. local meas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750</v>
          </cell>
          <cell r="I1079">
            <v>-750</v>
          </cell>
          <cell r="J1079">
            <v>3900</v>
          </cell>
          <cell r="K1079">
            <v>-3900</v>
          </cell>
        </row>
        <row r="1080">
          <cell r="A1080" t="str">
            <v>Groundnuts (dry): no. local meas</v>
          </cell>
          <cell r="C1080">
            <v>0</v>
          </cell>
          <cell r="D1080">
            <v>0</v>
          </cell>
          <cell r="E1080">
            <v>1000</v>
          </cell>
          <cell r="F1080">
            <v>-1000</v>
          </cell>
          <cell r="H1080">
            <v>1750</v>
          </cell>
          <cell r="I1080">
            <v>-1750</v>
          </cell>
          <cell r="J1080">
            <v>0</v>
          </cell>
          <cell r="K1080">
            <v>0</v>
          </cell>
        </row>
        <row r="1081">
          <cell r="A1081" t="str">
            <v>Other crop: type (green vegetables)Cabbage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250</v>
          </cell>
          <cell r="I1081">
            <v>-250</v>
          </cell>
          <cell r="J1081">
            <v>4200</v>
          </cell>
          <cell r="K1081">
            <v>-4200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280</v>
          </cell>
          <cell r="I1082">
            <v>-280</v>
          </cell>
          <cell r="J1082">
            <v>600</v>
          </cell>
          <cell r="K1082">
            <v>-600</v>
          </cell>
        </row>
        <row r="1083">
          <cell r="A1083" t="str">
            <v>Spinach: no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100</v>
          </cell>
          <cell r="I1083">
            <v>0</v>
          </cell>
          <cell r="J1083">
            <v>3024</v>
          </cell>
          <cell r="K1083">
            <v>0</v>
          </cell>
        </row>
        <row r="1084">
          <cell r="A1084" t="str">
            <v>Other cashcrop: kg produced (Tomato)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88</v>
          </cell>
          <cell r="I1084">
            <v>0</v>
          </cell>
          <cell r="J1084">
            <v>1854</v>
          </cell>
          <cell r="K1084">
            <v>0</v>
          </cell>
        </row>
        <row r="1085">
          <cell r="A1085" t="str">
            <v>Other cashcrop: kg produced (Onions)</v>
          </cell>
          <cell r="C1085">
            <v>240</v>
          </cell>
          <cell r="D1085">
            <v>0</v>
          </cell>
          <cell r="E1085">
            <v>225</v>
          </cell>
          <cell r="F1085">
            <v>0</v>
          </cell>
          <cell r="H1085">
            <v>140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Other cashcrop: kg produced (Amadumbe)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480</v>
          </cell>
          <cell r="K1086">
            <v>0</v>
          </cell>
        </row>
        <row r="1087">
          <cell r="A1087" t="str">
            <v>Sugercane: MT sold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12100</v>
          </cell>
          <cell r="K1087">
            <v>0</v>
          </cell>
        </row>
        <row r="1088">
          <cell r="A1088" t="str">
            <v>WILD FOODS -- see worksheet Data 3</v>
          </cell>
          <cell r="C1088">
            <v>670</v>
          </cell>
          <cell r="D1088">
            <v>1005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Agricultural cash income -- see Data2</v>
          </cell>
          <cell r="C1089">
            <v>6300</v>
          </cell>
          <cell r="D1089">
            <v>0</v>
          </cell>
          <cell r="E1089">
            <v>3150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Construction cash income -- see Data2</v>
          </cell>
          <cell r="C1090">
            <v>6720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Domestic work cash income -- see Data2</v>
          </cell>
          <cell r="C1091">
            <v>2000</v>
          </cell>
          <cell r="D1091">
            <v>0</v>
          </cell>
          <cell r="E1091">
            <v>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Formal Employment (conservancies, etc.)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102000</v>
          </cell>
          <cell r="I1092">
            <v>0</v>
          </cell>
          <cell r="J1092">
            <v>132000</v>
          </cell>
          <cell r="K1092">
            <v>0</v>
          </cell>
        </row>
        <row r="1093">
          <cell r="A1093" t="str">
            <v>Self-employment -- see Data2</v>
          </cell>
          <cell r="C1093">
            <v>6000</v>
          </cell>
          <cell r="D1093">
            <v>1200</v>
          </cell>
          <cell r="E1093">
            <v>2640</v>
          </cell>
          <cell r="F1093">
            <v>528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Small business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24000</v>
          </cell>
          <cell r="K1094">
            <v>0</v>
          </cell>
        </row>
        <row r="1095">
          <cell r="A1095" t="str">
            <v>Social development -- see Data2</v>
          </cell>
          <cell r="C1095">
            <v>12180</v>
          </cell>
          <cell r="D1095">
            <v>0</v>
          </cell>
          <cell r="E1095">
            <v>24840</v>
          </cell>
          <cell r="F1095">
            <v>0</v>
          </cell>
          <cell r="H1095">
            <v>7440</v>
          </cell>
          <cell r="I1095">
            <v>0</v>
          </cell>
          <cell r="J1095">
            <v>7440</v>
          </cell>
          <cell r="K1095">
            <v>0</v>
          </cell>
        </row>
        <row r="1096">
          <cell r="A1096" t="str">
            <v>Remittances: no. times per year</v>
          </cell>
          <cell r="C1096">
            <v>0</v>
          </cell>
          <cell r="D1096">
            <v>0</v>
          </cell>
          <cell r="E1096">
            <v>6000</v>
          </cell>
          <cell r="F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6.7502001423234296E-3</v>
      </c>
      <c r="C7" s="215">
        <f>IF([1]Summ!D1045="",0,[1]Summ!D1045)</f>
        <v>0</v>
      </c>
      <c r="D7" s="24">
        <f t="shared" si="0"/>
        <v>6.7502001423234296E-3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3.3751000711617148E-3</v>
      </c>
      <c r="J7" s="24">
        <f t="shared" si="3"/>
        <v>3.3751000711617148E-3</v>
      </c>
      <c r="K7" s="22">
        <f t="shared" si="4"/>
        <v>6.7502001423234296E-3</v>
      </c>
      <c r="L7" s="22">
        <f t="shared" si="5"/>
        <v>3.3751000711617148E-3</v>
      </c>
      <c r="M7" s="177">
        <f t="shared" si="6"/>
        <v>3.3751000711617148E-3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4797.1522255635564</v>
      </c>
      <c r="S7" s="221">
        <f>IF($B$81=0,0,(SUMIF($N$6:$N$28,$U7,L$6:L$28)+SUMIF($N$91:$N$118,$U7,L$91:L$118))*$I$83*Poor!$B$81/$B$81)</f>
        <v>5519.7390389107231</v>
      </c>
      <c r="T7" s="221">
        <f>IF($B$81=0,0,(SUMIF($N$6:$N$28,$U7,M$6:M$28)+SUMIF($N$91:$N$118,$U7,M$91:M$118))*$I$83*Poor!$B$81/$B$81)</f>
        <v>5519.7390389107231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1.3500400284646859E-2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1.3500400284646859E-2</v>
      </c>
      <c r="AH7" s="123">
        <f t="shared" ref="AH7:AH30" si="12">SUM(Z7,AB7,AD7,AF7)</f>
        <v>1</v>
      </c>
      <c r="AI7" s="183">
        <f t="shared" ref="AI7:AI30" si="13">SUM(AA7,AC7,AE7,AG7)/4</f>
        <v>3.3751000711617148E-3</v>
      </c>
      <c r="AJ7" s="120">
        <f t="shared" ref="AJ7:AJ31" si="14">(AA7+AC7)/2</f>
        <v>0</v>
      </c>
      <c r="AK7" s="119">
        <f t="shared" ref="AK7:AK31" si="15">(AE7+AG7)/2</f>
        <v>6.7502001423234296E-3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2.6666666666666665E-2</v>
      </c>
      <c r="C8" s="215">
        <f>IF([1]Summ!D1046="",0,[1]Summ!D1046)</f>
        <v>0</v>
      </c>
      <c r="D8" s="24">
        <f t="shared" si="0"/>
        <v>2.6666666666666665E-2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412.11062959866013</v>
      </c>
      <c r="S8" s="221">
        <f>IF($B$81=0,0,(SUMIF($N$6:$N$28,$U8,L$6:L$28)+SUMIF($N$91:$N$118,$U8,L$91:L$118))*$I$83*Poor!$B$81/$B$81)</f>
        <v>384</v>
      </c>
      <c r="T8" s="221">
        <f>IF($B$81=0,0,(SUMIF($N$6:$N$28,$U8,M$6:M$28)+SUMIF($N$91:$N$118,$U8,M$91:M$118))*$I$83*Poor!$B$81/$B$81)</f>
        <v>384</v>
      </c>
      <c r="U8" s="222">
        <v>2</v>
      </c>
      <c r="V8" s="56"/>
      <c r="W8" s="115"/>
      <c r="X8" s="118">
        <f>Poor!X8</f>
        <v>1</v>
      </c>
      <c r="Y8" s="183">
        <f t="shared" si="9"/>
        <v>0.10666666666666666</v>
      </c>
      <c r="Z8" s="125">
        <f>IF($Y8=0,0,AA8/$Y8)</f>
        <v>0.56902370342534092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6.0695861698703023E-2</v>
      </c>
      <c r="AB8" s="125">
        <f>IF($Y8=0,0,AC8/$Y8)</f>
        <v>0.43097629657465913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4.5970804967963637E-2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5.333333333333333E-2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0.16358016046966731</v>
      </c>
      <c r="C9" s="215">
        <f>IF([1]Summ!D1047="",0,[1]Summ!D1047)</f>
        <v>0</v>
      </c>
      <c r="D9" s="24">
        <f t="shared" si="0"/>
        <v>0.16358016046966731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0.17830237491193737</v>
      </c>
      <c r="J9" s="24">
        <f t="shared" si="3"/>
        <v>0.17830237491193737</v>
      </c>
      <c r="K9" s="22">
        <f t="shared" si="4"/>
        <v>0.16358016046966731</v>
      </c>
      <c r="L9" s="22">
        <f t="shared" si="5"/>
        <v>0.17830237491193737</v>
      </c>
      <c r="M9" s="223">
        <f t="shared" si="6"/>
        <v>0.17830237491193737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105.04840445944873</v>
      </c>
      <c r="S9" s="221">
        <f>IF($B$81=0,0,(SUMIF($N$6:$N$28,$U9,L$6:L$28)+SUMIF($N$91:$N$118,$U9,L$91:L$118))*$I$83*Poor!$B$81/$B$81)</f>
        <v>57.681000028634685</v>
      </c>
      <c r="T9" s="221">
        <f>IF($B$81=0,0,(SUMIF($N$6:$N$28,$U9,M$6:M$28)+SUMIF($N$91:$N$118,$U9,M$91:M$118))*$I$83*Poor!$B$81/$B$81)</f>
        <v>57.681000028634685</v>
      </c>
      <c r="U9" s="222">
        <v>3</v>
      </c>
      <c r="V9" s="56"/>
      <c r="W9" s="115"/>
      <c r="X9" s="118">
        <f>Poor!X9</f>
        <v>1</v>
      </c>
      <c r="Y9" s="183">
        <f t="shared" si="9"/>
        <v>0.71320949964774949</v>
      </c>
      <c r="Z9" s="125">
        <f>IF($Y9=0,0,AA9/$Y9)</f>
        <v>0.56902370342534081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0.40583311080769674</v>
      </c>
      <c r="AB9" s="125">
        <f>IF($Y9=0,0,AC9/$Y9)</f>
        <v>0.43097629657465913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0.30737638884005275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0.17830237491193737</v>
      </c>
      <c r="AJ9" s="120">
        <f t="shared" si="14"/>
        <v>0.35660474982387474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3.1563004803415763E-2</v>
      </c>
      <c r="C11" s="215">
        <f>IF([1]Summ!D1049="",0,[1]Summ!D1049)</f>
        <v>0</v>
      </c>
      <c r="D11" s="24">
        <f t="shared" si="0"/>
        <v>3.1563004803415763E-2</v>
      </c>
      <c r="E11" s="75">
        <f>Poor!E11</f>
        <v>1</v>
      </c>
      <c r="H11" s="24">
        <f t="shared" si="1"/>
        <v>1</v>
      </c>
      <c r="I11" s="22">
        <f t="shared" si="2"/>
        <v>3.1563004803415763E-2</v>
      </c>
      <c r="J11" s="24">
        <f t="shared" si="3"/>
        <v>3.1563004803415763E-2</v>
      </c>
      <c r="K11" s="22">
        <f t="shared" si="4"/>
        <v>3.1563004803415763E-2</v>
      </c>
      <c r="L11" s="22">
        <f t="shared" si="5"/>
        <v>3.1563004803415763E-2</v>
      </c>
      <c r="M11" s="223">
        <f t="shared" si="6"/>
        <v>3.1563004803415763E-2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343.42552466555009</v>
      </c>
      <c r="S11" s="221">
        <f>IF($B$81=0,0,(SUMIF($N$6:$N$28,$U11,L$6:L$28)+SUMIF($N$91:$N$118,$U11,L$91:L$118))*$I$83*Poor!$B$81/$B$81)</f>
        <v>269.71428571428572</v>
      </c>
      <c r="T11" s="221">
        <f>IF($B$81=0,0,(SUMIF($N$6:$N$28,$U11,M$6:M$28)+SUMIF($N$91:$N$118,$U11,M$91:M$118))*$I$83*Poor!$B$81/$B$81)</f>
        <v>269.71428571428572</v>
      </c>
      <c r="U11" s="222">
        <v>5</v>
      </c>
      <c r="V11" s="56"/>
      <c r="W11" s="115"/>
      <c r="X11" s="118">
        <f>Poor!X11</f>
        <v>1</v>
      </c>
      <c r="Y11" s="183">
        <f t="shared" si="9"/>
        <v>0.12625201921366305</v>
      </c>
      <c r="Z11" s="125">
        <f>IF($Y11=0,0,AA11/$Y11)</f>
        <v>0.56902370342534081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7.1840391537885837E-2</v>
      </c>
      <c r="AB11" s="125">
        <f>IF($Y11=0,0,AC11/$Y11)</f>
        <v>0.43097629657465919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5.4411627675777216E-2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3.1563004803415763E-2</v>
      </c>
      <c r="AJ11" s="120">
        <f t="shared" si="14"/>
        <v>6.3126009606831526E-2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215">
        <f>IF([1]Summ!C1050="",0,[1]Summ!C1050)</f>
        <v>1.1563791140366483E-3</v>
      </c>
      <c r="C12" s="215">
        <f>IF([1]Summ!D1050="",0,[1]Summ!D1050)</f>
        <v>0</v>
      </c>
      <c r="D12" s="24">
        <f t="shared" si="0"/>
        <v>1.1563791140366483E-3</v>
      </c>
      <c r="E12" s="75">
        <f>Poor!E12</f>
        <v>1</v>
      </c>
      <c r="H12" s="24">
        <f t="shared" si="1"/>
        <v>1</v>
      </c>
      <c r="I12" s="22">
        <f t="shared" si="2"/>
        <v>1.1563791140366483E-3</v>
      </c>
      <c r="J12" s="24">
        <f t="shared" si="3"/>
        <v>1.1563791140366483E-3</v>
      </c>
      <c r="K12" s="22">
        <f t="shared" si="4"/>
        <v>1.1563791140366483E-3</v>
      </c>
      <c r="L12" s="22">
        <f t="shared" si="5"/>
        <v>1.1563791140366483E-3</v>
      </c>
      <c r="M12" s="223">
        <f t="shared" si="6"/>
        <v>1.1563791140366483E-3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1248.9305588099214</v>
      </c>
      <c r="S12" s="221">
        <f>IF($B$81=0,0,(SUMIF($N$6:$N$28,$U12,L$6:L$28)+SUMIF($N$91:$N$118,$U12,L$91:L$118))*$I$83*Poor!$B$81/$B$81)</f>
        <v>1011.6641720580971</v>
      </c>
      <c r="T12" s="221">
        <f>IF($B$81=0,0,(SUMIF($N$6:$N$28,$U12,M$6:M$28)+SUMIF($N$91:$N$118,$U12,M$91:M$118))*$I$83*Poor!$B$81/$B$81)</f>
        <v>1034.9740773375329</v>
      </c>
      <c r="U12" s="222">
        <v>6</v>
      </c>
      <c r="V12" s="56"/>
      <c r="W12" s="117"/>
      <c r="X12" s="118">
        <v>1</v>
      </c>
      <c r="Y12" s="183">
        <f t="shared" si="9"/>
        <v>4.6255164561465932E-3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3.0990960256182176E-3</v>
      </c>
      <c r="AF12" s="122">
        <f>1-SUM(Z12,AB12,AD12)</f>
        <v>0.32999999999999996</v>
      </c>
      <c r="AG12" s="121">
        <f>$M12*AF12*4</f>
        <v>1.5264204305283757E-3</v>
      </c>
      <c r="AH12" s="123">
        <f t="shared" si="12"/>
        <v>1</v>
      </c>
      <c r="AI12" s="183">
        <f t="shared" si="13"/>
        <v>1.1563791140366483E-3</v>
      </c>
      <c r="AJ12" s="120">
        <f t="shared" si="14"/>
        <v>0</v>
      </c>
      <c r="AK12" s="119">
        <f t="shared" si="15"/>
        <v>2.3127582280732966E-3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215">
        <f>IF([1]Summ!C1051="",0,[1]Summ!C1051)</f>
        <v>1.1591723003024372E-2</v>
      </c>
      <c r="C13" s="215">
        <f>IF([1]Summ!D1051="",0,[1]Summ!D1051)</f>
        <v>0</v>
      </c>
      <c r="D13" s="24">
        <f t="shared" si="0"/>
        <v>1.1591723003024372E-2</v>
      </c>
      <c r="E13" s="75">
        <f>Poor!E13</f>
        <v>1</v>
      </c>
      <c r="H13" s="24">
        <f t="shared" si="1"/>
        <v>1</v>
      </c>
      <c r="I13" s="22">
        <f t="shared" si="2"/>
        <v>1.1591723003024372E-2</v>
      </c>
      <c r="J13" s="24">
        <f t="shared" si="3"/>
        <v>1.1591723003024372E-2</v>
      </c>
      <c r="K13" s="22">
        <f t="shared" si="4"/>
        <v>1.1591723003024372E-2</v>
      </c>
      <c r="L13" s="22">
        <f t="shared" si="5"/>
        <v>1.1591723003024372E-2</v>
      </c>
      <c r="M13" s="224">
        <f t="shared" si="6"/>
        <v>1.1591723003024372E-2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25791.256902382815</v>
      </c>
      <c r="S13" s="221">
        <f>IF($B$81=0,0,(SUMIF($N$6:$N$28,$U13,L$6:L$28)+SUMIF($N$91:$N$118,$U13,L$91:L$118))*$I$83*Poor!$B$81/$B$81)</f>
        <v>19053.942857142862</v>
      </c>
      <c r="T13" s="221">
        <f>IF($B$81=0,0,(SUMIF($N$6:$N$28,$U13,M$6:M$28)+SUMIF($N$91:$N$118,$U13,M$91:M$118))*$I$83*Poor!$B$81/$B$81)</f>
        <v>19053.942857142862</v>
      </c>
      <c r="U13" s="222">
        <v>7</v>
      </c>
      <c r="V13" s="56"/>
      <c r="W13" s="110"/>
      <c r="X13" s="118"/>
      <c r="Y13" s="183">
        <f t="shared" si="9"/>
        <v>4.636689201209749E-2</v>
      </c>
      <c r="Z13" s="156">
        <f>Poor!Z13</f>
        <v>1</v>
      </c>
      <c r="AA13" s="121">
        <f>$M13*Z13*4</f>
        <v>4.636689201209749E-2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1.1591723003024372E-2</v>
      </c>
      <c r="AJ13" s="120">
        <f t="shared" si="14"/>
        <v>2.3183446006048745E-2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215">
        <f>IF([1]Summ!C1052="",0,[1]Summ!C1052)</f>
        <v>1.6972069026863549E-2</v>
      </c>
      <c r="C14" s="215">
        <f>IF([1]Summ!D1052="",0,[1]Summ!D1052)</f>
        <v>0</v>
      </c>
      <c r="D14" s="24">
        <f t="shared" si="0"/>
        <v>1.6972069026863549E-2</v>
      </c>
      <c r="E14" s="75">
        <f>Poor!E14</f>
        <v>1</v>
      </c>
      <c r="F14" s="22"/>
      <c r="H14" s="24">
        <f t="shared" si="1"/>
        <v>1</v>
      </c>
      <c r="I14" s="22">
        <f t="shared" si="2"/>
        <v>1.6972069026863549E-2</v>
      </c>
      <c r="J14" s="24">
        <f>IF(I$32&lt;=1+I131,I14,B14*H14+J$33*(I14-B14*H14))</f>
        <v>1.6972069026863549E-2</v>
      </c>
      <c r="K14" s="22">
        <f t="shared" si="4"/>
        <v>1.6972069026863549E-2</v>
      </c>
      <c r="L14" s="22">
        <f t="shared" si="5"/>
        <v>1.6972069026863549E-2</v>
      </c>
      <c r="M14" s="224">
        <f t="shared" si="6"/>
        <v>1.6972069026863549E-2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6.7888276107454196E-2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6.7888276107454196E-2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1.6972069026863549E-2</v>
      </c>
      <c r="AJ14" s="120">
        <f t="shared" si="14"/>
        <v>3.3944138053727098E-2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5">
        <f>IF([1]Summ!C1053="",0,[1]Summ!C1053)</f>
        <v>5.390849492972781E-2</v>
      </c>
      <c r="C15" s="215">
        <f>IF([1]Summ!D1053="",0,[1]Summ!D1053)</f>
        <v>0</v>
      </c>
      <c r="D15" s="24">
        <f t="shared" si="0"/>
        <v>5.390849492972781E-2</v>
      </c>
      <c r="E15" s="75">
        <f>Poor!E15</f>
        <v>1</v>
      </c>
      <c r="F15" s="22"/>
      <c r="H15" s="24">
        <f t="shared" si="1"/>
        <v>1</v>
      </c>
      <c r="I15" s="22">
        <f t="shared" si="2"/>
        <v>5.390849492972781E-2</v>
      </c>
      <c r="J15" s="24">
        <f t="shared" ref="J15:J25" si="17">IF(I$32&lt;=1+I131,I15,B15*H15+J$33*(I15-B15*H15))</f>
        <v>5.390849492972781E-2</v>
      </c>
      <c r="K15" s="22">
        <f t="shared" si="4"/>
        <v>5.390849492972781E-2</v>
      </c>
      <c r="L15" s="22">
        <f t="shared" si="5"/>
        <v>5.390849492972781E-2</v>
      </c>
      <c r="M15" s="225">
        <f t="shared" si="6"/>
        <v>5.390849492972781E-2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0.21563397971891124</v>
      </c>
      <c r="Z15" s="156">
        <f>Poor!Z15</f>
        <v>0.25</v>
      </c>
      <c r="AA15" s="121">
        <f t="shared" si="16"/>
        <v>5.390849492972781E-2</v>
      </c>
      <c r="AB15" s="156">
        <f>Poor!AB15</f>
        <v>0.25</v>
      </c>
      <c r="AC15" s="121">
        <f t="shared" si="7"/>
        <v>5.390849492972781E-2</v>
      </c>
      <c r="AD15" s="156">
        <f>Poor!AD15</f>
        <v>0.25</v>
      </c>
      <c r="AE15" s="121">
        <f t="shared" si="8"/>
        <v>5.390849492972781E-2</v>
      </c>
      <c r="AF15" s="122">
        <f t="shared" si="10"/>
        <v>0.25</v>
      </c>
      <c r="AG15" s="121">
        <f t="shared" si="11"/>
        <v>5.390849492972781E-2</v>
      </c>
      <c r="AH15" s="123">
        <f t="shared" si="12"/>
        <v>1</v>
      </c>
      <c r="AI15" s="183">
        <f t="shared" si="13"/>
        <v>5.390849492972781E-2</v>
      </c>
      <c r="AJ15" s="120">
        <f t="shared" si="14"/>
        <v>5.390849492972781E-2</v>
      </c>
      <c r="AK15" s="119">
        <f t="shared" si="15"/>
        <v>5.390849492972781E-2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215">
        <f>IF([1]Summ!C1054="",0,[1]Summ!C1054)</f>
        <v>1.1968510941113681E-3</v>
      </c>
      <c r="C16" s="215">
        <f>IF([1]Summ!D1054="",0,[1]Summ!D1054)</f>
        <v>0</v>
      </c>
      <c r="D16" s="24">
        <f t="shared" ref="D16:D25" si="18">(B16+C16)</f>
        <v>1.1968510941113681E-3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1.1968510941113681E-3</v>
      </c>
      <c r="J16" s="24">
        <f t="shared" si="17"/>
        <v>1.1968510941113681E-3</v>
      </c>
      <c r="K16" s="22">
        <f t="shared" ref="K16:K25" si="21">B16</f>
        <v>1.1968510941113681E-3</v>
      </c>
      <c r="L16" s="22">
        <f t="shared" ref="L16:L25" si="22">IF(K16="","",K16*H16)</f>
        <v>1.1968510941113681E-3</v>
      </c>
      <c r="M16" s="225">
        <f t="shared" ref="M16:M25" si="23">J16</f>
        <v>1.1968510941113681E-3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10302.765739966502</v>
      </c>
      <c r="S16" s="221">
        <f>IF($B$81=0,0,(SUMIF($N$6:$N$28,$U16,L$6:L$28)+SUMIF($N$91:$N$118,$U16,L$91:L$118))*$I$83*Poor!$B$81/$B$81)</f>
        <v>5485.7142857142853</v>
      </c>
      <c r="T16" s="221">
        <f>IF($B$81=0,0,(SUMIF($N$6:$N$28,$U16,M$6:M$28)+SUMIF($N$91:$N$118,$U16,M$91:M$118))*$I$83*Poor!$B$81/$B$81)</f>
        <v>5504.1621800533467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f>IF([1]Summ!C1055="",0,[1]Summ!C1055)</f>
        <v>7.2622842910514149E-4</v>
      </c>
      <c r="C17" s="215">
        <f>IF([1]Summ!D1055="",0,[1]Summ!D1055)</f>
        <v>0</v>
      </c>
      <c r="D17" s="24">
        <f t="shared" si="18"/>
        <v>7.2622842910514149E-4</v>
      </c>
      <c r="E17" s="75">
        <f>Poor!E17</f>
        <v>1</v>
      </c>
      <c r="F17" s="22"/>
      <c r="H17" s="24">
        <f t="shared" si="19"/>
        <v>1</v>
      </c>
      <c r="I17" s="22">
        <f t="shared" si="20"/>
        <v>7.2622842910514149E-4</v>
      </c>
      <c r="J17" s="24">
        <f t="shared" si="17"/>
        <v>7.2622842910514149E-4</v>
      </c>
      <c r="K17" s="22">
        <f t="shared" si="21"/>
        <v>7.2622842910514149E-4</v>
      </c>
      <c r="L17" s="22">
        <f t="shared" si="22"/>
        <v>7.2622842910514149E-4</v>
      </c>
      <c r="M17" s="225">
        <f t="shared" si="23"/>
        <v>7.2622842910514149E-4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215">
        <f>IF([1]Summ!C1056="",0,[1]Summ!C1056)</f>
        <v>8.9381960505248177E-4</v>
      </c>
      <c r="C18" s="215">
        <f>IF([1]Summ!D1056="",0,[1]Summ!D1056)</f>
        <v>0</v>
      </c>
      <c r="D18" s="24">
        <f t="shared" si="18"/>
        <v>8.9381960505248177E-4</v>
      </c>
      <c r="E18" s="75">
        <f>Poor!E18</f>
        <v>1</v>
      </c>
      <c r="F18" s="22"/>
      <c r="H18" s="24">
        <f t="shared" si="19"/>
        <v>1</v>
      </c>
      <c r="I18" s="22">
        <f t="shared" si="20"/>
        <v>8.9381960505248177E-4</v>
      </c>
      <c r="J18" s="24">
        <f t="shared" si="17"/>
        <v>8.9381960505248177E-4</v>
      </c>
      <c r="K18" s="22">
        <f t="shared" si="21"/>
        <v>8.9381960505248177E-4</v>
      </c>
      <c r="L18" s="22">
        <f t="shared" si="22"/>
        <v>8.9381960505248177E-4</v>
      </c>
      <c r="M18" s="225">
        <f t="shared" si="23"/>
        <v>8.9381960505248177E-4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2117.3149869799531</v>
      </c>
      <c r="S18" s="221">
        <f>IF($B$81=0,0,(SUMIF($N$6:$N$28,$U18,L$6:L$28)+SUMIF($N$91:$N$118,$U18,L$91:L$118))*$I$83*Poor!$B$81/$B$81)</f>
        <v>2325.1918285301335</v>
      </c>
      <c r="T18" s="221">
        <f>IF($B$81=0,0,(SUMIF($N$6:$N$28,$U18,M$6:M$28)+SUMIF($N$91:$N$118,$U18,M$91:M$118))*$I$83*Poor!$B$81/$B$81)</f>
        <v>2325.1918285301335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215">
        <f>IF([1]Summ!C1057="",0,[1]Summ!C1057)</f>
        <v>5.2457559153175591E-3</v>
      </c>
      <c r="C19" s="215">
        <f>IF([1]Summ!D1057="",0,[1]Summ!D1057)</f>
        <v>2.8937789983988615E-3</v>
      </c>
      <c r="D19" s="24">
        <f t="shared" si="18"/>
        <v>8.1395349137164206E-3</v>
      </c>
      <c r="E19" s="75">
        <f>Poor!E19</f>
        <v>1</v>
      </c>
      <c r="F19" s="22"/>
      <c r="H19" s="24">
        <f t="shared" si="19"/>
        <v>1</v>
      </c>
      <c r="I19" s="22">
        <f t="shared" si="20"/>
        <v>8.1395349137164206E-3</v>
      </c>
      <c r="J19" s="24">
        <f t="shared" si="17"/>
        <v>5.2944133247474273E-3</v>
      </c>
      <c r="K19" s="22">
        <f t="shared" si="21"/>
        <v>5.2457559153175591E-3</v>
      </c>
      <c r="L19" s="22">
        <f t="shared" si="22"/>
        <v>5.2457559153175591E-3</v>
      </c>
      <c r="M19" s="225">
        <f t="shared" si="23"/>
        <v>5.2944133247474273E-3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215">
        <f>IF([1]Summ!C1058="",0,[1]Summ!C1058)</f>
        <v>1.0807685465219711E-3</v>
      </c>
      <c r="C20" s="215">
        <f>IF([1]Summ!D1058="",0,[1]Summ!D1058)</f>
        <v>-1.0807685465219711E-3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1.0625959778164343E-3</v>
      </c>
      <c r="K20" s="22">
        <f t="shared" si="21"/>
        <v>1.0807685465219711E-3</v>
      </c>
      <c r="L20" s="22">
        <f t="shared" si="22"/>
        <v>1.0807685465219711E-3</v>
      </c>
      <c r="M20" s="225">
        <f t="shared" si="23"/>
        <v>1.0625959778164343E-3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20914.614452131998</v>
      </c>
      <c r="S20" s="221">
        <f>IF($B$81=0,0,(SUMIF($N$6:$N$28,$U20,L$6:L$28)+SUMIF($N$91:$N$118,$U20,L$91:L$118))*$I$83*Poor!$B$81/$B$81)</f>
        <v>16425.600000000002</v>
      </c>
      <c r="T20" s="221">
        <f>IF($B$81=0,0,(SUMIF($N$6:$N$28,$U20,M$6:M$28)+SUMIF($N$91:$N$118,$U20,M$91:M$118))*$I$83*Poor!$B$81/$B$81)</f>
        <v>16425.600000000002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66032.619424558405</v>
      </c>
      <c r="S23" s="179">
        <f>SUM(S7:S22)</f>
        <v>50533.247468099027</v>
      </c>
      <c r="T23" s="179">
        <f>SUM(T7:T22)</f>
        <v>50575.005267717526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0.13605442176870747</v>
      </c>
      <c r="C26" s="215">
        <f>IF([1]Summ!D1064="",0,[1]Summ!D1064)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3">
        <f t="shared" si="6"/>
        <v>0.13605442176870747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3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1.5150242305639565E-2</v>
      </c>
      <c r="C27" s="215">
        <f>IF([1]Summ!D1065="",0,[1]Summ!D1065)</f>
        <v>-1.5150242305639565E-2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1.4895498752923519E-2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1.4895498752923519E-2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5.9581995011694075E-2</v>
      </c>
      <c r="Z27" s="156">
        <f>Poor!Z27</f>
        <v>0.25</v>
      </c>
      <c r="AA27" s="121">
        <f t="shared" si="16"/>
        <v>1.4895498752923519E-2</v>
      </c>
      <c r="AB27" s="156">
        <f>Poor!AB27</f>
        <v>0.25</v>
      </c>
      <c r="AC27" s="121">
        <f t="shared" si="7"/>
        <v>1.4895498752923519E-2</v>
      </c>
      <c r="AD27" s="156">
        <f>Poor!AD27</f>
        <v>0.25</v>
      </c>
      <c r="AE27" s="121">
        <f t="shared" si="8"/>
        <v>1.4895498752923519E-2</v>
      </c>
      <c r="AF27" s="122">
        <f t="shared" si="10"/>
        <v>0.25</v>
      </c>
      <c r="AG27" s="121">
        <f t="shared" si="11"/>
        <v>1.4895498752923519E-2</v>
      </c>
      <c r="AH27" s="123">
        <f t="shared" si="12"/>
        <v>1</v>
      </c>
      <c r="AI27" s="183">
        <f t="shared" si="13"/>
        <v>1.4895498752923519E-2</v>
      </c>
      <c r="AJ27" s="120">
        <f t="shared" si="14"/>
        <v>1.4895498752923519E-2</v>
      </c>
      <c r="AK27" s="119">
        <f t="shared" si="15"/>
        <v>1.4895498752923519E-2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0.21016194161181284</v>
      </c>
      <c r="C29" s="215">
        <f>IF([1]Summ!D1067="",0,[1]Summ!D1067)</f>
        <v>1.4474832330184224E-2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0.21040532849225815</v>
      </c>
      <c r="K29" s="22">
        <f t="shared" si="4"/>
        <v>0.21016194161181284</v>
      </c>
      <c r="L29" s="22">
        <f t="shared" si="5"/>
        <v>0.21016194161181284</v>
      </c>
      <c r="M29" s="223">
        <f t="shared" si="6"/>
        <v>0.21040532849225815</v>
      </c>
      <c r="N29" s="228"/>
      <c r="P29" s="22"/>
      <c r="V29" s="56"/>
      <c r="W29" s="110"/>
      <c r="X29" s="118"/>
      <c r="Y29" s="183">
        <f t="shared" si="9"/>
        <v>0.84162131396903261</v>
      </c>
      <c r="Z29" s="156">
        <f>Poor!Z29</f>
        <v>0.25</v>
      </c>
      <c r="AA29" s="121">
        <f t="shared" si="16"/>
        <v>0.21040532849225815</v>
      </c>
      <c r="AB29" s="156">
        <f>Poor!AB29</f>
        <v>0.25</v>
      </c>
      <c r="AC29" s="121">
        <f t="shared" si="7"/>
        <v>0.21040532849225815</v>
      </c>
      <c r="AD29" s="156">
        <f>Poor!AD29</f>
        <v>0.25</v>
      </c>
      <c r="AE29" s="121">
        <f t="shared" si="8"/>
        <v>0.21040532849225815</v>
      </c>
      <c r="AF29" s="122">
        <f t="shared" si="10"/>
        <v>0.25</v>
      </c>
      <c r="AG29" s="121">
        <f t="shared" si="11"/>
        <v>0.21040532849225815</v>
      </c>
      <c r="AH29" s="123">
        <f t="shared" si="12"/>
        <v>1</v>
      </c>
      <c r="AI29" s="183">
        <f t="shared" si="13"/>
        <v>0.21040532849225815</v>
      </c>
      <c r="AJ29" s="120">
        <f t="shared" si="14"/>
        <v>0.21040532849225815</v>
      </c>
      <c r="AK29" s="119">
        <f t="shared" si="15"/>
        <v>0.21040532849225815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0.60449541284468955</v>
      </c>
      <c r="C30" s="103"/>
      <c r="D30" s="24">
        <f>(D119-B124)</f>
        <v>2.9130227114772769</v>
      </c>
      <c r="E30" s="75">
        <f>Poor!E30</f>
        <v>1</v>
      </c>
      <c r="H30" s="96">
        <f>(E30*F$7/F$9)</f>
        <v>1</v>
      </c>
      <c r="I30" s="29">
        <f>IF(E30&gt;=1,I119-I124,MIN(I119-I124,B30*H30))</f>
        <v>1.6847098933390783</v>
      </c>
      <c r="J30" s="230">
        <f>IF(I$32&lt;=1,I30,1-SUM(J6:J29))</f>
        <v>0.30593503002844413</v>
      </c>
      <c r="K30" s="22">
        <f t="shared" si="4"/>
        <v>0.60449541284468955</v>
      </c>
      <c r="L30" s="22">
        <f>IF(L124=L119,0,IF(K30="",0,(L119-L124)/(B119-B124)*K30))</f>
        <v>0.34896991159425211</v>
      </c>
      <c r="M30" s="175">
        <f t="shared" si="6"/>
        <v>0.30593503002844413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1.2237401201137765</v>
      </c>
      <c r="Z30" s="122">
        <f>IF($Y30=0,0,AA30/($Y$30))</f>
        <v>-1.8144751591897375E-16</v>
      </c>
      <c r="AA30" s="187">
        <f>IF(AA79*4/$I$83+SUM(AA6:AA29)&lt;1,AA79*4/$I$83,1-SUM(AA6:AA29))</f>
        <v>-2.2204460492503131E-16</v>
      </c>
      <c r="AB30" s="122">
        <f>IF($Y30=0,0,AC30/($Y$30))</f>
        <v>8.9144056546084996E-2</v>
      </c>
      <c r="AC30" s="187">
        <f>IF(AC79*4/$I$83+SUM(AC6:AC29)&lt;1,AC79*4/$I$83,1-SUM(AC6:AC29))</f>
        <v>0.10908915846513534</v>
      </c>
      <c r="AD30" s="122">
        <f>IF($Y30=0,0,AE30/($Y$30))</f>
        <v>0.47529467284008586</v>
      </c>
      <c r="AE30" s="187">
        <f>IF(AE79*4/$I$83+SUM(AE6:AE29)&lt;1,AE79*4/$I$83,1-SUM(AE6:AE29))</f>
        <v>0.58163716003076482</v>
      </c>
      <c r="AF30" s="122">
        <f>IF($Y30=0,0,AG30/($Y$30))</f>
        <v>0.46554773025521085</v>
      </c>
      <c r="AG30" s="187">
        <f>IF(AG79*4/$I$83+SUM(AG6:AG29)&lt;1,AG79*4/$I$83,1-SUM(AG6:AG29))</f>
        <v>0.56970943534120777</v>
      </c>
      <c r="AH30" s="123">
        <f t="shared" si="12"/>
        <v>1.0299864596413815</v>
      </c>
      <c r="AI30" s="183">
        <f t="shared" si="13"/>
        <v>0.3151089384592769</v>
      </c>
      <c r="AJ30" s="120">
        <f t="shared" si="14"/>
        <v>5.4544579232567558E-2</v>
      </c>
      <c r="AK30" s="119">
        <f t="shared" si="15"/>
        <v>0.5756732976859863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-4.3015753397354306E-2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1.2871941402766836</v>
      </c>
      <c r="C32" s="77">
        <f>SUM(C6:C31)</f>
        <v>1.1376004764215488E-3</v>
      </c>
      <c r="D32" s="24">
        <f>SUM(D6:D30)</f>
        <v>3.5968590393856923</v>
      </c>
      <c r="E32" s="2"/>
      <c r="F32" s="2"/>
      <c r="H32" s="17"/>
      <c r="I32" s="22">
        <f>SUM(I6:I30)</f>
        <v>2.3798933356186023</v>
      </c>
      <c r="J32" s="17"/>
      <c r="L32" s="22">
        <f>SUM(L6:L30)</f>
        <v>1.0430157533973543</v>
      </c>
      <c r="M32" s="23"/>
      <c r="N32" s="56"/>
      <c r="O32" s="2"/>
      <c r="P32" s="22"/>
      <c r="Q32" s="233" t="s">
        <v>143</v>
      </c>
      <c r="R32" s="233">
        <f t="shared" si="24"/>
        <v>12634.218686216147</v>
      </c>
      <c r="S32" s="233">
        <f t="shared" si="24"/>
        <v>28133.590642675525</v>
      </c>
      <c r="T32" s="233">
        <f t="shared" si="24"/>
        <v>28091.832843057025</v>
      </c>
      <c r="V32" s="56"/>
      <c r="W32" s="110"/>
      <c r="X32" s="118"/>
      <c r="Y32" s="115">
        <f>SUM(Y6:Y31)</f>
        <v>3.9633043662766685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1.6814487027789669E-2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200</v>
      </c>
      <c r="C39" s="216">
        <f>IF([1]Summ!D1074="",0,[1]Summ!D1074)</f>
        <v>0</v>
      </c>
      <c r="D39" s="38">
        <f t="shared" si="25"/>
        <v>200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236</v>
      </c>
      <c r="J39" s="38">
        <f t="shared" si="32"/>
        <v>236</v>
      </c>
      <c r="K39" s="40">
        <f t="shared" si="33"/>
        <v>5.8292043136111919E-3</v>
      </c>
      <c r="L39" s="22">
        <f t="shared" si="34"/>
        <v>6.8784610900612057E-3</v>
      </c>
      <c r="M39" s="24">
        <f t="shared" si="35"/>
        <v>6.8784610900612065E-3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0.56902370342534092</v>
      </c>
      <c r="AA39" s="147">
        <f t="shared" ref="AA39:AA64" si="40">$J39*Z39</f>
        <v>134.28959400838045</v>
      </c>
      <c r="AB39" s="122">
        <f>AB8</f>
        <v>0.43097629657465913</v>
      </c>
      <c r="AC39" s="147">
        <f t="shared" ref="AC39:AC64" si="41">$J39*AB39</f>
        <v>101.71040599161955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236</v>
      </c>
      <c r="AJ39" s="148">
        <f t="shared" si="38"/>
        <v>236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0.56902370342534081</v>
      </c>
      <c r="AA40" s="147">
        <f t="shared" si="40"/>
        <v>0</v>
      </c>
      <c r="AB40" s="122">
        <f>AB9</f>
        <v>0.43097629657465913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Sorghum: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0.56902370342534081</v>
      </c>
      <c r="AA41" s="147">
        <f t="shared" si="40"/>
        <v>0</v>
      </c>
      <c r="AB41" s="122">
        <f>AB11</f>
        <v>0.43097629657465919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Groundnuts (dry): no. local meas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type (green vegetables)Cabbage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cashcrop: kg produced (Tomato)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kg produced (Onions)</v>
      </c>
      <c r="B50" s="216">
        <f>IF([1]Summ!C1085="",0,[1]Summ!C1085)</f>
        <v>240</v>
      </c>
      <c r="C50" s="216">
        <f>IF([1]Summ!D1085="",0,[1]Summ!D1085)</f>
        <v>0</v>
      </c>
      <c r="D50" s="38">
        <f t="shared" si="25"/>
        <v>240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336</v>
      </c>
      <c r="J50" s="38">
        <f t="shared" si="32"/>
        <v>336</v>
      </c>
      <c r="K50" s="40">
        <f t="shared" si="33"/>
        <v>6.9950451763334306E-3</v>
      </c>
      <c r="L50" s="22">
        <f t="shared" si="34"/>
        <v>9.7930632468668025E-3</v>
      </c>
      <c r="M50" s="24">
        <f t="shared" si="35"/>
        <v>9.7930632468668025E-3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84</v>
      </c>
      <c r="AB50" s="156">
        <f>Poor!AB55</f>
        <v>0.25</v>
      </c>
      <c r="AC50" s="147">
        <f t="shared" si="41"/>
        <v>84</v>
      </c>
      <c r="AD50" s="156">
        <f>Poor!AD55</f>
        <v>0.25</v>
      </c>
      <c r="AE50" s="147">
        <f t="shared" si="42"/>
        <v>84</v>
      </c>
      <c r="AF50" s="122">
        <f t="shared" si="29"/>
        <v>0.25</v>
      </c>
      <c r="AG50" s="147">
        <f t="shared" si="36"/>
        <v>84</v>
      </c>
      <c r="AH50" s="123">
        <f t="shared" si="37"/>
        <v>1</v>
      </c>
      <c r="AI50" s="112">
        <f t="shared" si="37"/>
        <v>336</v>
      </c>
      <c r="AJ50" s="148">
        <f t="shared" si="38"/>
        <v>168</v>
      </c>
      <c r="AK50" s="147">
        <f t="shared" si="39"/>
        <v>168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cashcrop: kg produced (Amadumbe)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Sugercane: MT sold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f>IF([1]Summ!C1088="",0,[1]Summ!C1088)</f>
        <v>670</v>
      </c>
      <c r="C53" s="216">
        <f>IF([1]Summ!D1088="",0,[1]Summ!D1088)</f>
        <v>1005</v>
      </c>
      <c r="D53" s="38">
        <f t="shared" si="25"/>
        <v>1675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1976.5</v>
      </c>
      <c r="J53" s="38">
        <f t="shared" si="32"/>
        <v>810.54030016625586</v>
      </c>
      <c r="K53" s="40">
        <f t="shared" si="33"/>
        <v>1.9527834450597494E-2</v>
      </c>
      <c r="L53" s="22">
        <f t="shared" si="34"/>
        <v>2.304284465170504E-2</v>
      </c>
      <c r="M53" s="24">
        <f t="shared" si="35"/>
        <v>2.3624025070424246E-2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cash income -- see Data2</v>
      </c>
      <c r="B54" s="216">
        <f>IF([1]Summ!C1089="",0,[1]Summ!C1089)</f>
        <v>6300</v>
      </c>
      <c r="C54" s="216">
        <f>IF([1]Summ!D1089="",0,[1]Summ!D1089)</f>
        <v>0</v>
      </c>
      <c r="D54" s="38">
        <f t="shared" si="25"/>
        <v>6300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6993.0000000000009</v>
      </c>
      <c r="J54" s="38">
        <f t="shared" si="32"/>
        <v>6993.0000000000009</v>
      </c>
      <c r="K54" s="40">
        <f t="shared" si="33"/>
        <v>0.18361993587875255</v>
      </c>
      <c r="L54" s="22">
        <f t="shared" si="34"/>
        <v>0.20381812882541536</v>
      </c>
      <c r="M54" s="24">
        <f t="shared" si="35"/>
        <v>0.20381812882541536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cash income -- see Data2</v>
      </c>
      <c r="B55" s="216">
        <f>IF([1]Summ!C1090="",0,[1]Summ!C1090)</f>
        <v>6720</v>
      </c>
      <c r="C55" s="216">
        <f>IF([1]Summ!D1090="",0,[1]Summ!D1090)</f>
        <v>0</v>
      </c>
      <c r="D55" s="38">
        <f t="shared" si="25"/>
        <v>6720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7459.2000000000007</v>
      </c>
      <c r="J55" s="38">
        <f t="shared" si="32"/>
        <v>7459.2000000000016</v>
      </c>
      <c r="K55" s="40">
        <f t="shared" si="33"/>
        <v>0.19586126493733605</v>
      </c>
      <c r="L55" s="22">
        <f t="shared" si="34"/>
        <v>0.21740600408044303</v>
      </c>
      <c r="M55" s="24">
        <f t="shared" si="35"/>
        <v>0.21740600408044305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work cash income -- see Data2</v>
      </c>
      <c r="B56" s="216">
        <f>IF([1]Summ!C1091="",0,[1]Summ!C1091)</f>
        <v>2000</v>
      </c>
      <c r="C56" s="216">
        <f>IF([1]Summ!D1091="",0,[1]Summ!D1091)</f>
        <v>0</v>
      </c>
      <c r="D56" s="38">
        <f t="shared" si="25"/>
        <v>2000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2220</v>
      </c>
      <c r="J56" s="38">
        <f t="shared" si="32"/>
        <v>2220.0000000000005</v>
      </c>
      <c r="K56" s="40">
        <f t="shared" si="33"/>
        <v>5.8292043136111922E-2</v>
      </c>
      <c r="L56" s="22">
        <f t="shared" si="34"/>
        <v>6.470416788108424E-2</v>
      </c>
      <c r="M56" s="24">
        <f t="shared" si="35"/>
        <v>6.470416788108424E-2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Formal Employment (conservancies, etc.)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Self-employment -- see Data2</v>
      </c>
      <c r="B58" s="216">
        <f>IF([1]Summ!C1093="",0,[1]Summ!C1093)</f>
        <v>6000</v>
      </c>
      <c r="C58" s="216">
        <f>IF([1]Summ!D1093="",0,[1]Summ!D1093)</f>
        <v>1200</v>
      </c>
      <c r="D58" s="38">
        <f t="shared" si="25"/>
        <v>7200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5760</v>
      </c>
      <c r="J58" s="38">
        <f t="shared" si="32"/>
        <v>4816.1419075466783</v>
      </c>
      <c r="K58" s="40">
        <f t="shared" si="33"/>
        <v>0.17487612940833577</v>
      </c>
      <c r="L58" s="22">
        <f t="shared" si="34"/>
        <v>0.13990090352666862</v>
      </c>
      <c r="M58" s="24">
        <f t="shared" si="35"/>
        <v>0.14037137591217366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1204.0354768866696</v>
      </c>
      <c r="AB58" s="156">
        <f>Poor!AB58</f>
        <v>0.25</v>
      </c>
      <c r="AC58" s="147">
        <f t="shared" si="41"/>
        <v>1204.0354768866696</v>
      </c>
      <c r="AD58" s="156">
        <f>Poor!AD58</f>
        <v>0.25</v>
      </c>
      <c r="AE58" s="147">
        <f t="shared" si="42"/>
        <v>1204.0354768866696</v>
      </c>
      <c r="AF58" s="122">
        <f t="shared" si="29"/>
        <v>0.25</v>
      </c>
      <c r="AG58" s="147">
        <f t="shared" si="36"/>
        <v>1204.0354768866696</v>
      </c>
      <c r="AH58" s="123">
        <f t="shared" si="37"/>
        <v>1</v>
      </c>
      <c r="AI58" s="112">
        <f t="shared" si="37"/>
        <v>4816.1419075466783</v>
      </c>
      <c r="AJ58" s="148">
        <f t="shared" si="38"/>
        <v>2408.0709537733392</v>
      </c>
      <c r="AK58" s="147">
        <f t="shared" si="39"/>
        <v>2408.0709537733392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Small business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Social development -- see Data2</v>
      </c>
      <c r="B60" s="216">
        <f>IF([1]Summ!C1095="",0,[1]Summ!C1095)</f>
        <v>12180</v>
      </c>
      <c r="C60" s="216">
        <f>IF([1]Summ!D1095="",0,[1]Summ!D1095)</f>
        <v>0</v>
      </c>
      <c r="D60" s="38">
        <f t="shared" si="25"/>
        <v>12180</v>
      </c>
      <c r="E60" s="75">
        <f>Poor!E60</f>
        <v>1</v>
      </c>
      <c r="F60" s="75">
        <f>Poor!F60</f>
        <v>1.18</v>
      </c>
      <c r="G60" s="75">
        <f>Poor!G60</f>
        <v>1.65</v>
      </c>
      <c r="H60" s="24">
        <f t="shared" si="30"/>
        <v>1.18</v>
      </c>
      <c r="I60" s="39">
        <f t="shared" si="31"/>
        <v>14372.4</v>
      </c>
      <c r="J60" s="38">
        <f t="shared" si="32"/>
        <v>14372.400000000001</v>
      </c>
      <c r="K60" s="40">
        <f t="shared" si="33"/>
        <v>0.35499854269892162</v>
      </c>
      <c r="L60" s="22">
        <f t="shared" si="34"/>
        <v>0.41889828038472748</v>
      </c>
      <c r="M60" s="24">
        <f t="shared" si="35"/>
        <v>0.41889828038472754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3593.1000000000004</v>
      </c>
      <c r="AB60" s="156">
        <f>Poor!AB60</f>
        <v>0.25</v>
      </c>
      <c r="AC60" s="147">
        <f t="shared" si="41"/>
        <v>3593.1000000000004</v>
      </c>
      <c r="AD60" s="156">
        <f>Poor!AD60</f>
        <v>0.25</v>
      </c>
      <c r="AE60" s="147">
        <f t="shared" si="42"/>
        <v>3593.1000000000004</v>
      </c>
      <c r="AF60" s="122">
        <f t="shared" si="29"/>
        <v>0.25</v>
      </c>
      <c r="AG60" s="147">
        <f t="shared" si="36"/>
        <v>3593.1000000000004</v>
      </c>
      <c r="AH60" s="123">
        <f t="shared" si="43"/>
        <v>1</v>
      </c>
      <c r="AI60" s="112">
        <f t="shared" si="43"/>
        <v>14372.400000000001</v>
      </c>
      <c r="AJ60" s="148">
        <f t="shared" si="38"/>
        <v>7186.2000000000007</v>
      </c>
      <c r="AK60" s="147">
        <f t="shared" si="39"/>
        <v>7186.2000000000007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34310</v>
      </c>
      <c r="C65" s="39">
        <f>SUM(C37:C64)</f>
        <v>2205</v>
      </c>
      <c r="D65" s="42">
        <f>SUM(D37:D64)</f>
        <v>36515</v>
      </c>
      <c r="E65" s="32"/>
      <c r="F65" s="32"/>
      <c r="G65" s="32"/>
      <c r="H65" s="31"/>
      <c r="I65" s="39">
        <f>SUM(I37:I64)</f>
        <v>39353.1</v>
      </c>
      <c r="J65" s="39">
        <f>SUM(J37:J64)</f>
        <v>37243.282207712939</v>
      </c>
      <c r="K65" s="40">
        <f>SUM(K37:K64)</f>
        <v>1</v>
      </c>
      <c r="L65" s="22">
        <f>SUM(L37:L64)</f>
        <v>1.0844418536869718</v>
      </c>
      <c r="M65" s="24">
        <f>SUM(M37:M64)</f>
        <v>1.0854935064911961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5015.4250708950503</v>
      </c>
      <c r="AB65" s="137"/>
      <c r="AC65" s="153">
        <f>SUM(AC37:AC64)</f>
        <v>4982.8458828782896</v>
      </c>
      <c r="AD65" s="137"/>
      <c r="AE65" s="153">
        <f>SUM(AE37:AE64)</f>
        <v>4881.1354768866695</v>
      </c>
      <c r="AF65" s="137"/>
      <c r="AG65" s="153">
        <f>SUM(AG37:AG64)</f>
        <v>4881.1354768866695</v>
      </c>
      <c r="AH65" s="137"/>
      <c r="AI65" s="153">
        <f>SUM(AI37:AI64)</f>
        <v>19760.541907546678</v>
      </c>
      <c r="AJ65" s="153">
        <f>SUM(AJ37:AJ64)</f>
        <v>9998.270953773339</v>
      </c>
      <c r="AK65" s="153">
        <f>SUM(AK37:AK64)</f>
        <v>9762.270953773339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10114.381187135994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</v>
      </c>
      <c r="J70" s="51">
        <f t="shared" ref="J70:J77" si="44">J124*I$83</f>
        <v>14160.13366199039</v>
      </c>
      <c r="K70" s="40">
        <f>B70/B$76</f>
        <v>0.29479397222780512</v>
      </c>
      <c r="L70" s="22">
        <f t="shared" ref="L70:L74" si="45">(L124*G$37*F$9/F$7)/B$130</f>
        <v>0.41271156111892709</v>
      </c>
      <c r="M70" s="24">
        <f>J70/B$76</f>
        <v>0.41271156111892715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3540.0334154975976</v>
      </c>
      <c r="AB70" s="156">
        <f>Poor!AB70</f>
        <v>0.25</v>
      </c>
      <c r="AC70" s="147">
        <f>$J70*AB70</f>
        <v>3540.0334154975976</v>
      </c>
      <c r="AD70" s="156">
        <f>Poor!AD70</f>
        <v>0.25</v>
      </c>
      <c r="AE70" s="147">
        <f>$J70*AD70</f>
        <v>3540.0334154975976</v>
      </c>
      <c r="AF70" s="156">
        <f>Poor!AF70</f>
        <v>0.25</v>
      </c>
      <c r="AG70" s="147">
        <f>$J70*AF70</f>
        <v>3540.0334154975976</v>
      </c>
      <c r="AH70" s="155">
        <f>SUM(Z70,AB70,AD70,AF70)</f>
        <v>1</v>
      </c>
      <c r="AI70" s="147">
        <f>SUM(AA70,AC70,AE70,AG70)</f>
        <v>14160.13366199039</v>
      </c>
      <c r="AJ70" s="148">
        <f>(AA70+AC70)</f>
        <v>7080.0668309951952</v>
      </c>
      <c r="AK70" s="147">
        <f>(AE70+AG70)</f>
        <v>7080.0668309951952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0.35649470513941517</v>
      </c>
      <c r="L71" s="22">
        <f t="shared" si="45"/>
        <v>0.4206637520645099</v>
      </c>
      <c r="M71" s="24">
        <f t="shared" ref="M71:M72" si="48">J71/B$76</f>
        <v>0.42066375206450984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4075.2564423400022</v>
      </c>
      <c r="K72" s="40">
        <f t="shared" si="47"/>
        <v>0.70754881958612648</v>
      </c>
      <c r="L72" s="22">
        <f t="shared" si="45"/>
        <v>9.8969261200807679E-2</v>
      </c>
      <c r="M72" s="24">
        <f t="shared" si="48"/>
        <v>0.11877751216380071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830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2.4191197901486446E-2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88.146000000000001</v>
      </c>
      <c r="AB73" s="156">
        <f>Poor!AB73</f>
        <v>0.09</v>
      </c>
      <c r="AC73" s="147">
        <f>$H$73*$B$73*AB73</f>
        <v>88.146000000000001</v>
      </c>
      <c r="AD73" s="156">
        <f>Poor!AD73</f>
        <v>0.23</v>
      </c>
      <c r="AE73" s="147">
        <f>$H$73*$B$73*AD73</f>
        <v>225.262</v>
      </c>
      <c r="AF73" s="156">
        <f>Poor!AF73</f>
        <v>0.59</v>
      </c>
      <c r="AG73" s="147">
        <f>$H$73*$B$73*AF73</f>
        <v>577.846</v>
      </c>
      <c r="AH73" s="155">
        <f>SUM(Z73,AB73,AD73,AF73)</f>
        <v>1</v>
      </c>
      <c r="AI73" s="147">
        <f>SUM(AA73,AC73,AE73,AG73)</f>
        <v>979.4</v>
      </c>
      <c r="AJ73" s="148">
        <f>(AA73+AC73)</f>
        <v>176.292</v>
      </c>
      <c r="AK73" s="147">
        <f>(AE73+AG73)</f>
        <v>803.10799999999995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5478.5199256288033</v>
      </c>
      <c r="C74" s="39"/>
      <c r="D74" s="38"/>
      <c r="E74" s="32"/>
      <c r="F74" s="32"/>
      <c r="G74" s="32"/>
      <c r="H74" s="31"/>
      <c r="I74" s="39">
        <f>I128*I$83</f>
        <v>25192.966338009617</v>
      </c>
      <c r="J74" s="51">
        <f t="shared" si="44"/>
        <v>4574.9187700492121</v>
      </c>
      <c r="K74" s="40">
        <f>B74/B$76</f>
        <v>0.15967705991340145</v>
      </c>
      <c r="L74" s="22">
        <f t="shared" si="45"/>
        <v>0.15209727930272723</v>
      </c>
      <c r="M74" s="24">
        <f>J74/B$76</f>
        <v>0.13334068114395839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-8.3010764635651612E-13</v>
      </c>
      <c r="AB74" s="156"/>
      <c r="AC74" s="147">
        <f>AC30*$I$83/4</f>
        <v>407.82681753101252</v>
      </c>
      <c r="AD74" s="156"/>
      <c r="AE74" s="147">
        <f>AE30*$I$83/4</f>
        <v>2174.4345200805083</v>
      </c>
      <c r="AF74" s="156"/>
      <c r="AG74" s="147">
        <f>AG30*$I$83/4</f>
        <v>2129.8430494983713</v>
      </c>
      <c r="AH74" s="155"/>
      <c r="AI74" s="147">
        <f>SUM(AA74,AC74,AE74,AG74)</f>
        <v>4712.1043871098918</v>
      </c>
      <c r="AJ74" s="148">
        <f>(AA74+AC74)</f>
        <v>407.82681753101167</v>
      </c>
      <c r="AK74" s="147">
        <f>(AE74+AG74)</f>
        <v>4304.2775695788796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1475.3916553974536</v>
      </c>
      <c r="AB75" s="158"/>
      <c r="AC75" s="149">
        <f>AA75+AC65-SUM(AC70,AC74)</f>
        <v>2510.3773052471333</v>
      </c>
      <c r="AD75" s="158"/>
      <c r="AE75" s="149">
        <f>AC75+AE65-SUM(AE70,AE74)</f>
        <v>1677.0448465556965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888.30385844639386</v>
      </c>
      <c r="AJ75" s="151">
        <f>AJ76-SUM(AJ70,AJ74)</f>
        <v>2510.3773052471324</v>
      </c>
      <c r="AK75" s="149">
        <f>AJ75+AK76-SUM(AK70,AK74)</f>
        <v>888.3038584463975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34310</v>
      </c>
      <c r="C76" s="39"/>
      <c r="D76" s="38"/>
      <c r="E76" s="32"/>
      <c r="F76" s="32"/>
      <c r="G76" s="32"/>
      <c r="H76" s="31"/>
      <c r="I76" s="39">
        <f>I130*I$83</f>
        <v>39353.100000000006</v>
      </c>
      <c r="J76" s="51">
        <f t="shared" si="44"/>
        <v>37243.282207712939</v>
      </c>
      <c r="K76" s="40">
        <f>SUM(K70:K75)</f>
        <v>1.5427057547682346</v>
      </c>
      <c r="L76" s="22">
        <f>SUM(L70:L75)</f>
        <v>1.084441853686972</v>
      </c>
      <c r="M76" s="24">
        <f>SUM(M70:M75)</f>
        <v>1.0854935064911961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5015.4250708950503</v>
      </c>
      <c r="AB76" s="137"/>
      <c r="AC76" s="153">
        <f>AC65</f>
        <v>4982.8458828782896</v>
      </c>
      <c r="AD76" s="137"/>
      <c r="AE76" s="153">
        <f>AE65</f>
        <v>4881.1354768866695</v>
      </c>
      <c r="AF76" s="137"/>
      <c r="AG76" s="153">
        <f>AG65</f>
        <v>4881.1354768866695</v>
      </c>
      <c r="AH76" s="137"/>
      <c r="AI76" s="153">
        <f>SUM(AA76,AC76,AE76,AG76)</f>
        <v>19760.541907546678</v>
      </c>
      <c r="AJ76" s="154">
        <f>SUM(AA76,AC76)</f>
        <v>9998.270953773339</v>
      </c>
      <c r="AK76" s="154">
        <f>SUM(AE76,AG76)</f>
        <v>9762.270953773339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14432.973333333333</v>
      </c>
      <c r="J77" s="100">
        <f t="shared" si="44"/>
        <v>0</v>
      </c>
      <c r="K77" s="40"/>
      <c r="L77" s="22">
        <f>-(L131*G$37*F$9/F$7)/B$130</f>
        <v>-0.32169449086370216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1475.3916553974536</v>
      </c>
      <c r="AD78" s="112"/>
      <c r="AE78" s="112">
        <f>AC75</f>
        <v>2510.3773052471333</v>
      </c>
      <c r="AF78" s="112"/>
      <c r="AG78" s="112">
        <f>AE75</f>
        <v>1677.0448465556965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1475.3916553974527</v>
      </c>
      <c r="AB79" s="112"/>
      <c r="AC79" s="112">
        <f>AA79-AA74+AC65-AC70</f>
        <v>2918.204122778146</v>
      </c>
      <c r="AD79" s="112"/>
      <c r="AE79" s="112">
        <f>AC79-AC74+AE65-AE70</f>
        <v>3851.4793666362052</v>
      </c>
      <c r="AF79" s="112"/>
      <c r="AG79" s="112">
        <f>AE79-AE74+AG65-AG70</f>
        <v>3018.1469079447684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3738.4724868086055</v>
      </c>
      <c r="AB83" s="112"/>
      <c r="AC83" s="165">
        <f>$I$83*AB82/4</f>
        <v>3738.4724868086055</v>
      </c>
      <c r="AD83" s="112"/>
      <c r="AE83" s="165">
        <f>$I$83*AD82/4</f>
        <v>3738.4724868086055</v>
      </c>
      <c r="AF83" s="112"/>
      <c r="AG83" s="165">
        <f>$I$83*AF82/4</f>
        <v>3738.4724868086055</v>
      </c>
      <c r="AH83" s="165">
        <f>SUM(AA83,AC83,AE83,AG83)</f>
        <v>14953.889947234422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25754.830013594408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2.2067836607359163E-2</v>
      </c>
      <c r="C93" s="75">
        <f t="shared" si="51"/>
        <v>0</v>
      </c>
      <c r="D93" s="24">
        <f t="shared" si="52"/>
        <v>2.2067836607359163E-2</v>
      </c>
      <c r="H93" s="24">
        <f t="shared" si="53"/>
        <v>0.7151515151515152</v>
      </c>
      <c r="I93" s="22">
        <f t="shared" si="54"/>
        <v>1.578184678586898E-2</v>
      </c>
      <c r="J93" s="24">
        <f t="shared" si="55"/>
        <v>1.578184678586898E-2</v>
      </c>
      <c r="K93" s="22">
        <f t="shared" si="56"/>
        <v>2.2067836607359163E-2</v>
      </c>
      <c r="L93" s="22">
        <f t="shared" si="57"/>
        <v>1.578184678586898E-2</v>
      </c>
      <c r="M93" s="226">
        <f t="shared" si="49"/>
        <v>1.578184678586898E-2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Sorghum: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Groundnuts (dry): no. local meas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type (green vegetables)Cabbage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cashcrop: kg produced (Tomato)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kg produced (Onions)</v>
      </c>
      <c r="B104" s="75">
        <f t="shared" si="51"/>
        <v>2.6481403928830999E-2</v>
      </c>
      <c r="C104" s="75">
        <f t="shared" si="51"/>
        <v>0</v>
      </c>
      <c r="D104" s="24">
        <f t="shared" si="52"/>
        <v>2.6481403928830999E-2</v>
      </c>
      <c r="H104" s="24">
        <f t="shared" si="53"/>
        <v>0.84848484848484851</v>
      </c>
      <c r="I104" s="22">
        <f t="shared" si="54"/>
        <v>2.2469070000220241E-2</v>
      </c>
      <c r="J104" s="24">
        <f>IF(I$32&lt;=1+I131,I104,L104+J$33*(I104-L104))</f>
        <v>2.2469070000220241E-2</v>
      </c>
      <c r="K104" s="22">
        <f t="shared" si="56"/>
        <v>2.6481403928830999E-2</v>
      </c>
      <c r="L104" s="22">
        <f t="shared" si="57"/>
        <v>2.2469070000220241E-2</v>
      </c>
      <c r="M104" s="227">
        <f t="shared" si="49"/>
        <v>2.2469070000220241E-2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cashcrop: kg produced (Amadumbe)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Sugercane: MT sold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0.84848484848484851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7.3927252634653204E-2</v>
      </c>
      <c r="C107" s="75">
        <f t="shared" si="51"/>
        <v>0.1108908789519798</v>
      </c>
      <c r="D107" s="24">
        <f t="shared" ref="D107:D118" si="59">(B107+C107)</f>
        <v>0.18481813158663302</v>
      </c>
      <c r="H107" s="24">
        <f t="shared" ref="H107:H118" si="60">(E53*F53/G53*F$7/F$9)</f>
        <v>0.7151515151515152</v>
      </c>
      <c r="I107" s="22">
        <f t="shared" ref="I107:I118" si="61">(D107*H107)</f>
        <v>0.13217296683165272</v>
      </c>
      <c r="J107" s="24">
        <f t="shared" ref="J107:J118" si="62">IF(I$32&lt;=1+I133,I107,L107+J$33*(I107-L107))</f>
        <v>5.4202639114390265E-2</v>
      </c>
      <c r="K107" s="22">
        <f t="shared" ref="K107:K118" si="63">(B107)</f>
        <v>7.3927252634653204E-2</v>
      </c>
      <c r="L107" s="22">
        <f t="shared" ref="L107:L118" si="64">(K107*H107)</f>
        <v>5.2869186732661083E-2</v>
      </c>
      <c r="M107" s="227">
        <f t="shared" ref="M107:M118" si="65">(J107)</f>
        <v>5.4202639114390265E-2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cash income -- see Data2</v>
      </c>
      <c r="B108" s="75">
        <f t="shared" si="51"/>
        <v>0.69513685313181373</v>
      </c>
      <c r="C108" s="75">
        <f t="shared" si="51"/>
        <v>0</v>
      </c>
      <c r="D108" s="24">
        <f t="shared" si="59"/>
        <v>0.69513685313181373</v>
      </c>
      <c r="H108" s="24">
        <f t="shared" si="60"/>
        <v>0.67272727272727284</v>
      </c>
      <c r="I108" s="22">
        <f t="shared" si="61"/>
        <v>0.46763751937958387</v>
      </c>
      <c r="J108" s="24">
        <f t="shared" si="62"/>
        <v>0.46763751937958387</v>
      </c>
      <c r="K108" s="22">
        <f t="shared" si="63"/>
        <v>0.69513685313181373</v>
      </c>
      <c r="L108" s="22">
        <f t="shared" si="64"/>
        <v>0.46763751937958387</v>
      </c>
      <c r="M108" s="227">
        <f t="shared" si="65"/>
        <v>0.46763751937958387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cash income -- see Data2</v>
      </c>
      <c r="B109" s="75">
        <f t="shared" si="51"/>
        <v>0.74147931000726797</v>
      </c>
      <c r="C109" s="75">
        <f t="shared" si="51"/>
        <v>0</v>
      </c>
      <c r="D109" s="24">
        <f t="shared" si="59"/>
        <v>0.74147931000726797</v>
      </c>
      <c r="H109" s="24">
        <f t="shared" si="60"/>
        <v>0.67272727272727284</v>
      </c>
      <c r="I109" s="22">
        <f t="shared" si="61"/>
        <v>0.49881335400488946</v>
      </c>
      <c r="J109" s="24">
        <f t="shared" si="62"/>
        <v>0.49881335400488946</v>
      </c>
      <c r="K109" s="22">
        <f t="shared" si="63"/>
        <v>0.74147931000726797</v>
      </c>
      <c r="L109" s="22">
        <f t="shared" si="64"/>
        <v>0.49881335400488946</v>
      </c>
      <c r="M109" s="227">
        <f t="shared" si="65"/>
        <v>0.49881335400488946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work cash income -- see Data2</v>
      </c>
      <c r="B110" s="75">
        <f t="shared" si="51"/>
        <v>0.22067836607359165</v>
      </c>
      <c r="C110" s="75">
        <f t="shared" si="51"/>
        <v>0</v>
      </c>
      <c r="D110" s="24">
        <f t="shared" si="59"/>
        <v>0.22067836607359165</v>
      </c>
      <c r="H110" s="24">
        <f t="shared" si="60"/>
        <v>0.67272727272727284</v>
      </c>
      <c r="I110" s="22">
        <f t="shared" si="61"/>
        <v>0.14845635535859805</v>
      </c>
      <c r="J110" s="24">
        <f t="shared" si="62"/>
        <v>0.14845635535859805</v>
      </c>
      <c r="K110" s="22">
        <f t="shared" si="63"/>
        <v>0.22067836607359165</v>
      </c>
      <c r="L110" s="22">
        <f t="shared" si="64"/>
        <v>0.14845635535859805</v>
      </c>
      <c r="M110" s="227">
        <f t="shared" si="65"/>
        <v>0.14845635535859805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Formal Employment (conservancies, etc.)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0.57212121212121214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Self-employment -- see Data2</v>
      </c>
      <c r="B112" s="75">
        <f t="shared" si="51"/>
        <v>0.662035098220775</v>
      </c>
      <c r="C112" s="75">
        <f t="shared" si="51"/>
        <v>0.13240701964415499</v>
      </c>
      <c r="D112" s="24">
        <f t="shared" si="59"/>
        <v>0.79444211786493002</v>
      </c>
      <c r="H112" s="24">
        <f t="shared" si="60"/>
        <v>0.48484848484848486</v>
      </c>
      <c r="I112" s="22">
        <f t="shared" si="61"/>
        <v>0.38518405714663273</v>
      </c>
      <c r="J112" s="24">
        <f t="shared" si="62"/>
        <v>0.32206615967756119</v>
      </c>
      <c r="K112" s="22">
        <f t="shared" si="63"/>
        <v>0.662035098220775</v>
      </c>
      <c r="L112" s="22">
        <f t="shared" si="64"/>
        <v>0.32098671428886061</v>
      </c>
      <c r="M112" s="227">
        <f t="shared" si="65"/>
        <v>0.32206615967756119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Small business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0.57212121212121214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Social development -- see Data2</v>
      </c>
      <c r="B114" s="75">
        <f t="shared" si="51"/>
        <v>1.3439312493881732</v>
      </c>
      <c r="C114" s="75">
        <f t="shared" si="51"/>
        <v>0</v>
      </c>
      <c r="D114" s="24">
        <f t="shared" si="59"/>
        <v>1.3439312493881732</v>
      </c>
      <c r="H114" s="24">
        <f t="shared" si="60"/>
        <v>0.7151515151515152</v>
      </c>
      <c r="I114" s="22">
        <f t="shared" si="61"/>
        <v>0.9611144692594209</v>
      </c>
      <c r="J114" s="24">
        <f t="shared" si="62"/>
        <v>0.9611144692594209</v>
      </c>
      <c r="K114" s="22">
        <f t="shared" si="63"/>
        <v>1.3439312493881732</v>
      </c>
      <c r="L114" s="22">
        <f t="shared" si="64"/>
        <v>0.9611144692594209</v>
      </c>
      <c r="M114" s="227">
        <f t="shared" si="65"/>
        <v>0.9611144692594209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0.67272727272727284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3.7857373699924648</v>
      </c>
      <c r="C119" s="22">
        <f>SUM(C91:C118)</f>
        <v>0.24329789859613479</v>
      </c>
      <c r="D119" s="24">
        <f>SUM(D91:D118)</f>
        <v>4.0290352685885997</v>
      </c>
      <c r="E119" s="22"/>
      <c r="F119" s="2"/>
      <c r="G119" s="2"/>
      <c r="H119" s="31"/>
      <c r="I119" s="22">
        <f>SUM(I91:I118)</f>
        <v>2.6316296387668672</v>
      </c>
      <c r="J119" s="24">
        <f>SUM(J91:J118)</f>
        <v>2.4905414135805328</v>
      </c>
      <c r="K119" s="22">
        <f>SUM(K91:K118)</f>
        <v>3.7857373699924648</v>
      </c>
      <c r="L119" s="22">
        <f>SUM(L91:L118)</f>
        <v>2.4881285158101032</v>
      </c>
      <c r="M119" s="57">
        <f t="shared" si="49"/>
        <v>2.4905414135805328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0.94691974542778889</v>
      </c>
      <c r="J124" s="236">
        <f>IF(SUMPRODUCT($B$124:$B124,$H$124:$H124)&lt;J$119,($B124*$H124),J$119)</f>
        <v>0.94691974542778889</v>
      </c>
      <c r="K124" s="29">
        <f>(B124)</f>
        <v>1.1160125571113226</v>
      </c>
      <c r="L124" s="29">
        <f>IF(SUMPRODUCT($B$124:$B124,$H$124:$H124)&lt;L$119,($B124*$H124),L$119)</f>
        <v>0.94691974542778889</v>
      </c>
      <c r="M124" s="239">
        <f t="shared" si="66"/>
        <v>0.94691974542778889</v>
      </c>
      <c r="N124" s="58"/>
      <c r="O124" s="174">
        <f>B124*H124</f>
        <v>0.94691974542778889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9">
        <f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239">
        <f t="shared" si="66"/>
        <v>0.9651651432677939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0.27252149485650601</v>
      </c>
      <c r="K126" s="29">
        <f t="shared" ref="K126:K127" si="67">(B126)</f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0.22707371552026845</v>
      </c>
      <c r="M126" s="239">
        <f t="shared" si="66"/>
        <v>0.27252149485650601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9.1581521920540532E-2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9.1581521920540532E-2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6.549466416135627E-2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0.60449541284468955</v>
      </c>
      <c r="C128" s="2"/>
      <c r="D128" s="31"/>
      <c r="E128" s="2"/>
      <c r="F128" s="2"/>
      <c r="G128" s="2"/>
      <c r="H128" s="24"/>
      <c r="I128" s="29">
        <f>(I30)</f>
        <v>1.6847098933390783</v>
      </c>
      <c r="J128" s="227">
        <f>(J30)</f>
        <v>0.30593503002844413</v>
      </c>
      <c r="K128" s="29">
        <f>(B128)</f>
        <v>0.60449541284468955</v>
      </c>
      <c r="L128" s="29">
        <f>IF(L124=L119,0,(L119-L124)/(B119-B124)*K128)</f>
        <v>0.34896991159425211</v>
      </c>
      <c r="M128" s="239">
        <f t="shared" si="66"/>
        <v>0.30593503002844413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3.7857373699924648</v>
      </c>
      <c r="C130" s="2"/>
      <c r="D130" s="31"/>
      <c r="E130" s="2"/>
      <c r="F130" s="2"/>
      <c r="G130" s="2"/>
      <c r="H130" s="24"/>
      <c r="I130" s="29">
        <f>(I119)</f>
        <v>2.6316296387668672</v>
      </c>
      <c r="J130" s="227">
        <f>(J119)</f>
        <v>2.4905414135805328</v>
      </c>
      <c r="K130" s="29">
        <f>(B130)</f>
        <v>3.7857373699924648</v>
      </c>
      <c r="L130" s="29">
        <f>(L119)</f>
        <v>2.4881285158101032</v>
      </c>
      <c r="M130" s="239">
        <f t="shared" si="66"/>
        <v>2.4905414135805328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0.73809142774752545</v>
      </c>
      <c r="M131" s="236">
        <f>IF(I131&lt;SUM(M126:M127),0,I131-(SUM(M126:M127)))</f>
        <v>0.69264364841128789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ZALRC : 59206</v>
      </c>
      <c r="B1" s="243" t="str">
        <f>[1]WB!$A$2</f>
        <v>Open access low intensity rainfed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2.8155317559153171E-2</v>
      </c>
      <c r="C6" s="215">
        <f>IF([1]Summ!F1044="",0,[1]Summ!F1044)</f>
        <v>0</v>
      </c>
      <c r="D6" s="24">
        <f t="shared" ref="D6:D16" si="0">SUM(B6,C6)</f>
        <v>2.8155317559153171E-2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1.4077658779576585E-2</v>
      </c>
      <c r="J6" s="24">
        <f t="shared" ref="J6:J13" si="3">IF(I$32&lt;=1+I$131,I6,B6*H6+J$33*(I6-B6*H6))</f>
        <v>1.4077658779576585E-2</v>
      </c>
      <c r="K6" s="22">
        <f t="shared" ref="K6:K31" si="4">B6</f>
        <v>2.8155317559153171E-2</v>
      </c>
      <c r="L6" s="22">
        <f t="shared" ref="L6:L29" si="5">IF(K6="","",K6*H6)</f>
        <v>1.4077658779576585E-2</v>
      </c>
      <c r="M6" s="223">
        <f t="shared" ref="M6:M31" si="6">J6</f>
        <v>1.4077658779576585E-2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5.6310635118306342E-2</v>
      </c>
      <c r="Z6" s="116">
        <v>0.17</v>
      </c>
      <c r="AA6" s="121">
        <f>$M6*Z6*4</f>
        <v>9.5728079701120784E-3</v>
      </c>
      <c r="AB6" s="116">
        <v>0.17</v>
      </c>
      <c r="AC6" s="121">
        <f t="shared" ref="AC6:AC29" si="7">$M6*AB6*4</f>
        <v>9.5728079701120784E-3</v>
      </c>
      <c r="AD6" s="116">
        <v>0.33</v>
      </c>
      <c r="AE6" s="121">
        <f t="shared" ref="AE6:AE29" si="8">$M6*AD6*4</f>
        <v>1.8582509589041094E-2</v>
      </c>
      <c r="AF6" s="122">
        <f>1-SUM(Z6,AB6,AD6)</f>
        <v>0.32999999999999996</v>
      </c>
      <c r="AG6" s="121">
        <f>$M6*AF6*4</f>
        <v>1.8582509589041091E-2</v>
      </c>
      <c r="AH6" s="123">
        <f>SUM(Z6,AB6,AD6,AF6)</f>
        <v>1</v>
      </c>
      <c r="AI6" s="183">
        <f>SUM(AA6,AC6,AE6,AG6)/4</f>
        <v>1.4077658779576585E-2</v>
      </c>
      <c r="AJ6" s="120">
        <f>(AA6+AC6)/2</f>
        <v>9.5728079701120784E-3</v>
      </c>
      <c r="AK6" s="119">
        <f>(AE6+AG6)/2</f>
        <v>1.8582509589041091E-2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2.6171602584059775E-2</v>
      </c>
      <c r="C7" s="215">
        <f>IF([1]Summ!F1045="",0,[1]Summ!F1045)</f>
        <v>0</v>
      </c>
      <c r="D7" s="24">
        <f t="shared" si="0"/>
        <v>2.6171602584059775E-2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1.3085801292029887E-2</v>
      </c>
      <c r="J7" s="24">
        <f t="shared" si="3"/>
        <v>1.3085801292029887E-2</v>
      </c>
      <c r="K7" s="22">
        <f t="shared" si="4"/>
        <v>2.6171602584059775E-2</v>
      </c>
      <c r="L7" s="22">
        <f t="shared" si="5"/>
        <v>1.3085801292029887E-2</v>
      </c>
      <c r="M7" s="223">
        <f t="shared" si="6"/>
        <v>1.3085801292029887E-2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5426.2206684314224</v>
      </c>
      <c r="S7" s="221">
        <f>IF($B$81=0,0,(SUMIF($N$6:$N$28,$U7,L$6:L$28)+SUMIF($N$91:$N$118,$U7,L$91:L$118))*$I$83*Poor!$B$81/$B$81)</f>
        <v>6272.8205252183834</v>
      </c>
      <c r="T7" s="221">
        <f>IF($B$81=0,0,(SUMIF($N$6:$N$28,$U7,M$6:M$28)+SUMIF($N$91:$N$118,$U7,M$91:M$118))*$I$83*Poor!$B$81/$B$81)</f>
        <v>6168.0332868256583</v>
      </c>
      <c r="U7" s="222">
        <v>1</v>
      </c>
      <c r="V7" s="56"/>
      <c r="W7" s="115"/>
      <c r="X7" s="124">
        <v>4</v>
      </c>
      <c r="Y7" s="183">
        <f t="shared" ref="Y7:Y29" si="9">M7*4</f>
        <v>5.234320516811955E-2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5.234320516811955E-2</v>
      </c>
      <c r="AH7" s="123">
        <f t="shared" ref="AH7:AH30" si="12">SUM(Z7,AB7,AD7,AF7)</f>
        <v>1</v>
      </c>
      <c r="AI7" s="183">
        <f t="shared" ref="AI7:AI30" si="13">SUM(AA7,AC7,AE7,AG7)/4</f>
        <v>1.3085801292029887E-2</v>
      </c>
      <c r="AJ7" s="120">
        <f t="shared" ref="AJ7:AJ31" si="14">(AA7+AC7)/2</f>
        <v>0</v>
      </c>
      <c r="AK7" s="119">
        <f t="shared" ref="AK7:AK31" si="15">(AE7+AG7)/2</f>
        <v>2.6171602584059775E-2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2.6666666666666665E-2</v>
      </c>
      <c r="C8" s="215">
        <f>IF([1]Summ!F1046="",0,[1]Summ!F1046)</f>
        <v>0</v>
      </c>
      <c r="D8" s="24">
        <f t="shared" si="0"/>
        <v>2.6666666666666665E-2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1840.5461712544325</v>
      </c>
      <c r="S8" s="221">
        <f>IF($B$81=0,0,(SUMIF($N$6:$N$28,$U8,L$6:L$28)+SUMIF($N$91:$N$118,$U8,L$91:L$118))*$I$83*Poor!$B$81/$B$81)</f>
        <v>1714.9999999999995</v>
      </c>
      <c r="T8" s="221">
        <f>IF($B$81=0,0,(SUMIF($N$6:$N$28,$U8,M$6:M$28)+SUMIF($N$91:$N$118,$U8,M$91:M$118))*$I$83*Poor!$B$81/$B$81)</f>
        <v>1760.4951448600741</v>
      </c>
      <c r="U8" s="222">
        <v>2</v>
      </c>
      <c r="V8" s="184"/>
      <c r="W8" s="115"/>
      <c r="X8" s="124">
        <v>1</v>
      </c>
      <c r="Y8" s="183">
        <f t="shared" si="9"/>
        <v>0.10666666666666666</v>
      </c>
      <c r="Z8" s="125">
        <f>IF($Y8=0,0,AA8/$Y8)</f>
        <v>0.41651378853823051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4.442813744407792E-2</v>
      </c>
      <c r="AB8" s="125">
        <f>IF($Y8=0,0,AC8/$Y8)</f>
        <v>0.41051803196095948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4.3788590075835673E-2</v>
      </c>
      <c r="AD8" s="125">
        <f>IF($Y8=0,0,AE8/$Y8)</f>
        <v>0.17296817950081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1.8449939146753067E-2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4.4108363759956797E-2</v>
      </c>
      <c r="AK8" s="119">
        <f t="shared" si="15"/>
        <v>9.2249695733765333E-3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0.20405273116438355</v>
      </c>
      <c r="C9" s="215">
        <f>IF([1]Summ!F1047="",0,[1]Summ!F1047)</f>
        <v>0</v>
      </c>
      <c r="D9" s="24">
        <f t="shared" si="0"/>
        <v>0.20405273116438355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0.22241747696917807</v>
      </c>
      <c r="J9" s="24">
        <f t="shared" si="3"/>
        <v>0.22241747696917807</v>
      </c>
      <c r="K9" s="22">
        <f t="shared" si="4"/>
        <v>0.20405273116438355</v>
      </c>
      <c r="L9" s="22">
        <f t="shared" si="5"/>
        <v>0.22241747696917807</v>
      </c>
      <c r="M9" s="223">
        <f t="shared" si="6"/>
        <v>0.22241747696917807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845.44993628530585</v>
      </c>
      <c r="S9" s="221">
        <f>IF($B$81=0,0,(SUMIF($N$6:$N$28,$U9,L$6:L$28)+SUMIF($N$91:$N$118,$U9,L$91:L$118))*$I$83*Poor!$B$81/$B$81)</f>
        <v>464.2278771393137</v>
      </c>
      <c r="T9" s="221">
        <f>IF($B$81=0,0,(SUMIF($N$6:$N$28,$U9,M$6:M$28)+SUMIF($N$91:$N$118,$U9,M$91:M$118))*$I$83*Poor!$B$81/$B$81)</f>
        <v>464.2278771393137</v>
      </c>
      <c r="U9" s="222">
        <v>3</v>
      </c>
      <c r="V9" s="56"/>
      <c r="W9" s="115"/>
      <c r="X9" s="124">
        <v>1</v>
      </c>
      <c r="Y9" s="183">
        <f t="shared" si="9"/>
        <v>0.8896699078767123</v>
      </c>
      <c r="Z9" s="125">
        <f>IF($Y9=0,0,AA9/$Y9)</f>
        <v>0.41651378853823057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0.370559783878188</v>
      </c>
      <c r="AB9" s="125">
        <f>IF($Y9=0,0,AC9/$Y9)</f>
        <v>0.41051803196095948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0.36522553967643606</v>
      </c>
      <c r="AD9" s="125">
        <f>IF($Y9=0,0,AE9/$Y9)</f>
        <v>0.17296817950080998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0.15388458432208824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0.22241747696917807</v>
      </c>
      <c r="AJ9" s="120">
        <f t="shared" si="14"/>
        <v>0.36789266177731206</v>
      </c>
      <c r="AK9" s="119">
        <f t="shared" si="15"/>
        <v>7.6942292161044118E-2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4.087409122042341E-2</v>
      </c>
      <c r="C11" s="215">
        <f>IF([1]Summ!F1049="",0,[1]Summ!F1049)</f>
        <v>0</v>
      </c>
      <c r="D11" s="24">
        <f t="shared" si="0"/>
        <v>4.087409122042341E-2</v>
      </c>
      <c r="E11" s="26">
        <v>1</v>
      </c>
      <c r="H11" s="24">
        <f t="shared" si="1"/>
        <v>1</v>
      </c>
      <c r="I11" s="22">
        <f t="shared" si="2"/>
        <v>4.087409122042341E-2</v>
      </c>
      <c r="J11" s="24">
        <f t="shared" si="3"/>
        <v>4.087409122042341E-2</v>
      </c>
      <c r="K11" s="22">
        <f t="shared" si="4"/>
        <v>4.087409122042341E-2</v>
      </c>
      <c r="L11" s="22">
        <f t="shared" si="5"/>
        <v>4.087409122042341E-2</v>
      </c>
      <c r="M11" s="223">
        <f t="shared" si="6"/>
        <v>4.087409122042341E-2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6345.0012091489534</v>
      </c>
      <c r="S11" s="221">
        <f>IF($B$81=0,0,(SUMIF($N$6:$N$28,$U11,L$6:L$28)+SUMIF($N$91:$N$118,$U11,L$91:L$118))*$I$83*Poor!$B$81/$B$81)</f>
        <v>4015.5399999999995</v>
      </c>
      <c r="T11" s="221">
        <f>IF($B$81=0,0,(SUMIF($N$6:$N$28,$U11,M$6:M$28)+SUMIF($N$91:$N$118,$U11,M$91:M$118))*$I$83*Poor!$B$81/$B$81)</f>
        <v>4015.5399999999995</v>
      </c>
      <c r="U11" s="222">
        <v>5</v>
      </c>
      <c r="V11" s="56"/>
      <c r="W11" s="115"/>
      <c r="X11" s="124">
        <v>1</v>
      </c>
      <c r="Y11" s="183">
        <f t="shared" si="9"/>
        <v>0.16349636488169364</v>
      </c>
      <c r="Z11" s="125">
        <f>IF($Y11=0,0,AA11/$Y11)</f>
        <v>0.41651378853823051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6.8098490349103119E-2</v>
      </c>
      <c r="AB11" s="125">
        <f>IF($Y11=0,0,AC11/$Y11)</f>
        <v>0.41051803196095948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6.7118205944003806E-2</v>
      </c>
      <c r="AD11" s="125">
        <f>IF($Y11=0,0,AE11/$Y11)</f>
        <v>0.17296817950081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2.8279668588586715E-2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4.087409122042341E-2</v>
      </c>
      <c r="AJ11" s="120">
        <f t="shared" si="14"/>
        <v>6.7608348146553462E-2</v>
      </c>
      <c r="AK11" s="119">
        <f t="shared" si="15"/>
        <v>1.4139834294293357E-2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Water melon: no. local meas</v>
      </c>
      <c r="B12" s="215">
        <f>IF([1]Summ!E1050="",0,[1]Summ!E1050)</f>
        <v>7.4950498132004975E-4</v>
      </c>
      <c r="C12" s="215">
        <f>IF([1]Summ!F1050="",0,[1]Summ!F1050)</f>
        <v>0</v>
      </c>
      <c r="D12" s="24">
        <f t="shared" si="0"/>
        <v>7.4950498132004975E-4</v>
      </c>
      <c r="E12" s="26">
        <v>1</v>
      </c>
      <c r="H12" s="24">
        <f t="shared" si="1"/>
        <v>1</v>
      </c>
      <c r="I12" s="22">
        <f t="shared" si="2"/>
        <v>7.4950498132004975E-4</v>
      </c>
      <c r="J12" s="24">
        <f t="shared" si="3"/>
        <v>7.4950498132004975E-4</v>
      </c>
      <c r="K12" s="22">
        <f t="shared" si="4"/>
        <v>7.4950498132004975E-4</v>
      </c>
      <c r="L12" s="22">
        <f t="shared" si="5"/>
        <v>7.4950498132004975E-4</v>
      </c>
      <c r="M12" s="223">
        <f t="shared" si="6"/>
        <v>7.4950498132004975E-4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2.998019925280199E-3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2.0086733499377336E-3</v>
      </c>
      <c r="AF12" s="122">
        <f>1-SUM(Z12,AB12,AD12)</f>
        <v>0.32999999999999996</v>
      </c>
      <c r="AG12" s="121">
        <f>$M12*AF12*4</f>
        <v>9.8934657534246562E-4</v>
      </c>
      <c r="AH12" s="123">
        <f t="shared" si="12"/>
        <v>1</v>
      </c>
      <c r="AI12" s="183">
        <f t="shared" si="13"/>
        <v>7.4950498132004975E-4</v>
      </c>
      <c r="AJ12" s="120">
        <f t="shared" si="14"/>
        <v>0</v>
      </c>
      <c r="AK12" s="119">
        <f t="shared" si="15"/>
        <v>1.4990099626400995E-3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Potato: no. local meas</v>
      </c>
      <c r="B13" s="215">
        <f>IF([1]Summ!E1051="",0,[1]Summ!E1051)</f>
        <v>1.3808814601494395E-2</v>
      </c>
      <c r="C13" s="215">
        <f>IF([1]Summ!F1051="",0,[1]Summ!F1051)</f>
        <v>0</v>
      </c>
      <c r="D13" s="24">
        <f t="shared" si="0"/>
        <v>1.3808814601494395E-2</v>
      </c>
      <c r="E13" s="26">
        <v>1</v>
      </c>
      <c r="H13" s="24">
        <f t="shared" si="1"/>
        <v>1</v>
      </c>
      <c r="I13" s="22">
        <f t="shared" si="2"/>
        <v>1.3808814601494395E-2</v>
      </c>
      <c r="J13" s="24">
        <f t="shared" si="3"/>
        <v>1.3808814601494395E-2</v>
      </c>
      <c r="K13" s="22">
        <f t="shared" si="4"/>
        <v>1.3808814601494395E-2</v>
      </c>
      <c r="L13" s="22">
        <f t="shared" si="5"/>
        <v>1.3808814601494395E-2</v>
      </c>
      <c r="M13" s="224">
        <f t="shared" si="6"/>
        <v>1.3808814601494395E-2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4732.8330117971118</v>
      </c>
      <c r="S13" s="221">
        <f>IF($B$81=0,0,(SUMIF($N$6:$N$28,$U13,L$6:L$28)+SUMIF($N$91:$N$118,$U13,L$91:L$118))*$I$83*Poor!$B$81/$B$81)</f>
        <v>3496.5000000000005</v>
      </c>
      <c r="T13" s="221">
        <f>IF($B$81=0,0,(SUMIF($N$6:$N$28,$U13,M$6:M$28)+SUMIF($N$91:$N$118,$U13,M$91:M$118))*$I$83*Poor!$B$81/$B$81)</f>
        <v>3496.5000000000005</v>
      </c>
      <c r="U13" s="222">
        <v>7</v>
      </c>
      <c r="V13" s="56"/>
      <c r="W13" s="110"/>
      <c r="X13" s="118"/>
      <c r="Y13" s="183">
        <f t="shared" si="9"/>
        <v>5.523525840597758E-2</v>
      </c>
      <c r="Z13" s="116">
        <v>1</v>
      </c>
      <c r="AA13" s="121">
        <f>$M13*Z13*4</f>
        <v>5.523525840597758E-2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1.3808814601494395E-2</v>
      </c>
      <c r="AJ13" s="120">
        <f t="shared" si="14"/>
        <v>2.761762920298879E-2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Potatoes: no. local meas</v>
      </c>
      <c r="B14" s="215">
        <f>IF([1]Summ!E1052="",0,[1]Summ!E1052)</f>
        <v>1.5407456413449564E-2</v>
      </c>
      <c r="C14" s="215">
        <f>IF([1]Summ!F1052="",0,[1]Summ!F1052)</f>
        <v>0</v>
      </c>
      <c r="D14" s="24">
        <f t="shared" si="0"/>
        <v>1.5407456413449564E-2</v>
      </c>
      <c r="E14" s="26">
        <v>1</v>
      </c>
      <c r="F14" s="22"/>
      <c r="H14" s="24">
        <f t="shared" si="1"/>
        <v>1</v>
      </c>
      <c r="I14" s="22">
        <f t="shared" si="2"/>
        <v>1.5407456413449564E-2</v>
      </c>
      <c r="J14" s="24">
        <f>IF(I$32&lt;=1+I131,I14,B14*H14+J$33*(I14-B14*H14))</f>
        <v>1.5407456413449564E-2</v>
      </c>
      <c r="K14" s="22">
        <f t="shared" si="4"/>
        <v>1.5407456413449564E-2</v>
      </c>
      <c r="L14" s="22">
        <f t="shared" si="5"/>
        <v>1.5407456413449564E-2</v>
      </c>
      <c r="M14" s="224">
        <f t="shared" si="6"/>
        <v>1.5407456413449564E-2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6.1629825653798258E-2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6.1629825653798258E-2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1.5407456413449564E-2</v>
      </c>
      <c r="AJ14" s="120">
        <f t="shared" si="14"/>
        <v>3.0814912826899129E-2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5">
        <f>IF([1]Summ!E1053="",0,[1]Summ!E1053)</f>
        <v>4.7169933063511839E-2</v>
      </c>
      <c r="C15" s="215">
        <f>IF([1]Summ!F1053="",0,[1]Summ!F1053)</f>
        <v>0.1886797322540473</v>
      </c>
      <c r="D15" s="24">
        <f t="shared" si="0"/>
        <v>0.23584966531755913</v>
      </c>
      <c r="E15" s="26">
        <v>1</v>
      </c>
      <c r="F15" s="22"/>
      <c r="H15" s="24">
        <f t="shared" si="1"/>
        <v>1</v>
      </c>
      <c r="I15" s="22">
        <f t="shared" si="2"/>
        <v>0.23584966531755913</v>
      </c>
      <c r="J15" s="24">
        <f>IF(I$32&lt;=1+I131,I15,B15*H15+J$33*(I15-B15*H15))</f>
        <v>4.1038496098470441E-2</v>
      </c>
      <c r="K15" s="22">
        <f t="shared" si="4"/>
        <v>4.7169933063511839E-2</v>
      </c>
      <c r="L15" s="22">
        <f t="shared" si="5"/>
        <v>4.7169933063511839E-2</v>
      </c>
      <c r="M15" s="225">
        <f t="shared" si="6"/>
        <v>4.1038496098470441E-2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0.16415398439388176</v>
      </c>
      <c r="Z15" s="116">
        <v>0.25</v>
      </c>
      <c r="AA15" s="121">
        <f t="shared" si="16"/>
        <v>4.1038496098470441E-2</v>
      </c>
      <c r="AB15" s="116">
        <v>0.25</v>
      </c>
      <c r="AC15" s="121">
        <f t="shared" si="7"/>
        <v>4.1038496098470441E-2</v>
      </c>
      <c r="AD15" s="116">
        <v>0.25</v>
      </c>
      <c r="AE15" s="121">
        <f t="shared" si="8"/>
        <v>4.1038496098470441E-2</v>
      </c>
      <c r="AF15" s="122">
        <f t="shared" si="10"/>
        <v>0.25</v>
      </c>
      <c r="AG15" s="121">
        <f t="shared" si="11"/>
        <v>4.1038496098470441E-2</v>
      </c>
      <c r="AH15" s="123">
        <f t="shared" si="12"/>
        <v>1</v>
      </c>
      <c r="AI15" s="183">
        <f t="shared" si="13"/>
        <v>4.1038496098470441E-2</v>
      </c>
      <c r="AJ15" s="120">
        <f t="shared" si="14"/>
        <v>4.1038496098470441E-2</v>
      </c>
      <c r="AK15" s="119">
        <f t="shared" si="15"/>
        <v>4.1038496098470441E-2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type (green vegetables)Cabbage</v>
      </c>
      <c r="B16" s="215">
        <f>IF([1]Summ!E1054="",0,[1]Summ!E1054)</f>
        <v>1.1383094645080946E-3</v>
      </c>
      <c r="C16" s="215">
        <f>IF([1]Summ!F1054="",0,[1]Summ!F1054)</f>
        <v>0</v>
      </c>
      <c r="D16" s="24">
        <f t="shared" si="0"/>
        <v>1.1383094645080946E-3</v>
      </c>
      <c r="E16" s="26">
        <v>1</v>
      </c>
      <c r="F16" s="22"/>
      <c r="H16" s="24">
        <f t="shared" si="1"/>
        <v>1</v>
      </c>
      <c r="I16" s="22">
        <f t="shared" si="2"/>
        <v>1.1383094645080946E-3</v>
      </c>
      <c r="J16" s="24">
        <f>IF(I$32&lt;=1+I131,I16,B16*H16+J$33*(I16-B16*H16))</f>
        <v>1.1383094645080946E-3</v>
      </c>
      <c r="K16" s="22">
        <f t="shared" si="4"/>
        <v>1.1383094645080946E-3</v>
      </c>
      <c r="L16" s="22">
        <f t="shared" si="5"/>
        <v>1.1383094645080946E-3</v>
      </c>
      <c r="M16" s="223">
        <f t="shared" si="6"/>
        <v>1.1383094645080946E-3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3966.5648098871034</v>
      </c>
      <c r="S16" s="221">
        <f>IF($B$81=0,0,(SUMIF($N$6:$N$28,$U16,L$6:L$28)+SUMIF($N$91:$N$118,$U16,L$91:L$118))*$I$83*Poor!$B$81/$B$81)</f>
        <v>2111.9999999999995</v>
      </c>
      <c r="T16" s="221">
        <f>IF($B$81=0,0,(SUMIF($N$6:$N$28,$U16,M$6:M$28)+SUMIF($N$91:$N$118,$U16,M$91:M$118))*$I$83*Poor!$B$81/$B$81)</f>
        <v>2098.2734648650744</v>
      </c>
      <c r="U16" s="222">
        <v>10</v>
      </c>
      <c r="V16" s="56"/>
      <c r="W16" s="110"/>
      <c r="X16" s="118"/>
      <c r="Y16" s="183">
        <f t="shared" si="9"/>
        <v>4.5532378580323786E-3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4.5532378580323786E-3</v>
      </c>
      <c r="AH16" s="123">
        <f t="shared" si="12"/>
        <v>1</v>
      </c>
      <c r="AI16" s="183">
        <f t="shared" si="13"/>
        <v>1.1383094645080946E-3</v>
      </c>
      <c r="AJ16" s="120">
        <f t="shared" si="14"/>
        <v>0</v>
      </c>
      <c r="AK16" s="119">
        <f t="shared" si="15"/>
        <v>2.2766189290161893E-3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15">
        <f>IF([1]Summ!E1055="",0,[1]Summ!E1055)</f>
        <v>-2.7536161270236611E-3</v>
      </c>
      <c r="C17" s="215">
        <f>IF([1]Summ!F1055="",0,[1]Summ!F1055)</f>
        <v>0</v>
      </c>
      <c r="D17" s="24">
        <f>SUM(B17,C17)</f>
        <v>-2.7536161270236611E-3</v>
      </c>
      <c r="E17" s="26">
        <v>1</v>
      </c>
      <c r="F17" s="22"/>
      <c r="H17" s="24">
        <f t="shared" si="1"/>
        <v>1</v>
      </c>
      <c r="I17" s="22">
        <f t="shared" si="2"/>
        <v>-2.7536161270236611E-3</v>
      </c>
      <c r="J17" s="24">
        <f t="shared" ref="J17:J25" si="17">IF(I$32&lt;=1+I131,I17,B17*H17+J$33*(I17-B17*H17))</f>
        <v>-2.7536161270236611E-3</v>
      </c>
      <c r="K17" s="22">
        <f t="shared" si="4"/>
        <v>-2.7536161270236611E-3</v>
      </c>
      <c r="L17" s="22">
        <f t="shared" si="5"/>
        <v>-2.7536161270236611E-3</v>
      </c>
      <c r="M17" s="224">
        <f t="shared" si="6"/>
        <v>-2.7536161270236611E-3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-1.1014464508094644E-2</v>
      </c>
      <c r="Z17" s="116">
        <v>0.29409999999999997</v>
      </c>
      <c r="AA17" s="121">
        <f t="shared" si="16"/>
        <v>-3.2393540118306344E-3</v>
      </c>
      <c r="AB17" s="116">
        <v>0.17649999999999999</v>
      </c>
      <c r="AC17" s="121">
        <f t="shared" si="7"/>
        <v>-1.9440529856787046E-3</v>
      </c>
      <c r="AD17" s="116">
        <v>0.23530000000000001</v>
      </c>
      <c r="AE17" s="121">
        <f t="shared" si="8"/>
        <v>-2.5917034987546698E-3</v>
      </c>
      <c r="AF17" s="122">
        <f t="shared" si="10"/>
        <v>0.29410000000000003</v>
      </c>
      <c r="AG17" s="121">
        <f t="shared" si="11"/>
        <v>-3.2393540118306353E-3</v>
      </c>
      <c r="AH17" s="123">
        <f t="shared" si="12"/>
        <v>1</v>
      </c>
      <c r="AI17" s="183">
        <f t="shared" si="13"/>
        <v>-2.7536161270236611E-3</v>
      </c>
      <c r="AJ17" s="120">
        <f t="shared" si="14"/>
        <v>-2.5917034987546694E-3</v>
      </c>
      <c r="AK17" s="119">
        <f t="shared" si="15"/>
        <v>-2.9155287552926528E-3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Spinach: no produced</v>
      </c>
      <c r="B18" s="215">
        <f>IF([1]Summ!E1056="",0,[1]Summ!E1056)</f>
        <v>1.5641843088418431E-3</v>
      </c>
      <c r="C18" s="215">
        <f>IF([1]Summ!F1056="",0,[1]Summ!F1056)</f>
        <v>0</v>
      </c>
      <c r="D18" s="24">
        <f t="shared" ref="D18:D20" si="18">SUM(B18,C18)</f>
        <v>1.5641843088418431E-3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1.5641843088418431E-3</v>
      </c>
      <c r="J18" s="24">
        <f t="shared" si="17"/>
        <v>1.5641843088418431E-3</v>
      </c>
      <c r="K18" s="22">
        <f t="shared" ref="K18:K20" si="21">B18</f>
        <v>1.5641843088418431E-3</v>
      </c>
      <c r="L18" s="22">
        <f t="shared" ref="L18:L20" si="22">IF(K18="","",K18*H18)</f>
        <v>1.5641843088418431E-3</v>
      </c>
      <c r="M18" s="224">
        <f t="shared" ref="M18:M20" si="23">J18</f>
        <v>1.5641843088418431E-3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2315.8132670093232</v>
      </c>
      <c r="S18" s="221">
        <f>IF($B$81=0,0,(SUMIF($N$6:$N$28,$U18,L$6:L$28)+SUMIF($N$91:$N$118,$U18,L$91:L$118))*$I$83*Poor!$B$81/$B$81)</f>
        <v>2543.1785624548329</v>
      </c>
      <c r="T18" s="221">
        <f>IF($B$81=0,0,(SUMIF($N$6:$N$28,$U18,M$6:M$28)+SUMIF($N$91:$N$118,$U18,M$91:M$118))*$I$83*Poor!$B$81/$B$81)</f>
        <v>2543.1785624548329</v>
      </c>
      <c r="U18" s="222">
        <v>12</v>
      </c>
      <c r="V18" s="56"/>
      <c r="W18" s="110"/>
      <c r="X18" s="118"/>
      <c r="Y18" s="183">
        <f t="shared" ref="Y18:Y20" si="24">M18*4</f>
        <v>6.2567372353673724E-3</v>
      </c>
      <c r="Z18" s="116">
        <v>1.2941</v>
      </c>
      <c r="AA18" s="121">
        <f t="shared" ref="AA18:AA20" si="25">$M18*Z18*4</f>
        <v>8.0968436562889167E-3</v>
      </c>
      <c r="AB18" s="116">
        <v>1.1765000000000001</v>
      </c>
      <c r="AC18" s="121">
        <f t="shared" ref="AC18:AC20" si="26">$M18*AB18*4</f>
        <v>7.3610513574097142E-3</v>
      </c>
      <c r="AD18" s="116">
        <v>1.2353000000000001</v>
      </c>
      <c r="AE18" s="121">
        <f t="shared" ref="AE18:AE20" si="27">$M18*AD18*4</f>
        <v>7.7289475068493159E-3</v>
      </c>
      <c r="AF18" s="122">
        <f t="shared" ref="AF18:AF20" si="28">1-SUM(Z18,AB18,AD18)</f>
        <v>-2.7059000000000002</v>
      </c>
      <c r="AG18" s="121">
        <f t="shared" ref="AG18:AG20" si="29">$M18*AF18*4</f>
        <v>-1.6930105285180574E-2</v>
      </c>
      <c r="AH18" s="123">
        <f t="shared" ref="AH18:AH20" si="30">SUM(Z18,AB18,AD18,AF18)</f>
        <v>1</v>
      </c>
      <c r="AI18" s="183">
        <f t="shared" ref="AI18:AI20" si="31">SUM(AA18,AC18,AE18,AG18)/4</f>
        <v>1.5641843088418433E-3</v>
      </c>
      <c r="AJ18" s="120">
        <f t="shared" ref="AJ18:AJ20" si="32">(AA18+AC18)/2</f>
        <v>7.7289475068493159E-3</v>
      </c>
      <c r="AK18" s="119">
        <f t="shared" ref="AK18:AK20" si="33">(AE18+AG18)/2</f>
        <v>-4.6005788891656293E-3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FISHING -- see worksheet Data 3</v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WILD FOODS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37321.768893028653</v>
      </c>
      <c r="S20" s="221">
        <f>IF($B$81=0,0,(SUMIF($N$6:$N$28,$U20,L$6:L$28)+SUMIF($N$91:$N$118,$U20,L$91:L$118))*$I$83*Poor!$B$81/$B$81)</f>
        <v>29311.199999999997</v>
      </c>
      <c r="T20" s="221">
        <f>IF($B$81=0,0,(SUMIF($N$6:$N$28,$U20,M$6:M$28)+SUMIF($N$91:$N$118,$U20,M$91:M$118))*$I$83*Poor!$B$81/$B$81)</f>
        <v>29311.199999999997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9014.9200224706892</v>
      </c>
      <c r="S21" s="221">
        <f>IF($B$81=0,0,(SUMIF($N$6:$N$28,$U21,L$6:L$28)+SUMIF($N$91:$N$118,$U21,L$91:L$118))*$I$83*Poor!$B$81/$B$81)</f>
        <v>6659.9999999999991</v>
      </c>
      <c r="T21" s="221">
        <f>IF($B$81=0,0,(SUMIF($N$6:$N$28,$U21,M$6:M$28)+SUMIF($N$91:$N$118,$U21,M$91:M$118))*$I$83*Poor!$B$81/$B$81)</f>
        <v>6659.9999999999991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71809.117989312988</v>
      </c>
      <c r="S23" s="179">
        <f>SUM(S7:S22)</f>
        <v>56590.466964812527</v>
      </c>
      <c r="T23" s="179">
        <f>SUM(T7:T22)</f>
        <v>56517.448336144953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29434.091444107893</v>
      </c>
      <c r="S24" s="41">
        <f>IF($B$81=0,0,(SUM(($B$70*$H$70))+((1-$D$29)*$I$83))*Poor!$B$81/$B$81)</f>
        <v>29434.091444107893</v>
      </c>
      <c r="T24" s="41">
        <f>IF($B$81=0,0,(SUM(($B$70*$H$70))+((1-$D$29)*$I$83))*Poor!$B$81/$B$81)</f>
        <v>29434.091444107893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0.14880952380952381</v>
      </c>
      <c r="C26" s="215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3">
        <f t="shared" si="6"/>
        <v>0.14880952380952381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3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4.9711732565379821E-2</v>
      </c>
      <c r="C27" s="215">
        <f>IF([1]Summ!F1065="",0,[1]Summ!F1065)</f>
        <v>-4.9711732565379821E-2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5.1327191475599276E-2</v>
      </c>
      <c r="K27" s="22">
        <f t="shared" si="4"/>
        <v>4.9711732565379821E-2</v>
      </c>
      <c r="L27" s="22">
        <f t="shared" si="5"/>
        <v>4.9711732565379821E-2</v>
      </c>
      <c r="M27" s="225">
        <f t="shared" si="6"/>
        <v>5.1327191475599276E-2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0.20530876590239711</v>
      </c>
      <c r="Z27" s="116">
        <v>0.25</v>
      </c>
      <c r="AA27" s="121">
        <f t="shared" si="16"/>
        <v>5.1327191475599276E-2</v>
      </c>
      <c r="AB27" s="116">
        <v>0.25</v>
      </c>
      <c r="AC27" s="121">
        <f t="shared" si="7"/>
        <v>5.1327191475599276E-2</v>
      </c>
      <c r="AD27" s="116">
        <v>0.25</v>
      </c>
      <c r="AE27" s="121">
        <f t="shared" si="8"/>
        <v>5.1327191475599276E-2</v>
      </c>
      <c r="AF27" s="122">
        <f t="shared" si="10"/>
        <v>0.25</v>
      </c>
      <c r="AG27" s="121">
        <f t="shared" si="11"/>
        <v>5.1327191475599276E-2</v>
      </c>
      <c r="AH27" s="123">
        <f t="shared" si="12"/>
        <v>1</v>
      </c>
      <c r="AI27" s="183">
        <f t="shared" si="13"/>
        <v>5.1327191475599276E-2</v>
      </c>
      <c r="AJ27" s="120">
        <f t="shared" si="14"/>
        <v>5.1327191475599276E-2</v>
      </c>
      <c r="AK27" s="119">
        <f t="shared" si="15"/>
        <v>5.1327191475599276E-2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0.20665709803860521</v>
      </c>
      <c r="C29" s="215">
        <f>IF([1]Summ!F1067="",0,[1]Summ!F1067)</f>
        <v>1.7979675903391855E-2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0.2060728209244895</v>
      </c>
      <c r="K29" s="22">
        <f t="shared" si="4"/>
        <v>0.20665709803860521</v>
      </c>
      <c r="L29" s="22">
        <f t="shared" si="5"/>
        <v>0.20665709803860521</v>
      </c>
      <c r="M29" s="223">
        <f t="shared" si="6"/>
        <v>0.2060728209244895</v>
      </c>
      <c r="N29" s="228"/>
      <c r="P29" s="22"/>
      <c r="V29" s="56"/>
      <c r="W29" s="110"/>
      <c r="X29" s="118"/>
      <c r="Y29" s="183">
        <f t="shared" si="9"/>
        <v>0.82429128369795801</v>
      </c>
      <c r="Z29" s="116">
        <v>0.25</v>
      </c>
      <c r="AA29" s="121">
        <f t="shared" si="16"/>
        <v>0.2060728209244895</v>
      </c>
      <c r="AB29" s="116">
        <v>0.25</v>
      </c>
      <c r="AC29" s="121">
        <f t="shared" si="7"/>
        <v>0.2060728209244895</v>
      </c>
      <c r="AD29" s="116">
        <v>0.25</v>
      </c>
      <c r="AE29" s="121">
        <f t="shared" si="8"/>
        <v>0.2060728209244895</v>
      </c>
      <c r="AF29" s="122">
        <f t="shared" si="10"/>
        <v>0.25</v>
      </c>
      <c r="AG29" s="121">
        <f t="shared" si="11"/>
        <v>0.2060728209244895</v>
      </c>
      <c r="AH29" s="123">
        <f t="shared" si="12"/>
        <v>1</v>
      </c>
      <c r="AI29" s="183">
        <f t="shared" si="13"/>
        <v>0.2060728209244895</v>
      </c>
      <c r="AJ29" s="120">
        <f t="shared" si="14"/>
        <v>0.2060728209244895</v>
      </c>
      <c r="AK29" s="119">
        <f t="shared" si="15"/>
        <v>0.2060728209244895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0.56576416102117066</v>
      </c>
      <c r="C30" s="103"/>
      <c r="D30" s="24">
        <f>(D119-B124)</f>
        <v>2.9009129861389891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1.7641514302362853</v>
      </c>
      <c r="J30" s="230">
        <f>IF(I$32&lt;=1,I30,1-SUM(J6:J29))</f>
        <v>0.20571561912145209</v>
      </c>
      <c r="K30" s="22">
        <f t="shared" si="4"/>
        <v>0.56576416102117066</v>
      </c>
      <c r="L30" s="22">
        <f>IF(L124=L119,0,IF(K30="",0,(L119-L124)/(B119-B124)*K30))</f>
        <v>0.34972431824582229</v>
      </c>
      <c r="M30" s="175">
        <f t="shared" si="6"/>
        <v>0.20571561912145209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0.82286247648580835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0.39667545673173604</v>
      </c>
      <c r="AE30" s="187">
        <f>IF(AE79*4/$I$83+SUM(AE6:AE29)&lt;1,AE79*4/$I$83,1-SUM(AE6:AE29))</f>
        <v>0.32640934868741545</v>
      </c>
      <c r="AF30" s="122">
        <f>IF($Y30=0,0,AG30/($Y$30))</f>
        <v>0.60332454326826368</v>
      </c>
      <c r="AG30" s="187">
        <f>IF(AG79*4/$I$83+SUM(AG6:AG29)&lt;1,AG79*4/$I$83,1-SUM(AG6:AG29))</f>
        <v>0.49645312779839268</v>
      </c>
      <c r="AH30" s="123">
        <f t="shared" si="12"/>
        <v>0.99999999999999978</v>
      </c>
      <c r="AI30" s="183">
        <f t="shared" si="13"/>
        <v>0.20571561912145203</v>
      </c>
      <c r="AJ30" s="120">
        <f t="shared" si="14"/>
        <v>0</v>
      </c>
      <c r="AK30" s="119">
        <f t="shared" si="15"/>
        <v>0.41143123824290406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-0.14910895429330795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1.3739475113354682</v>
      </c>
      <c r="C32" s="29">
        <f>SUM(C6:C31)</f>
        <v>0.15694767559205933</v>
      </c>
      <c r="D32" s="24">
        <f>SUM(D6:D30)</f>
        <v>3.8660440120453461</v>
      </c>
      <c r="E32" s="2"/>
      <c r="F32" s="2"/>
      <c r="H32" s="17"/>
      <c r="I32" s="22">
        <f>SUM(I6:I30)</f>
        <v>2.7204837418758303</v>
      </c>
      <c r="J32" s="17"/>
      <c r="L32" s="22">
        <f>SUM(L6:L30)</f>
        <v>1.1491089542933079</v>
      </c>
      <c r="M32" s="23"/>
      <c r="N32" s="56"/>
      <c r="O32" s="2"/>
      <c r="P32" s="22"/>
      <c r="Q32" s="233" t="s">
        <v>143</v>
      </c>
      <c r="R32" s="233">
        <f t="shared" si="50"/>
        <v>6857.7201214615634</v>
      </c>
      <c r="S32" s="233">
        <f t="shared" si="50"/>
        <v>22076.371145962024</v>
      </c>
      <c r="T32" s="233">
        <f t="shared" si="50"/>
        <v>22149.389774629599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-3.2496532042910378E-2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3500</v>
      </c>
      <c r="C37" s="216">
        <f>IF([1]Summ!F1072="",0,[1]Summ!F1072)</f>
        <v>0</v>
      </c>
      <c r="D37" s="38">
        <f>SUM(B37,C37)</f>
        <v>3500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3304</v>
      </c>
      <c r="J37" s="38">
        <f t="shared" ref="J37:J49" si="53">J91*I$83</f>
        <v>3303.9999999999995</v>
      </c>
      <c r="K37" s="40">
        <f t="shared" ref="K37:K49" si="54">(B37/B$65)</f>
        <v>8.3178858310756221E-2</v>
      </c>
      <c r="L37" s="22">
        <f t="shared" ref="L37:L49" si="55">(K37*H37)</f>
        <v>7.852084224535387E-2</v>
      </c>
      <c r="M37" s="24">
        <f t="shared" ref="M37:M49" si="56">J37/B$65</f>
        <v>7.8520842245353856E-2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3303.9999999999995</v>
      </c>
      <c r="AH37" s="123">
        <f>SUM(Z37,AB37,AD37,AF37)</f>
        <v>1</v>
      </c>
      <c r="AI37" s="112">
        <f>SUM(AA37,AC37,AE37,AG37)</f>
        <v>3303.9999999999995</v>
      </c>
      <c r="AJ37" s="148">
        <f>(AA37+AC37)</f>
        <v>0</v>
      </c>
      <c r="AK37" s="147">
        <f>(AE37+AG37)</f>
        <v>3303.9999999999995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600</v>
      </c>
      <c r="C38" s="216">
        <f>IF([1]Summ!F1073="",0,[1]Summ!F1073)</f>
        <v>0</v>
      </c>
      <c r="D38" s="38">
        <f t="shared" ref="D38:D47" si="58">SUM(B38,C38)</f>
        <v>600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566.4</v>
      </c>
      <c r="J38" s="38">
        <f t="shared" si="53"/>
        <v>566.39999999999986</v>
      </c>
      <c r="K38" s="40">
        <f t="shared" si="54"/>
        <v>1.4259232853272494E-2</v>
      </c>
      <c r="L38" s="22">
        <f t="shared" si="55"/>
        <v>1.3460715813489234E-2</v>
      </c>
      <c r="M38" s="24">
        <f t="shared" si="56"/>
        <v>1.3460715813489231E-2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566.39999999999986</v>
      </c>
      <c r="AH38" s="123">
        <f t="shared" ref="AH38:AI58" si="61">SUM(Z38,AB38,AD38,AF38)</f>
        <v>1</v>
      </c>
      <c r="AI38" s="112">
        <f t="shared" si="61"/>
        <v>566.39999999999986</v>
      </c>
      <c r="AJ38" s="148">
        <f t="shared" ref="AJ38:AJ64" si="62">(AA38+AC38)</f>
        <v>0</v>
      </c>
      <c r="AK38" s="147">
        <f t="shared" ref="AK38:AK64" si="63">(AE38+AG38)</f>
        <v>566.39999999999986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123</v>
      </c>
      <c r="C39" s="216">
        <f>IF([1]Summ!F1074="",0,[1]Summ!F1074)</f>
        <v>0</v>
      </c>
      <c r="D39" s="38">
        <f t="shared" si="58"/>
        <v>123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145.13999999999999</v>
      </c>
      <c r="J39" s="38">
        <f t="shared" si="53"/>
        <v>145.13999999999999</v>
      </c>
      <c r="K39" s="40">
        <f t="shared" si="54"/>
        <v>2.9231427349208612E-3</v>
      </c>
      <c r="L39" s="22">
        <f t="shared" si="55"/>
        <v>3.4493084272066159E-3</v>
      </c>
      <c r="M39" s="24">
        <f t="shared" si="56"/>
        <v>3.4493084272066159E-3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0.41651378853823051</v>
      </c>
      <c r="AA39" s="147">
        <f t="shared" ref="AA39:AA64" si="64">$J39*Z39</f>
        <v>60.452811268438772</v>
      </c>
      <c r="AB39" s="122">
        <f>AB8</f>
        <v>0.41051803196095948</v>
      </c>
      <c r="AC39" s="147">
        <f t="shared" ref="AC39:AC64" si="65">$J39*AB39</f>
        <v>59.582587158813652</v>
      </c>
      <c r="AD39" s="122">
        <f>AD8</f>
        <v>0.17296817950081</v>
      </c>
      <c r="AE39" s="147">
        <f t="shared" ref="AE39:AE64" si="66">$J39*AD39</f>
        <v>25.104601572747562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145.13999999999999</v>
      </c>
      <c r="AJ39" s="148">
        <f t="shared" si="62"/>
        <v>120.03539842725243</v>
      </c>
      <c r="AK39" s="147">
        <f t="shared" si="63"/>
        <v>25.104601572747562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E9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0.41651378853823057</v>
      </c>
      <c r="AA40" s="147">
        <f t="shared" si="64"/>
        <v>0</v>
      </c>
      <c r="AB40" s="122">
        <f>AB9</f>
        <v>0.41051803196095948</v>
      </c>
      <c r="AC40" s="147">
        <f t="shared" si="65"/>
        <v>0</v>
      </c>
      <c r="AD40" s="122">
        <f>AD9</f>
        <v>0.17296817950080998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Sorghum: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E10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0.41651378853823051</v>
      </c>
      <c r="AA41" s="147">
        <f t="shared" si="64"/>
        <v>0</v>
      </c>
      <c r="AB41" s="122">
        <f>AB11</f>
        <v>0.41051803196095948</v>
      </c>
      <c r="AC41" s="147">
        <f t="shared" si="65"/>
        <v>0</v>
      </c>
      <c r="AD41" s="122">
        <f>AD11</f>
        <v>0.17296817950081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48" si="67">E13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no. local meas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 t="shared" si="67"/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Groundnuts (dry): no. local meas</v>
      </c>
      <c r="B45" s="216">
        <f>IF([1]Summ!E1080="",0,[1]Summ!E1080)</f>
        <v>1000</v>
      </c>
      <c r="C45" s="216">
        <f>IF([1]Summ!F1080="",0,[1]Summ!F1080)</f>
        <v>-1000</v>
      </c>
      <c r="D45" s="38">
        <f t="shared" si="58"/>
        <v>0</v>
      </c>
      <c r="E45" s="75">
        <f t="shared" si="67"/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1445.4951448600743</v>
      </c>
      <c r="K45" s="40">
        <f t="shared" si="54"/>
        <v>2.376538808878749E-2</v>
      </c>
      <c r="L45" s="22">
        <f t="shared" si="55"/>
        <v>3.3271543324302481E-2</v>
      </c>
      <c r="M45" s="24">
        <f t="shared" si="56"/>
        <v>3.4352753098057756E-2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361.37378621501858</v>
      </c>
      <c r="AB45" s="116">
        <v>0.25</v>
      </c>
      <c r="AC45" s="147">
        <f t="shared" si="65"/>
        <v>361.37378621501858</v>
      </c>
      <c r="AD45" s="116">
        <v>0.25</v>
      </c>
      <c r="AE45" s="147">
        <f t="shared" si="66"/>
        <v>361.37378621501858</v>
      </c>
      <c r="AF45" s="122">
        <f t="shared" si="57"/>
        <v>0.25</v>
      </c>
      <c r="AG45" s="147">
        <f t="shared" si="60"/>
        <v>361.37378621501858</v>
      </c>
      <c r="AH45" s="123">
        <f t="shared" si="61"/>
        <v>1</v>
      </c>
      <c r="AI45" s="112">
        <f t="shared" si="61"/>
        <v>1445.4951448600743</v>
      </c>
      <c r="AJ45" s="148">
        <f t="shared" si="62"/>
        <v>722.74757243003717</v>
      </c>
      <c r="AK45" s="147">
        <f t="shared" si="63"/>
        <v>722.74757243003717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type (green vegetables)Cabbage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 t="shared" si="67"/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Spinach: no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Other cashcrop: kg produced (Tomato)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cashcrop: kg produced (Onions)</v>
      </c>
      <c r="B50" s="216">
        <f>IF([1]Summ!E1085="",0,[1]Summ!E1085)</f>
        <v>225</v>
      </c>
      <c r="C50" s="216">
        <f>IF([1]Summ!F1085="",0,[1]Summ!F1085)</f>
        <v>0</v>
      </c>
      <c r="D50" s="38">
        <f t="shared" si="68"/>
        <v>225</v>
      </c>
      <c r="E50" s="26">
        <v>1</v>
      </c>
      <c r="F50" s="26">
        <v>1.4</v>
      </c>
      <c r="G50" s="22">
        <f t="shared" si="59"/>
        <v>1.65</v>
      </c>
      <c r="H50" s="24">
        <f t="shared" ref="H50:H64" si="69">(E50*F50)</f>
        <v>1.4</v>
      </c>
      <c r="I50" s="39">
        <f t="shared" ref="I50:I64" si="70">D50*H50</f>
        <v>315</v>
      </c>
      <c r="J50" s="38">
        <f t="shared" ref="J50:J64" si="71">J104*I$83</f>
        <v>314.99999999999994</v>
      </c>
      <c r="K50" s="40">
        <f t="shared" ref="K50:K64" si="72">(B50/B$65)</f>
        <v>5.347212319977185E-3</v>
      </c>
      <c r="L50" s="22">
        <f t="shared" ref="L50:L64" si="73">(K50*H50)</f>
        <v>7.4860972479680581E-3</v>
      </c>
      <c r="M50" s="24">
        <f t="shared" ref="M50:M64" si="74">J50/B$65</f>
        <v>7.4860972479680581E-3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Other cashcrop: kg produced (Amadumbe)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26">
        <v>1</v>
      </c>
      <c r="F51" s="26">
        <v>1.4</v>
      </c>
      <c r="G51" s="22">
        <f t="shared" si="59"/>
        <v>1.65</v>
      </c>
      <c r="H51" s="24">
        <f t="shared" si="69"/>
        <v>1.4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Sugercane: MT sold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8"/>
        <v>0</v>
      </c>
      <c r="E52" s="26">
        <v>1</v>
      </c>
      <c r="F52" s="26">
        <v>1.4</v>
      </c>
      <c r="G52" s="22">
        <f t="shared" si="59"/>
        <v>1.65</v>
      </c>
      <c r="H52" s="24">
        <f t="shared" si="69"/>
        <v>1.4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WILD FOODS -- see worksheet Data 3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8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9"/>
        <v>1.18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Agricultural cash income -- see Data2</v>
      </c>
      <c r="B54" s="216">
        <f>IF([1]Summ!E1089="",0,[1]Summ!E1089)</f>
        <v>3150</v>
      </c>
      <c r="C54" s="216">
        <f>IF([1]Summ!F1089="",0,[1]Summ!F1089)</f>
        <v>0</v>
      </c>
      <c r="D54" s="38">
        <f t="shared" si="68"/>
        <v>3150</v>
      </c>
      <c r="E54" s="26">
        <v>1</v>
      </c>
      <c r="F54" s="26">
        <v>1.1100000000000001</v>
      </c>
      <c r="G54" s="22">
        <f t="shared" si="59"/>
        <v>1.65</v>
      </c>
      <c r="H54" s="24">
        <f t="shared" si="69"/>
        <v>1.1100000000000001</v>
      </c>
      <c r="I54" s="39">
        <f t="shared" si="70"/>
        <v>3496.5000000000005</v>
      </c>
      <c r="J54" s="38">
        <f t="shared" si="71"/>
        <v>3496.5000000000005</v>
      </c>
      <c r="K54" s="40">
        <f t="shared" si="72"/>
        <v>7.4860972479680599E-2</v>
      </c>
      <c r="L54" s="22">
        <f t="shared" si="73"/>
        <v>8.3095679452445476E-2</v>
      </c>
      <c r="M54" s="24">
        <f t="shared" si="74"/>
        <v>8.3095679452445476E-2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Construction cash income -- see Data2</v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1.1100000000000001</v>
      </c>
      <c r="G55" s="22">
        <f t="shared" si="59"/>
        <v>1.65</v>
      </c>
      <c r="H55" s="24">
        <f t="shared" si="69"/>
        <v>1.1100000000000001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Domestic work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9"/>
        <v>1.1100000000000001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Formal Employment (conservancies, etc.)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0.8</v>
      </c>
      <c r="F57" s="26">
        <v>1.18</v>
      </c>
      <c r="G57" s="22">
        <f t="shared" si="59"/>
        <v>1.65</v>
      </c>
      <c r="H57" s="24">
        <f t="shared" si="69"/>
        <v>0.94399999999999995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Self-employment -- see Data2</v>
      </c>
      <c r="B58" s="216">
        <f>IF([1]Summ!E1093="",0,[1]Summ!E1093)</f>
        <v>2640</v>
      </c>
      <c r="C58" s="216">
        <f>IF([1]Summ!F1093="",0,[1]Summ!F1093)</f>
        <v>528</v>
      </c>
      <c r="D58" s="38">
        <f t="shared" si="68"/>
        <v>3168</v>
      </c>
      <c r="E58" s="26">
        <v>0.8</v>
      </c>
      <c r="F58" s="26">
        <v>1</v>
      </c>
      <c r="G58" s="22">
        <f t="shared" si="59"/>
        <v>1.65</v>
      </c>
      <c r="H58" s="24">
        <f t="shared" si="69"/>
        <v>0.8</v>
      </c>
      <c r="I58" s="39">
        <f t="shared" si="70"/>
        <v>2534.4</v>
      </c>
      <c r="J58" s="38">
        <f t="shared" si="71"/>
        <v>2098.2734648650744</v>
      </c>
      <c r="K58" s="40">
        <f t="shared" si="72"/>
        <v>6.274062455439898E-2</v>
      </c>
      <c r="L58" s="22">
        <f t="shared" si="73"/>
        <v>5.0192499643519184E-2</v>
      </c>
      <c r="M58" s="24">
        <f t="shared" si="74"/>
        <v>4.9866283208923293E-2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524.5683662162686</v>
      </c>
      <c r="AB58" s="116">
        <v>0.25</v>
      </c>
      <c r="AC58" s="147">
        <f t="shared" si="65"/>
        <v>524.5683662162686</v>
      </c>
      <c r="AD58" s="116">
        <v>0.25</v>
      </c>
      <c r="AE58" s="147">
        <f t="shared" si="66"/>
        <v>524.5683662162686</v>
      </c>
      <c r="AF58" s="122">
        <f t="shared" si="57"/>
        <v>0.25</v>
      </c>
      <c r="AG58" s="147">
        <f t="shared" si="60"/>
        <v>524.5683662162686</v>
      </c>
      <c r="AH58" s="123">
        <f t="shared" si="61"/>
        <v>1</v>
      </c>
      <c r="AI58" s="112">
        <f t="shared" si="61"/>
        <v>2098.2734648650744</v>
      </c>
      <c r="AJ58" s="148">
        <f t="shared" si="62"/>
        <v>1049.1367324325372</v>
      </c>
      <c r="AK58" s="147">
        <f t="shared" si="63"/>
        <v>1049.1367324325372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Small business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1.18</v>
      </c>
      <c r="G59" s="22">
        <f t="shared" si="59"/>
        <v>1.65</v>
      </c>
      <c r="H59" s="24">
        <f t="shared" si="69"/>
        <v>0.94399999999999995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Social development -- see Data2</v>
      </c>
      <c r="B60" s="216">
        <f>IF([1]Summ!E1095="",0,[1]Summ!E1095)</f>
        <v>24840</v>
      </c>
      <c r="C60" s="216">
        <f>IF([1]Summ!F1095="",0,[1]Summ!F1095)</f>
        <v>0</v>
      </c>
      <c r="D60" s="38">
        <f t="shared" si="68"/>
        <v>24840</v>
      </c>
      <c r="E60" s="26">
        <v>1</v>
      </c>
      <c r="F60" s="26">
        <v>1.18</v>
      </c>
      <c r="G60" s="22">
        <f t="shared" si="59"/>
        <v>1.65</v>
      </c>
      <c r="H60" s="24">
        <f t="shared" si="69"/>
        <v>1.18</v>
      </c>
      <c r="I60" s="39">
        <f t="shared" si="70"/>
        <v>29311.199999999997</v>
      </c>
      <c r="J60" s="38">
        <f t="shared" si="71"/>
        <v>29311.199999999997</v>
      </c>
      <c r="K60" s="40">
        <f t="shared" si="72"/>
        <v>0.59033224012548124</v>
      </c>
      <c r="L60" s="22">
        <f t="shared" si="73"/>
        <v>0.69659204334806779</v>
      </c>
      <c r="M60" s="24">
        <f t="shared" si="74"/>
        <v>0.69659204334806779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7327.7999999999993</v>
      </c>
      <c r="AB60" s="116">
        <v>0.25</v>
      </c>
      <c r="AC60" s="147">
        <f t="shared" si="65"/>
        <v>7327.7999999999993</v>
      </c>
      <c r="AD60" s="116">
        <v>0.25</v>
      </c>
      <c r="AE60" s="147">
        <f t="shared" si="66"/>
        <v>7327.7999999999993</v>
      </c>
      <c r="AF60" s="122">
        <f t="shared" si="57"/>
        <v>0.25</v>
      </c>
      <c r="AG60" s="147">
        <f t="shared" si="60"/>
        <v>7327.7999999999993</v>
      </c>
      <c r="AH60" s="123">
        <f t="shared" si="75"/>
        <v>1</v>
      </c>
      <c r="AI60" s="112">
        <f t="shared" si="75"/>
        <v>29311.199999999997</v>
      </c>
      <c r="AJ60" s="148">
        <f t="shared" si="62"/>
        <v>14655.599999999999</v>
      </c>
      <c r="AK60" s="147">
        <f t="shared" si="63"/>
        <v>14655.599999999999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Remittances: no. times per year</v>
      </c>
      <c r="B61" s="216">
        <f>IF([1]Summ!E1096="",0,[1]Summ!E1096)</f>
        <v>6000</v>
      </c>
      <c r="C61" s="216">
        <f>IF([1]Summ!F1096="",0,[1]Summ!F1096)</f>
        <v>0</v>
      </c>
      <c r="D61" s="38">
        <f t="shared" si="68"/>
        <v>6000</v>
      </c>
      <c r="E61" s="26">
        <v>1</v>
      </c>
      <c r="F61" s="26">
        <v>1.1100000000000001</v>
      </c>
      <c r="G61" s="22">
        <f t="shared" si="59"/>
        <v>1.65</v>
      </c>
      <c r="H61" s="24">
        <f t="shared" si="69"/>
        <v>1.1100000000000001</v>
      </c>
      <c r="I61" s="39">
        <f t="shared" si="70"/>
        <v>6660.0000000000009</v>
      </c>
      <c r="J61" s="38">
        <f t="shared" si="71"/>
        <v>6659.9999999999991</v>
      </c>
      <c r="K61" s="40">
        <f t="shared" si="72"/>
        <v>0.14259232853272494</v>
      </c>
      <c r="L61" s="22">
        <f t="shared" si="73"/>
        <v>0.15827748467132469</v>
      </c>
      <c r="M61" s="24">
        <f t="shared" si="74"/>
        <v>0.15827748467132466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1664.9999999999998</v>
      </c>
      <c r="AB61" s="116">
        <v>0.25</v>
      </c>
      <c r="AC61" s="147">
        <f t="shared" si="65"/>
        <v>1664.9999999999998</v>
      </c>
      <c r="AD61" s="116">
        <v>0.25</v>
      </c>
      <c r="AE61" s="147">
        <f t="shared" si="66"/>
        <v>1664.9999999999998</v>
      </c>
      <c r="AF61" s="122">
        <f t="shared" si="57"/>
        <v>0.25</v>
      </c>
      <c r="AG61" s="147">
        <f t="shared" si="60"/>
        <v>1664.9999999999998</v>
      </c>
      <c r="AH61" s="123">
        <f t="shared" si="75"/>
        <v>1</v>
      </c>
      <c r="AI61" s="112">
        <f t="shared" si="75"/>
        <v>6659.9999999999991</v>
      </c>
      <c r="AJ61" s="148">
        <f t="shared" si="62"/>
        <v>3329.9999999999995</v>
      </c>
      <c r="AK61" s="147">
        <f t="shared" si="63"/>
        <v>3329.9999999999995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42078</v>
      </c>
      <c r="C65" s="41">
        <f>SUM(C37:C64)</f>
        <v>-472</v>
      </c>
      <c r="D65" s="42">
        <f>SUM(D37:D64)</f>
        <v>41606</v>
      </c>
      <c r="E65" s="32"/>
      <c r="F65" s="32"/>
      <c r="G65" s="32"/>
      <c r="H65" s="31"/>
      <c r="I65" s="39">
        <f>SUM(I37:I64)</f>
        <v>46332.639999999999</v>
      </c>
      <c r="J65" s="39">
        <f>SUM(J37:J64)</f>
        <v>47342.008609725148</v>
      </c>
      <c r="K65" s="40">
        <f>SUM(K37:K64)</f>
        <v>1</v>
      </c>
      <c r="L65" s="22">
        <f>SUM(L37:L64)</f>
        <v>1.1243462141736773</v>
      </c>
      <c r="M65" s="24">
        <f>SUM(M37:M64)</f>
        <v>1.1251012075128368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9939.1949636997251</v>
      </c>
      <c r="AB65" s="137"/>
      <c r="AC65" s="153">
        <f>SUM(AC37:AC64)</f>
        <v>9938.3247395900999</v>
      </c>
      <c r="AD65" s="137"/>
      <c r="AE65" s="153">
        <f>SUM(AE37:AE64)</f>
        <v>9903.8467540040347</v>
      </c>
      <c r="AF65" s="137"/>
      <c r="AG65" s="153">
        <f>SUM(AG37:AG64)</f>
        <v>13749.142152431286</v>
      </c>
      <c r="AH65" s="137"/>
      <c r="AI65" s="153">
        <f>SUM(AI37:AI64)</f>
        <v>43530.508609725148</v>
      </c>
      <c r="AJ65" s="153">
        <f>SUM(AJ37:AJ64)</f>
        <v>19877.519703289825</v>
      </c>
      <c r="AK65" s="153">
        <f>SUM(AK37:AK64)</f>
        <v>23652.988906435319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11559.292785298279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16183.009899417588</v>
      </c>
      <c r="J70" s="51">
        <f t="shared" ref="J70:J77" si="76">J124*I$83</f>
        <v>16183.009899417588</v>
      </c>
      <c r="K70" s="40">
        <f>B70/B$76</f>
        <v>0.2747110790745349</v>
      </c>
      <c r="L70" s="22">
        <f t="shared" ref="L70:L75" si="77">(L124*G$37*F$9/F$7)/B$130</f>
        <v>0.38459551070434889</v>
      </c>
      <c r="M70" s="24">
        <f>J70/B$76</f>
        <v>0.38459551070434878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4045.752474854397</v>
      </c>
      <c r="AB70" s="116">
        <v>0.25</v>
      </c>
      <c r="AC70" s="147">
        <f>$J70*AB70</f>
        <v>4045.752474854397</v>
      </c>
      <c r="AD70" s="116">
        <v>0.25</v>
      </c>
      <c r="AE70" s="147">
        <f>$J70*AD70</f>
        <v>4045.752474854397</v>
      </c>
      <c r="AF70" s="122">
        <f>1-SUM(Z70,AB70,AD70)</f>
        <v>0.25</v>
      </c>
      <c r="AG70" s="147">
        <f>$J70*AF70</f>
        <v>4045.752474854397</v>
      </c>
      <c r="AH70" s="155">
        <f>SUM(Z70,AB70,AD70,AF70)</f>
        <v>1</v>
      </c>
      <c r="AI70" s="147">
        <f>SUM(AA70,AC70,AE70,AG70)</f>
        <v>16183.009899417588</v>
      </c>
      <c r="AJ70" s="148">
        <f>(AA70+AC70)</f>
        <v>8091.5049497087939</v>
      </c>
      <c r="AK70" s="147">
        <f>(AE70+AG70)</f>
        <v>8091.5049497087939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16494.826666666668</v>
      </c>
      <c r="J71" s="51">
        <f t="shared" si="76"/>
        <v>16494.826666666668</v>
      </c>
      <c r="K71" s="40">
        <f t="shared" ref="K71:K72" si="79">B71/B$76</f>
        <v>0.33220843829713076</v>
      </c>
      <c r="L71" s="22">
        <f t="shared" si="77"/>
        <v>0.39200595719061437</v>
      </c>
      <c r="M71" s="24">
        <f t="shared" ref="M71:M72" si="80">J71/B$76</f>
        <v>0.39200595719061426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11148.45921076159</v>
      </c>
      <c r="K72" s="40">
        <f t="shared" si="79"/>
        <v>0.65934692713532017</v>
      </c>
      <c r="L72" s="22">
        <f t="shared" si="77"/>
        <v>0.20570271639082943</v>
      </c>
      <c r="M72" s="24">
        <f t="shared" si="80"/>
        <v>0.26494745973576667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1420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3.3746851086078236E-2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150.80399999999997</v>
      </c>
      <c r="AB73" s="116">
        <v>0.09</v>
      </c>
      <c r="AC73" s="147">
        <f>$H$73*$B$73*AB73</f>
        <v>150.80399999999997</v>
      </c>
      <c r="AD73" s="116">
        <v>0.23</v>
      </c>
      <c r="AE73" s="147">
        <f>$H$73*$B$73*AD73</f>
        <v>385.38799999999998</v>
      </c>
      <c r="AF73" s="122">
        <f>1-SUM(Z73,AB73,AD73)</f>
        <v>0.59</v>
      </c>
      <c r="AG73" s="147">
        <f>$H$73*$B$73*AF73</f>
        <v>988.60399999999993</v>
      </c>
      <c r="AH73" s="155">
        <f>SUM(Z73,AB73,AD73,AF73)</f>
        <v>1</v>
      </c>
      <c r="AI73" s="147">
        <f>SUM(AA73,AC73,AE73,AG73)</f>
        <v>1675.6</v>
      </c>
      <c r="AJ73" s="148">
        <f>(AA73+AC73)</f>
        <v>301.60799999999995</v>
      </c>
      <c r="AK73" s="147">
        <f>(AE73+AG73)</f>
        <v>1373.992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5860</v>
      </c>
      <c r="C74" s="46"/>
      <c r="D74" s="38"/>
      <c r="E74" s="32"/>
      <c r="F74" s="32"/>
      <c r="G74" s="32"/>
      <c r="H74" s="31"/>
      <c r="I74" s="39">
        <f>I128*I$83</f>
        <v>30149.630100582406</v>
      </c>
      <c r="J74" s="51">
        <f t="shared" si="76"/>
        <v>3515.7128328792992</v>
      </c>
      <c r="K74" s="40">
        <f>B74/B$76</f>
        <v>0.13926517420029469</v>
      </c>
      <c r="L74" s="22">
        <f t="shared" si="77"/>
        <v>0.14204202988788478</v>
      </c>
      <c r="M74" s="24">
        <f>J74/B$76</f>
        <v>8.355227988210702E-2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1394.5969937200216</v>
      </c>
      <c r="AF74" s="156"/>
      <c r="AG74" s="147">
        <f>AG30*$I$83/4</f>
        <v>2121.1158391592767</v>
      </c>
      <c r="AH74" s="155"/>
      <c r="AI74" s="147">
        <f>SUM(AA74,AC74,AE74,AG74)</f>
        <v>3515.7128328792983</v>
      </c>
      <c r="AJ74" s="148">
        <f>(AA74+AC74)</f>
        <v>0</v>
      </c>
      <c r="AK74" s="147">
        <f>(AE74+AG74)</f>
        <v>3515.7128328792983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13475.716327262942</v>
      </c>
      <c r="AB75" s="158"/>
      <c r="AC75" s="149">
        <f>AA75+AC65-SUM(AC70,AC74)</f>
        <v>19368.288591998644</v>
      </c>
      <c r="AD75" s="158"/>
      <c r="AE75" s="149">
        <f>AC75+AE65-SUM(AE70,AE74)</f>
        <v>23831.785877428261</v>
      </c>
      <c r="AF75" s="158"/>
      <c r="AG75" s="149">
        <f>IF(SUM(AG6:AG29)+((AG65-AG70-$J$75)*4/I$83)&lt;1,0,AG65-AG70-$J$75-(1-SUM(AG6:AG29))*I$83/4)</f>
        <v>7582.2738384176137</v>
      </c>
      <c r="AH75" s="134"/>
      <c r="AI75" s="149">
        <f>AI76-SUM(AI70,AI74)</f>
        <v>23831.785877428261</v>
      </c>
      <c r="AJ75" s="151">
        <f>AJ76-SUM(AJ70,AJ74)</f>
        <v>11786.014753581032</v>
      </c>
      <c r="AK75" s="149">
        <f>AJ75+AK76-SUM(AK70,AK74)</f>
        <v>23831.785877428258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42078</v>
      </c>
      <c r="C76" s="46"/>
      <c r="D76" s="38"/>
      <c r="E76" s="32"/>
      <c r="F76" s="32"/>
      <c r="G76" s="32"/>
      <c r="H76" s="31"/>
      <c r="I76" s="39">
        <f>I130*I$83</f>
        <v>46332.639999999999</v>
      </c>
      <c r="J76" s="51">
        <f t="shared" si="76"/>
        <v>47342.008609725148</v>
      </c>
      <c r="K76" s="40">
        <f>SUM(K70:K75)</f>
        <v>1.4392784697933587</v>
      </c>
      <c r="L76" s="22">
        <f>SUM(L70:L75)</f>
        <v>1.1243462141736775</v>
      </c>
      <c r="M76" s="24">
        <f>SUM(M70:M75)</f>
        <v>1.1251012075128368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9939.1949636997251</v>
      </c>
      <c r="AB76" s="137"/>
      <c r="AC76" s="153">
        <f>AC65</f>
        <v>9938.3247395900999</v>
      </c>
      <c r="AD76" s="137"/>
      <c r="AE76" s="153">
        <f>AE65</f>
        <v>9903.8467540040347</v>
      </c>
      <c r="AF76" s="137"/>
      <c r="AG76" s="153">
        <f>AG65</f>
        <v>13749.142152431286</v>
      </c>
      <c r="AH76" s="137"/>
      <c r="AI76" s="153">
        <f>SUM(AA76,AC76,AE76,AG76)</f>
        <v>43530.508609725148</v>
      </c>
      <c r="AJ76" s="154">
        <f>SUM(AA76,AC76)</f>
        <v>19877.519703289825</v>
      </c>
      <c r="AK76" s="154">
        <f>SUM(AE76,AG76)</f>
        <v>23652.988906435319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16494.826666666671</v>
      </c>
      <c r="J77" s="100">
        <f t="shared" si="76"/>
        <v>0</v>
      </c>
      <c r="K77" s="40"/>
      <c r="L77" s="22">
        <f>-(L131*G$37*F$9/F$7)/B$130</f>
        <v>-0.186303240799785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7582.2738384176137</v>
      </c>
      <c r="AB78" s="112"/>
      <c r="AC78" s="112">
        <f>IF(AA75&lt;0,0,AA75)</f>
        <v>13475.716327262942</v>
      </c>
      <c r="AD78" s="112"/>
      <c r="AE78" s="112">
        <f>AC75</f>
        <v>19368.288591998644</v>
      </c>
      <c r="AF78" s="112"/>
      <c r="AG78" s="112">
        <f>AE75</f>
        <v>23831.785877428261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13475.716327262942</v>
      </c>
      <c r="AB79" s="112"/>
      <c r="AC79" s="112">
        <f>AA79-AA74+AC65-AC70</f>
        <v>19368.288591998644</v>
      </c>
      <c r="AD79" s="112"/>
      <c r="AE79" s="112">
        <f>AC79-AC74+AE65-AE70</f>
        <v>25226.382871148282</v>
      </c>
      <c r="AF79" s="112"/>
      <c r="AG79" s="112">
        <f>AE79-AE74+AG65-AG70</f>
        <v>33535.175555005153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0.65277211590525452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5.4339762611275964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10357.67269072514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17090.159939696478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4272.5399849241194</v>
      </c>
      <c r="AB83" s="112"/>
      <c r="AC83" s="165">
        <f>$I$83*AB82/4</f>
        <v>4272.5399849241194</v>
      </c>
      <c r="AD83" s="112"/>
      <c r="AE83" s="165">
        <f>$I$83*AD82/4</f>
        <v>4272.5399849241194</v>
      </c>
      <c r="AF83" s="112"/>
      <c r="AG83" s="165">
        <f>$I$83*AF82/4</f>
        <v>4272.5399849241194</v>
      </c>
      <c r="AH83" s="165">
        <f>SUM(AA83,AC83,AE83,AG83)</f>
        <v>17090.159939696478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19590.2512972318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29434.091444107893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0.33791374805018726</v>
      </c>
      <c r="C91" s="60">
        <f t="shared" si="82"/>
        <v>0</v>
      </c>
      <c r="D91" s="24">
        <f>SUM(B91,C91)</f>
        <v>0.33791374805018726</v>
      </c>
      <c r="H91" s="24">
        <f>(E37*F37/G37*F$7/F$9)</f>
        <v>0.57212121212121214</v>
      </c>
      <c r="I91" s="22">
        <f t="shared" ref="I91" si="83">(D91*H91)</f>
        <v>0.19332762312689503</v>
      </c>
      <c r="J91" s="24">
        <f>IF(I$32&lt;=1+I$131,I91,L91+J$33*(I91-L91))</f>
        <v>0.19332762312689503</v>
      </c>
      <c r="K91" s="22">
        <f t="shared" ref="K91" si="84">IF(B91="",0,B91)</f>
        <v>0.33791374805018726</v>
      </c>
      <c r="L91" s="22">
        <f t="shared" ref="L91" si="85">(K91*H91)</f>
        <v>0.19332762312689503</v>
      </c>
      <c r="M91" s="226">
        <f t="shared" si="81"/>
        <v>0.19332762312689503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5.7928071094317815E-2</v>
      </c>
      <c r="C92" s="60">
        <f t="shared" si="82"/>
        <v>0</v>
      </c>
      <c r="D92" s="24">
        <f t="shared" ref="D92:D118" si="87">SUM(B92,C92)</f>
        <v>5.7928071094317815E-2</v>
      </c>
      <c r="H92" s="24">
        <f t="shared" ref="H92:H118" si="88">(E38*F38/G38*F$7/F$9)</f>
        <v>0.57212121212121214</v>
      </c>
      <c r="I92" s="22">
        <f t="shared" ref="I92:I118" si="89">(D92*H92)</f>
        <v>3.3141878250324858E-2</v>
      </c>
      <c r="J92" s="24">
        <f t="shared" ref="J92:J118" si="90">IF(I$32&lt;=1+I$131,I92,L92+J$33*(I92-L92))</f>
        <v>3.3141878250324858E-2</v>
      </c>
      <c r="K92" s="22">
        <f t="shared" ref="K92:K118" si="91">IF(B92="",0,B92)</f>
        <v>5.7928071094317815E-2</v>
      </c>
      <c r="L92" s="22">
        <f t="shared" ref="L92:L118" si="92">(K92*H92)</f>
        <v>3.3141878250324858E-2</v>
      </c>
      <c r="M92" s="226">
        <f t="shared" ref="M92:M118" si="93">(J92)</f>
        <v>3.3141878250324858E-2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Chicken sales: no. sold</v>
      </c>
      <c r="B93" s="60">
        <f t="shared" si="82"/>
        <v>1.1875254574335152E-2</v>
      </c>
      <c r="C93" s="60">
        <f t="shared" si="82"/>
        <v>0</v>
      </c>
      <c r="D93" s="24">
        <f t="shared" si="87"/>
        <v>1.1875254574335152E-2</v>
      </c>
      <c r="H93" s="24">
        <f t="shared" si="88"/>
        <v>0.7151515151515152</v>
      </c>
      <c r="I93" s="22">
        <f t="shared" si="89"/>
        <v>8.4926063016457463E-3</v>
      </c>
      <c r="J93" s="24">
        <f t="shared" si="90"/>
        <v>8.4926063016457463E-3</v>
      </c>
      <c r="K93" s="22">
        <f t="shared" si="91"/>
        <v>1.1875254574335152E-2</v>
      </c>
      <c r="L93" s="22">
        <f t="shared" si="92"/>
        <v>8.4926063016457463E-3</v>
      </c>
      <c r="M93" s="226">
        <f t="shared" si="93"/>
        <v>8.4926063016457463E-3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Maize: kg produced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0.92484848484848492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26">
        <f t="shared" si="93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Sorghum: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0.92484848484848492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6">
        <f t="shared" si="9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Beans: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0.84848484848484851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6">
        <f t="shared" si="9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Potato: no. local meas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0.84848484848484851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6">
        <f t="shared" si="93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Sweet Potatoes: no. local meas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0.84848484848484851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6">
        <f t="shared" si="93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Groundnuts (dry): no. local meas</v>
      </c>
      <c r="B99" s="60">
        <f t="shared" si="82"/>
        <v>9.6546785157196363E-2</v>
      </c>
      <c r="C99" s="60">
        <f t="shared" si="82"/>
        <v>-9.6546785157196363E-2</v>
      </c>
      <c r="D99" s="24">
        <f t="shared" si="87"/>
        <v>0</v>
      </c>
      <c r="H99" s="24">
        <f t="shared" si="88"/>
        <v>0.84848484848484851</v>
      </c>
      <c r="I99" s="22">
        <f t="shared" si="89"/>
        <v>0</v>
      </c>
      <c r="J99" s="24">
        <f t="shared" si="90"/>
        <v>8.458055102822791E-2</v>
      </c>
      <c r="K99" s="22">
        <f t="shared" si="91"/>
        <v>9.6546785157196363E-2</v>
      </c>
      <c r="L99" s="22">
        <f t="shared" si="92"/>
        <v>8.1918484375802972E-2</v>
      </c>
      <c r="M99" s="226">
        <f t="shared" si="93"/>
        <v>8.458055102822791E-2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Other crop: type (green vegetables)Cabbage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0.84848484848484851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26">
        <f t="shared" si="93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0.84848484848484851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6">
        <f t="shared" si="93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Spinach: no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0.84848484848484851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6">
        <f t="shared" si="93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Other cashcrop: kg produced (Tomato)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0.84848484848484851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6">
        <f t="shared" si="93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Other cashcrop: kg produced (Onions)</v>
      </c>
      <c r="B104" s="60">
        <f t="shared" si="82"/>
        <v>2.1723026660369182E-2</v>
      </c>
      <c r="C104" s="60">
        <f t="shared" si="82"/>
        <v>0</v>
      </c>
      <c r="D104" s="24">
        <f t="shared" si="87"/>
        <v>2.1723026660369182E-2</v>
      </c>
      <c r="H104" s="24">
        <f t="shared" si="88"/>
        <v>0.84848484848484851</v>
      </c>
      <c r="I104" s="22">
        <f t="shared" si="89"/>
        <v>1.843165898455567E-2</v>
      </c>
      <c r="J104" s="24">
        <f t="shared" si="90"/>
        <v>1.843165898455567E-2</v>
      </c>
      <c r="K104" s="22">
        <f t="shared" si="91"/>
        <v>2.1723026660369182E-2</v>
      </c>
      <c r="L104" s="22">
        <f t="shared" si="92"/>
        <v>1.843165898455567E-2</v>
      </c>
      <c r="M104" s="226">
        <f t="shared" si="93"/>
        <v>1.843165898455567E-2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Other cashcrop: kg produced (Amadumbe)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0.84848484848484851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6">
        <f t="shared" si="93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Sugercane: MT sold</v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0.84848484848484851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26">
        <f t="shared" si="93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WILD FOODS -- see worksheet Data 3</v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0.7151515151515152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26">
        <f t="shared" si="9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Agricultural cash income -- see Data2</v>
      </c>
      <c r="B108" s="60">
        <f t="shared" si="82"/>
        <v>0.30412237324516855</v>
      </c>
      <c r="C108" s="60">
        <f t="shared" si="82"/>
        <v>0</v>
      </c>
      <c r="D108" s="24">
        <f t="shared" si="87"/>
        <v>0.30412237324516855</v>
      </c>
      <c r="H108" s="24">
        <f t="shared" si="88"/>
        <v>0.67272727272727284</v>
      </c>
      <c r="I108" s="22">
        <f t="shared" si="89"/>
        <v>0.20459141472856798</v>
      </c>
      <c r="J108" s="24">
        <f t="shared" si="90"/>
        <v>0.20459141472856798</v>
      </c>
      <c r="K108" s="22">
        <f t="shared" si="91"/>
        <v>0.30412237324516855</v>
      </c>
      <c r="L108" s="22">
        <f t="shared" si="92"/>
        <v>0.20459141472856798</v>
      </c>
      <c r="M108" s="226">
        <f t="shared" si="93"/>
        <v>0.20459141472856798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Construction cash income -- see Data2</v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0.67272727272727284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6">
        <f t="shared" si="9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Domestic work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0.67272727272727284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6">
        <f t="shared" si="9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Formal Employment (conservancies, etc.)</v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0.57212121212121214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6">
        <f t="shared" si="93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Self-employment -- see Data2</v>
      </c>
      <c r="B112" s="60">
        <f t="shared" si="82"/>
        <v>0.25488351281499838</v>
      </c>
      <c r="C112" s="60">
        <f t="shared" si="82"/>
        <v>5.097670256299968E-2</v>
      </c>
      <c r="D112" s="24">
        <f t="shared" si="87"/>
        <v>0.30586021537799807</v>
      </c>
      <c r="H112" s="24">
        <f t="shared" si="88"/>
        <v>0.48484848484848486</v>
      </c>
      <c r="I112" s="22">
        <f t="shared" si="89"/>
        <v>0.14829586200145362</v>
      </c>
      <c r="J112" s="24">
        <f t="shared" si="90"/>
        <v>0.12277670146265113</v>
      </c>
      <c r="K112" s="22">
        <f t="shared" si="91"/>
        <v>0.25488351281499838</v>
      </c>
      <c r="L112" s="22">
        <f t="shared" si="92"/>
        <v>0.12357988500121134</v>
      </c>
      <c r="M112" s="226">
        <f t="shared" si="93"/>
        <v>0.12277670146265113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Small business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0.57212121212121214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6">
        <f t="shared" si="93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Social development -- see Data2</v>
      </c>
      <c r="B114" s="60">
        <f t="shared" si="82"/>
        <v>2.3982221433047575</v>
      </c>
      <c r="C114" s="60">
        <f t="shared" si="82"/>
        <v>0</v>
      </c>
      <c r="D114" s="24">
        <f t="shared" si="87"/>
        <v>2.3982221433047575</v>
      </c>
      <c r="H114" s="24">
        <f t="shared" si="88"/>
        <v>0.7151515151515152</v>
      </c>
      <c r="I114" s="22">
        <f t="shared" si="89"/>
        <v>1.7150921994543116</v>
      </c>
      <c r="J114" s="24">
        <f t="shared" si="90"/>
        <v>1.7150921994543116</v>
      </c>
      <c r="K114" s="22">
        <f t="shared" si="91"/>
        <v>2.3982221433047575</v>
      </c>
      <c r="L114" s="22">
        <f t="shared" si="92"/>
        <v>1.7150921994543116</v>
      </c>
      <c r="M114" s="226">
        <f t="shared" si="93"/>
        <v>1.7150921994543116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Remittances: no. times per year</v>
      </c>
      <c r="B115" s="60">
        <f t="shared" si="82"/>
        <v>0.57928071094317812</v>
      </c>
      <c r="C115" s="60">
        <f t="shared" si="82"/>
        <v>0</v>
      </c>
      <c r="D115" s="24">
        <f t="shared" si="87"/>
        <v>0.57928071094317812</v>
      </c>
      <c r="H115" s="24">
        <f t="shared" si="88"/>
        <v>0.67272727272727284</v>
      </c>
      <c r="I115" s="22">
        <f t="shared" si="89"/>
        <v>0.38969793281631987</v>
      </c>
      <c r="J115" s="24">
        <f t="shared" si="90"/>
        <v>0.38969793281631987</v>
      </c>
      <c r="K115" s="22">
        <f t="shared" si="91"/>
        <v>0.57928071094317812</v>
      </c>
      <c r="L115" s="22">
        <f t="shared" si="92"/>
        <v>0.38969793281631987</v>
      </c>
      <c r="M115" s="226">
        <f t="shared" si="93"/>
        <v>0.38969793281631987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6">
        <f t="shared" si="9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6">
        <f t="shared" si="9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6">
        <f t="shared" si="9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4.062495625844508</v>
      </c>
      <c r="C119" s="29">
        <f>SUM(C91:C118)</f>
        <v>-4.5570082594196683E-2</v>
      </c>
      <c r="D119" s="24">
        <f>SUM(D91:D118)</f>
        <v>4.0169255432503119</v>
      </c>
      <c r="E119" s="22"/>
      <c r="F119" s="2"/>
      <c r="G119" s="2"/>
      <c r="H119" s="31"/>
      <c r="I119" s="22">
        <f>SUM(I91:I118)</f>
        <v>2.7110711756640744</v>
      </c>
      <c r="J119" s="24">
        <f>SUM(J91:J118)</f>
        <v>2.7701325661534999</v>
      </c>
      <c r="K119" s="22">
        <f>SUM(K91:K118)</f>
        <v>4.062495625844508</v>
      </c>
      <c r="L119" s="22">
        <f>SUM(L91:L118)</f>
        <v>2.7682736830396348</v>
      </c>
      <c r="M119" s="57">
        <f t="shared" si="81"/>
        <v>2.7701325661534999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9">
        <f>(B124)</f>
        <v>1.1160125571113229</v>
      </c>
      <c r="L124" s="29">
        <f>IF(SUMPRODUCT($B$124:$B124,$H$124:$H124)&lt;L$119,($B124*$H124),L$119)</f>
        <v>0.94691974542778912</v>
      </c>
      <c r="M124" s="239">
        <f t="shared" si="94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1.3495953274507291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9">
        <f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239">
        <f t="shared" si="94"/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0.65233205833646446</v>
      </c>
      <c r="K126" s="29">
        <f t="shared" ref="K126:K127" si="95">(B126)</f>
        <v>2.678594007401256</v>
      </c>
      <c r="L126" s="29">
        <f>IF(SUMPRODUCT($B$124:$B126,$H$124:$H126)&lt;(L$119-L$128),($B126*$H126),IF(SUMPRODUCT($B$124:$B125,$H$124:$H125)&lt;(L$119-L$128),L$119-L$128-SUMPRODUCT($B$124:$B125,$H$124:$H125),0))</f>
        <v>0.50646447609822909</v>
      </c>
      <c r="M126" s="239">
        <f t="shared" si="94"/>
        <v>0.65233205833646446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0.13709643492321882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0.13709643492321882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0.56576416102117066</v>
      </c>
      <c r="C128" s="56"/>
      <c r="D128" s="31"/>
      <c r="E128" s="2"/>
      <c r="F128" s="2"/>
      <c r="G128" s="2"/>
      <c r="H128" s="24"/>
      <c r="I128" s="29">
        <f>(I30)</f>
        <v>1.7641514302362853</v>
      </c>
      <c r="J128" s="227">
        <f>(J30)</f>
        <v>0.20571561912145209</v>
      </c>
      <c r="K128" s="29">
        <f>(B128)</f>
        <v>0.56576416102117066</v>
      </c>
      <c r="L128" s="29">
        <f>IF(L124=L119,0,(L119-L124)/(B119-B124)*K128)</f>
        <v>0.34972431824582229</v>
      </c>
      <c r="M128" s="239">
        <f t="shared" si="94"/>
        <v>0.20571561912145209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4.062495625844508</v>
      </c>
      <c r="C130" s="56"/>
      <c r="D130" s="31"/>
      <c r="E130" s="2"/>
      <c r="F130" s="2"/>
      <c r="G130" s="2"/>
      <c r="H130" s="24"/>
      <c r="I130" s="29">
        <f>(I119)</f>
        <v>2.7110711756640744</v>
      </c>
      <c r="J130" s="227">
        <f>(J119)</f>
        <v>2.7701325661534999</v>
      </c>
      <c r="K130" s="29">
        <f>(B130)</f>
        <v>4.062495625844508</v>
      </c>
      <c r="L130" s="29">
        <f>(L119)</f>
        <v>2.7682736830396348</v>
      </c>
      <c r="M130" s="239">
        <f t="shared" si="94"/>
        <v>2.7701325661534999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0.96516514326779435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0.45870066716956526</v>
      </c>
      <c r="M131" s="236">
        <f>IF(I131&lt;SUM(M126:M127),0,I131-(SUM(M126:M127)))</f>
        <v>0.31283308493132989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8.4614922611634932E-2</v>
      </c>
      <c r="C6" s="102">
        <f>IF([1]Summ!$I1044="",0,[1]Summ!$I1044)</f>
        <v>0</v>
      </c>
      <c r="D6" s="24">
        <f t="shared" ref="D6:D29" si="0">(B6+C6)</f>
        <v>8.4614922611634932E-2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4.2307461305817466E-2</v>
      </c>
      <c r="J6" s="24">
        <f t="shared" ref="J6:J13" si="3">IF(I$32&lt;=1+I$131,I6,B6*H6+J$33*(I6-B6*H6))</f>
        <v>4.2307461305817466E-2</v>
      </c>
      <c r="K6" s="22">
        <f t="shared" ref="K6:K31" si="4">B6</f>
        <v>8.4614922611634932E-2</v>
      </c>
      <c r="L6" s="22">
        <f t="shared" ref="L6:L29" si="5">IF(K6="","",K6*H6)</f>
        <v>4.2307461305817466E-2</v>
      </c>
      <c r="M6" s="223">
        <f t="shared" ref="M6:M31" si="6">J6</f>
        <v>4.2307461305817466E-2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0.16922984522326986</v>
      </c>
      <c r="Z6" s="156">
        <f>Poor!Z6</f>
        <v>0.17</v>
      </c>
      <c r="AA6" s="121">
        <f>$M6*Z6*4</f>
        <v>2.8769073687955879E-2</v>
      </c>
      <c r="AB6" s="156">
        <f>Poor!AB6</f>
        <v>0.17</v>
      </c>
      <c r="AC6" s="121">
        <f t="shared" ref="AC6:AC29" si="7">$M6*AB6*4</f>
        <v>2.8769073687955879E-2</v>
      </c>
      <c r="AD6" s="156">
        <f>Poor!AD6</f>
        <v>0.33</v>
      </c>
      <c r="AE6" s="121">
        <f t="shared" ref="AE6:AE29" si="8">$M6*AD6*4</f>
        <v>5.584584892367906E-2</v>
      </c>
      <c r="AF6" s="122">
        <f>1-SUM(Z6,AB6,AD6)</f>
        <v>0.32999999999999996</v>
      </c>
      <c r="AG6" s="121">
        <f>$M6*AF6*4</f>
        <v>5.5845848923679046E-2</v>
      </c>
      <c r="AH6" s="123">
        <f>SUM(Z6,AB6,AD6,AF6)</f>
        <v>1</v>
      </c>
      <c r="AI6" s="183">
        <f>SUM(AA6,AC6,AE6,AG6)/4</f>
        <v>4.2307461305817466E-2</v>
      </c>
      <c r="AJ6" s="120">
        <f>(AA6+AC6)/2</f>
        <v>2.8769073687955879E-2</v>
      </c>
      <c r="AK6" s="119">
        <f>(AE6+AG6)/2</f>
        <v>5.5845848923679053E-2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8.589061110122756E-2</v>
      </c>
      <c r="C7" s="102">
        <f>IF([1]Summ!$I1045="",0,[1]Summ!$I1045)</f>
        <v>0</v>
      </c>
      <c r="D7" s="24">
        <f t="shared" si="0"/>
        <v>8.589061110122756E-2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4.294530555061378E-2</v>
      </c>
      <c r="J7" s="24">
        <f t="shared" si="3"/>
        <v>4.294530555061378E-2</v>
      </c>
      <c r="K7" s="22">
        <f t="shared" si="4"/>
        <v>8.589061110122756E-2</v>
      </c>
      <c r="L7" s="22">
        <f t="shared" si="5"/>
        <v>4.294530555061378E-2</v>
      </c>
      <c r="M7" s="223">
        <f t="shared" si="6"/>
        <v>4.294530555061378E-2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4815.8806489291974</v>
      </c>
      <c r="S7" s="221">
        <f>IF($B$81=0,0,(SUMIF($N$6:$N$28,$U7,L$6:L$28)+SUMIF($N$91:$N$118,$U7,L$91:L$118))*$I$83*Poor!$B$81/$B$81)</f>
        <v>5573.4703174209053</v>
      </c>
      <c r="T7" s="221">
        <f>IF($B$81=0,0,(SUMIF($N$6:$N$28,$U7,M$6:M$28)+SUMIF($N$91:$N$118,$U7,M$91:M$118))*$I$83*Poor!$B$81/$B$81)</f>
        <v>5378.5815604563295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0.17178122220245512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0.17178122220245512</v>
      </c>
      <c r="AH7" s="123">
        <f t="shared" ref="AH7:AH30" si="12">SUM(Z7,AB7,AD7,AF7)</f>
        <v>1</v>
      </c>
      <c r="AI7" s="183">
        <f t="shared" ref="AI7:AI30" si="13">SUM(AA7,AC7,AE7,AG7)/4</f>
        <v>4.294530555061378E-2</v>
      </c>
      <c r="AJ7" s="120">
        <f t="shared" ref="AJ7:AJ31" si="14">(AA7+AC7)/2</f>
        <v>0</v>
      </c>
      <c r="AK7" s="119">
        <f t="shared" ref="AK7:AK31" si="15">(AE7+AG7)/2</f>
        <v>8.589061110122756E-2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2.6666666666666665E-2</v>
      </c>
      <c r="C8" s="102">
        <f>IF([1]Summ!$I1046="",0,[1]Summ!$I1046)</f>
        <v>0</v>
      </c>
      <c r="D8" s="24">
        <f t="shared" si="0"/>
        <v>2.6666666666666665E-2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2.6666666666666665E-2</v>
      </c>
      <c r="J8" s="24">
        <f t="shared" si="3"/>
        <v>2.6666666666666665E-2</v>
      </c>
      <c r="K8" s="22">
        <f t="shared" si="4"/>
        <v>2.6666666666666665E-2</v>
      </c>
      <c r="L8" s="22">
        <f t="shared" si="5"/>
        <v>2.6666666666666665E-2</v>
      </c>
      <c r="M8" s="223">
        <f t="shared" si="6"/>
        <v>2.6666666666666665E-2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10629.019988398781</v>
      </c>
      <c r="S8" s="221">
        <f>IF($B$81=0,0,(SUMIF($N$6:$N$28,$U8,L$6:L$28)+SUMIF($N$91:$N$118,$U8,L$91:L$118))*$I$83*Poor!$B$81/$B$81)</f>
        <v>10079.968000000003</v>
      </c>
      <c r="T8" s="221">
        <f>IF($B$81=0,0,(SUMIF($N$6:$N$28,$U8,M$6:M$28)+SUMIF($N$91:$N$118,$U8,M$91:M$118))*$I$83*Poor!$B$81/$B$81)</f>
        <v>10247.362058061879</v>
      </c>
      <c r="U8" s="222">
        <v>2</v>
      </c>
      <c r="V8" s="56"/>
      <c r="W8" s="115"/>
      <c r="X8" s="118">
        <f>Poor!X8</f>
        <v>1</v>
      </c>
      <c r="Y8" s="183">
        <f t="shared" si="9"/>
        <v>0.10666666666666666</v>
      </c>
      <c r="Z8" s="125">
        <f>IF($Y8=0,0,AA8/$Y8)</f>
        <v>0.43893370740099186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4.6819595456105798E-2</v>
      </c>
      <c r="AB8" s="125">
        <f>IF($Y8=0,0,AC8/$Y8)</f>
        <v>0.48339731106788986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5.1562379847241581E-2</v>
      </c>
      <c r="AD8" s="125">
        <f>IF($Y8=0,0,AE8/$Y8)</f>
        <v>7.7668981531118272E-2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8.2846913633192812E-3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2.6666666666666665E-2</v>
      </c>
      <c r="AJ8" s="120">
        <f t="shared" si="14"/>
        <v>4.9190987651673693E-2</v>
      </c>
      <c r="AK8" s="119">
        <f t="shared" si="15"/>
        <v>4.1423456816596406E-3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0.15208899217221136</v>
      </c>
      <c r="C9" s="102">
        <f>IF([1]Summ!$I1047="",0,[1]Summ!$I1047)</f>
        <v>0.13519021526418781</v>
      </c>
      <c r="D9" s="24">
        <f t="shared" si="0"/>
        <v>0.28727920743639918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0.31313433610567515</v>
      </c>
      <c r="J9" s="24">
        <f t="shared" si="3"/>
        <v>0.16264478356071072</v>
      </c>
      <c r="K9" s="22">
        <f t="shared" si="4"/>
        <v>0.15208899217221136</v>
      </c>
      <c r="L9" s="22">
        <f t="shared" si="5"/>
        <v>0.16577700146771041</v>
      </c>
      <c r="M9" s="223">
        <f t="shared" si="6"/>
        <v>0.16264478356071072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2653.452325915458</v>
      </c>
      <c r="S9" s="221">
        <f>IF($B$81=0,0,(SUMIF($N$6:$N$28,$U9,L$6:L$28)+SUMIF($N$91:$N$118,$U9,L$91:L$118))*$I$83*Poor!$B$81/$B$81)</f>
        <v>1456.9834208780651</v>
      </c>
      <c r="T9" s="221">
        <f>IF($B$81=0,0,(SUMIF($N$6:$N$28,$U9,M$6:M$28)+SUMIF($N$91:$N$118,$U9,M$91:M$118))*$I$83*Poor!$B$81/$B$81)</f>
        <v>1456.9834208780651</v>
      </c>
      <c r="U9" s="222">
        <v>3</v>
      </c>
      <c r="V9" s="56"/>
      <c r="W9" s="115"/>
      <c r="X9" s="118">
        <f>Poor!X9</f>
        <v>1</v>
      </c>
      <c r="Y9" s="183">
        <f t="shared" si="9"/>
        <v>0.65057913424284286</v>
      </c>
      <c r="Z9" s="125">
        <f>IF($Y9=0,0,AA9/$Y9)</f>
        <v>0.43893370740099186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0.28556111135093859</v>
      </c>
      <c r="AB9" s="125">
        <f>IF($Y9=0,0,AC9/$Y9)</f>
        <v>0.48339731106788986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0.314488204129866</v>
      </c>
      <c r="AD9" s="125">
        <f>IF($Y9=0,0,AE9/$Y9)</f>
        <v>7.7668981531118259E-2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5.052981876203827E-2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0.16264478356071072</v>
      </c>
      <c r="AJ9" s="120">
        <f t="shared" si="14"/>
        <v>0.30002465774040232</v>
      </c>
      <c r="AK9" s="119">
        <f t="shared" si="15"/>
        <v>2.5264909381019135E-2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3.3052704145169899E-2</v>
      </c>
      <c r="C10" s="102">
        <f>IF([1]Summ!$I1048="",0,[1]Summ!$I1048)</f>
        <v>6.6105408290339812E-2</v>
      </c>
      <c r="D10" s="24">
        <f t="shared" si="0"/>
        <v>9.9158112435509704E-2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0.10808234255470558</v>
      </c>
      <c r="J10" s="24">
        <f t="shared" si="3"/>
        <v>3.4495853362608617E-2</v>
      </c>
      <c r="K10" s="22">
        <f t="shared" si="4"/>
        <v>3.3052704145169899E-2</v>
      </c>
      <c r="L10" s="22">
        <f t="shared" si="5"/>
        <v>3.6027447518235195E-2</v>
      </c>
      <c r="M10" s="223">
        <f t="shared" si="6"/>
        <v>3.4495853362608617E-2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0.13798341345043447</v>
      </c>
      <c r="Z10" s="125">
        <f>IF($Y10=0,0,AA10/$Y10)</f>
        <v>0.43893370740099186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6.0565571225643086E-2</v>
      </c>
      <c r="AB10" s="125">
        <f>IF($Y10=0,0,AC10/$Y10)</f>
        <v>0.4833973110678898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6.6700811033908916E-2</v>
      </c>
      <c r="AD10" s="125">
        <f>IF($Y10=0,0,AE10/$Y10)</f>
        <v>7.766898153111837E-2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1.0717031190882464E-2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3.4495853362608617E-2</v>
      </c>
      <c r="AJ10" s="120">
        <f t="shared" si="14"/>
        <v>6.3633191129776001E-2</v>
      </c>
      <c r="AK10" s="119">
        <f t="shared" si="15"/>
        <v>5.3585155954412322E-3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4.0400646148372181E-2</v>
      </c>
      <c r="C11" s="102">
        <f>IF([1]Summ!$I1049="",0,[1]Summ!$I1049)</f>
        <v>0</v>
      </c>
      <c r="D11" s="24">
        <f t="shared" si="0"/>
        <v>4.0400646148372181E-2</v>
      </c>
      <c r="E11" s="75">
        <f>Poor!E11</f>
        <v>1</v>
      </c>
      <c r="H11" s="24">
        <f t="shared" si="1"/>
        <v>1</v>
      </c>
      <c r="I11" s="22">
        <f t="shared" si="2"/>
        <v>4.0400646148372181E-2</v>
      </c>
      <c r="J11" s="24">
        <f t="shared" si="3"/>
        <v>4.0400646148372181E-2</v>
      </c>
      <c r="K11" s="22">
        <f t="shared" si="4"/>
        <v>4.0400646148372181E-2</v>
      </c>
      <c r="L11" s="22">
        <f t="shared" si="5"/>
        <v>4.0400646148372181E-2</v>
      </c>
      <c r="M11" s="223">
        <f t="shared" si="6"/>
        <v>4.0400646148372181E-2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39918.065859500239</v>
      </c>
      <c r="S11" s="221">
        <f>IF($B$81=0,0,(SUMIF($N$6:$N$28,$U11,L$6:L$28)+SUMIF($N$91:$N$118,$U11,L$91:L$118))*$I$83*Poor!$B$81/$B$81)</f>
        <v>25119.839999999997</v>
      </c>
      <c r="T11" s="221">
        <f>IF($B$81=0,0,(SUMIF($N$6:$N$28,$U11,M$6:M$28)+SUMIF($N$91:$N$118,$U11,M$91:M$118))*$I$83*Poor!$B$81/$B$81)</f>
        <v>25427.13036991204</v>
      </c>
      <c r="U11" s="222">
        <v>5</v>
      </c>
      <c r="V11" s="56"/>
      <c r="W11" s="115"/>
      <c r="X11" s="118">
        <f>Poor!X11</f>
        <v>1</v>
      </c>
      <c r="Y11" s="183">
        <f t="shared" si="9"/>
        <v>0.16160258459348872</v>
      </c>
      <c r="Z11" s="125">
        <f>IF($Y11=0,0,AA11/$Y11)</f>
        <v>0.43893370740099191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7.0932821581202427E-2</v>
      </c>
      <c r="AB11" s="125">
        <f>IF($Y11=0,0,AC11/$Y11)</f>
        <v>0.48339731106788986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7.8118254854113653E-2</v>
      </c>
      <c r="AD11" s="125">
        <f>IF($Y11=0,0,AE11/$Y11)</f>
        <v>7.7668981531118217E-2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1.2551508158172645E-2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4.0400646148372174E-2</v>
      </c>
      <c r="AJ11" s="120">
        <f t="shared" si="14"/>
        <v>7.4525538217658033E-2</v>
      </c>
      <c r="AK11" s="119">
        <f t="shared" si="15"/>
        <v>6.2757540790863223E-3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101">
        <f>IF([1]Summ!$H1050="",0,[1]Summ!$H1050)</f>
        <v>7.2809055328233404E-4</v>
      </c>
      <c r="C12" s="102">
        <f>IF([1]Summ!$I1050="",0,[1]Summ!$I1050)</f>
        <v>0</v>
      </c>
      <c r="D12" s="24">
        <f t="shared" si="0"/>
        <v>7.2809055328233404E-4</v>
      </c>
      <c r="E12" s="75">
        <f>Poor!E12</f>
        <v>1</v>
      </c>
      <c r="H12" s="24">
        <f t="shared" si="1"/>
        <v>1</v>
      </c>
      <c r="I12" s="22">
        <f t="shared" si="2"/>
        <v>7.2809055328233404E-4</v>
      </c>
      <c r="J12" s="24">
        <f t="shared" si="3"/>
        <v>7.2809055328233404E-4</v>
      </c>
      <c r="K12" s="22">
        <f t="shared" si="4"/>
        <v>7.2809055328233404E-4</v>
      </c>
      <c r="L12" s="22">
        <f t="shared" si="5"/>
        <v>7.2809055328233404E-4</v>
      </c>
      <c r="M12" s="223">
        <f t="shared" si="6"/>
        <v>7.2809055328233404E-4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2.9123622131293362E-3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1.9512826827966553E-3</v>
      </c>
      <c r="AF12" s="122">
        <f>1-SUM(Z12,AB12,AD12)</f>
        <v>0.32999999999999996</v>
      </c>
      <c r="AG12" s="121">
        <f>$M12*AF12*4</f>
        <v>9.6107953033268087E-4</v>
      </c>
      <c r="AH12" s="123">
        <f t="shared" si="12"/>
        <v>1</v>
      </c>
      <c r="AI12" s="183">
        <f t="shared" si="13"/>
        <v>7.2809055328233404E-4</v>
      </c>
      <c r="AJ12" s="120">
        <f t="shared" si="14"/>
        <v>0</v>
      </c>
      <c r="AK12" s="119">
        <f t="shared" si="15"/>
        <v>1.4561811065646681E-3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101">
        <f>IF([1]Summ!$H1051="",0,[1]Summ!$H1051)</f>
        <v>1.4384909268813377E-2</v>
      </c>
      <c r="C13" s="102">
        <f>IF([1]Summ!$I1051="",0,[1]Summ!$I1051)</f>
        <v>1.1172745063156022E-2</v>
      </c>
      <c r="D13" s="24">
        <f t="shared" si="0"/>
        <v>2.5557654331969399E-2</v>
      </c>
      <c r="E13" s="75">
        <f>Poor!E13</f>
        <v>1</v>
      </c>
      <c r="H13" s="24">
        <f t="shared" si="1"/>
        <v>1</v>
      </c>
      <c r="I13" s="22">
        <f t="shared" si="2"/>
        <v>2.5557654331969399E-2</v>
      </c>
      <c r="J13" s="24">
        <f t="shared" si="3"/>
        <v>1.4147422127483504E-2</v>
      </c>
      <c r="K13" s="22">
        <f t="shared" si="4"/>
        <v>1.4384909268813377E-2</v>
      </c>
      <c r="L13" s="22">
        <f t="shared" si="5"/>
        <v>1.4384909268813377E-2</v>
      </c>
      <c r="M13" s="224">
        <f t="shared" si="6"/>
        <v>1.4147422127483504E-2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5.6589688509934018E-2</v>
      </c>
      <c r="Z13" s="156">
        <f>Poor!Z13</f>
        <v>1</v>
      </c>
      <c r="AA13" s="121">
        <f>$M13*Z13*4</f>
        <v>5.6589688509934018E-2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1.4147422127483504E-2</v>
      </c>
      <c r="AJ13" s="120">
        <f t="shared" si="14"/>
        <v>2.8294844254967009E-2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101">
        <f>IF([1]Summ!$H1052="",0,[1]Summ!$H1052)</f>
        <v>3.6065646682085038E-3</v>
      </c>
      <c r="C14" s="102">
        <f>IF([1]Summ!$I1052="",0,[1]Summ!$I1052)</f>
        <v>3.1822629425369155E-2</v>
      </c>
      <c r="D14" s="24">
        <f t="shared" si="0"/>
        <v>3.5429194093577657E-2</v>
      </c>
      <c r="E14" s="75">
        <f>Poor!E14</f>
        <v>1</v>
      </c>
      <c r="F14" s="22"/>
      <c r="H14" s="24">
        <f t="shared" si="1"/>
        <v>1</v>
      </c>
      <c r="I14" s="22">
        <f t="shared" si="2"/>
        <v>3.5429194093577657E-2</v>
      </c>
      <c r="J14" s="24">
        <f>IF(I$32&lt;=1+I131,I14,B14*H14+J$33*(I14-B14*H14))</f>
        <v>2.9301449298979221E-3</v>
      </c>
      <c r="K14" s="22">
        <f t="shared" si="4"/>
        <v>3.6065646682085038E-3</v>
      </c>
      <c r="L14" s="22">
        <f t="shared" si="5"/>
        <v>3.6065646682085038E-3</v>
      </c>
      <c r="M14" s="224">
        <f t="shared" si="6"/>
        <v>2.9301449298979221E-3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175147.01757943063</v>
      </c>
      <c r="S14" s="221">
        <f>IF($B$81=0,0,(SUMIF($N$6:$N$28,$U14,L$6:L$28)+SUMIF($N$91:$N$118,$U14,L$91:L$118))*$I$83*Poor!$B$81/$B$81)</f>
        <v>110043.42857142859</v>
      </c>
      <c r="T14" s="221">
        <f>IF($B$81=0,0,(SUMIF($N$6:$N$28,$U14,M$6:M$28)+SUMIF($N$91:$N$118,$U14,M$91:M$118))*$I$83*Poor!$B$81/$B$81)</f>
        <v>110043.42857142859</v>
      </c>
      <c r="U14" s="222">
        <v>8</v>
      </c>
      <c r="V14" s="56"/>
      <c r="W14" s="110"/>
      <c r="X14" s="118"/>
      <c r="Y14" s="183">
        <f>M14*4</f>
        <v>1.1720579719591688E-2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1.1720579719591688E-2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2.9301449298979221E-3</v>
      </c>
      <c r="AJ14" s="120">
        <f t="shared" si="14"/>
        <v>5.8602898597958442E-3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2.6954247464863905E-2</v>
      </c>
      <c r="C15" s="102">
        <f>IF([1]Summ!$I1053="",0,[1]Summ!$I1053)</f>
        <v>0.26954247464863901</v>
      </c>
      <c r="D15" s="24">
        <f t="shared" si="0"/>
        <v>0.29649672211350292</v>
      </c>
      <c r="E15" s="75">
        <f>Poor!E15</f>
        <v>1</v>
      </c>
      <c r="F15" s="22"/>
      <c r="H15" s="24">
        <f t="shared" si="1"/>
        <v>1</v>
      </c>
      <c r="I15" s="22">
        <f t="shared" si="2"/>
        <v>0.29649672211350292</v>
      </c>
      <c r="J15" s="24">
        <f>IF(I$32&lt;=1+I131,I15,B15*H15+J$33*(I15-B15*H15))</f>
        <v>2.1224870180280703E-2</v>
      </c>
      <c r="K15" s="22">
        <f t="shared" si="4"/>
        <v>2.6954247464863905E-2</v>
      </c>
      <c r="L15" s="22">
        <f t="shared" si="5"/>
        <v>2.6954247464863905E-2</v>
      </c>
      <c r="M15" s="225">
        <f t="shared" si="6"/>
        <v>2.1224870180280703E-2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8.4899480721122814E-2</v>
      </c>
      <c r="Z15" s="156">
        <f>Poor!Z15</f>
        <v>0.25</v>
      </c>
      <c r="AA15" s="121">
        <f t="shared" si="16"/>
        <v>2.1224870180280703E-2</v>
      </c>
      <c r="AB15" s="156">
        <f>Poor!AB15</f>
        <v>0.25</v>
      </c>
      <c r="AC15" s="121">
        <f t="shared" si="7"/>
        <v>2.1224870180280703E-2</v>
      </c>
      <c r="AD15" s="156">
        <f>Poor!AD15</f>
        <v>0.25</v>
      </c>
      <c r="AE15" s="121">
        <f t="shared" si="8"/>
        <v>2.1224870180280703E-2</v>
      </c>
      <c r="AF15" s="122">
        <f t="shared" si="10"/>
        <v>0.25</v>
      </c>
      <c r="AG15" s="121">
        <f t="shared" si="11"/>
        <v>2.1224870180280703E-2</v>
      </c>
      <c r="AH15" s="123">
        <f t="shared" si="12"/>
        <v>1</v>
      </c>
      <c r="AI15" s="183">
        <f t="shared" si="13"/>
        <v>2.1224870180280703E-2</v>
      </c>
      <c r="AJ15" s="120">
        <f t="shared" si="14"/>
        <v>2.1224870180280703E-2</v>
      </c>
      <c r="AK15" s="119">
        <f t="shared" si="15"/>
        <v>2.1224870180280703E-2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101">
        <f>IF([1]Summ!$H1054="",0,[1]Summ!$H1054)</f>
        <v>7.0249955523928121E-3</v>
      </c>
      <c r="C16" s="102">
        <f>IF([1]Summ!$I1054="",0,[1]Summ!$I1054)</f>
        <v>2.601850204589932E-3</v>
      </c>
      <c r="D16" s="24">
        <f t="shared" si="0"/>
        <v>9.626845756982744E-3</v>
      </c>
      <c r="E16" s="75">
        <f>Poor!E16</f>
        <v>1</v>
      </c>
      <c r="F16" s="22"/>
      <c r="H16" s="24">
        <f t="shared" si="1"/>
        <v>1</v>
      </c>
      <c r="I16" s="22">
        <f t="shared" si="2"/>
        <v>9.626845756982744E-3</v>
      </c>
      <c r="J16" s="24">
        <f>IF(I$32&lt;=1+I131,I16,B16*H16+J$33*(I16-B16*H16))</f>
        <v>6.9696907939145883E-3</v>
      </c>
      <c r="K16" s="22">
        <f t="shared" si="4"/>
        <v>7.0249955523928121E-3</v>
      </c>
      <c r="L16" s="22">
        <f t="shared" si="5"/>
        <v>7.0249955523928121E-3</v>
      </c>
      <c r="M16" s="223">
        <f t="shared" si="6"/>
        <v>6.9696907939145883E-3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2.7878763175658353E-2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2.7878763175658353E-2</v>
      </c>
      <c r="AH16" s="123">
        <f t="shared" si="12"/>
        <v>1</v>
      </c>
      <c r="AI16" s="183">
        <f t="shared" si="13"/>
        <v>6.9696907939145883E-3</v>
      </c>
      <c r="AJ16" s="120">
        <f t="shared" si="14"/>
        <v>0</v>
      </c>
      <c r="AK16" s="119">
        <f t="shared" si="15"/>
        <v>1.3939381587829177E-2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4.5510314890588859E-3</v>
      </c>
      <c r="C17" s="102">
        <f>IF([1]Summ!$I1055="",0,[1]Summ!$I1055)</f>
        <v>1.9366091442803773E-3</v>
      </c>
      <c r="D17" s="24">
        <f t="shared" si="0"/>
        <v>6.4876406333392632E-3</v>
      </c>
      <c r="E17" s="75">
        <f>Poor!E17</f>
        <v>1</v>
      </c>
      <c r="F17" s="22"/>
      <c r="H17" s="24">
        <f t="shared" si="1"/>
        <v>1</v>
      </c>
      <c r="I17" s="22">
        <f t="shared" si="2"/>
        <v>6.4876406333392632E-3</v>
      </c>
      <c r="J17" s="24">
        <f t="shared" ref="J17:J25" si="17">IF(I$32&lt;=1+I131,I17,B17*H17+J$33*(I17-B17*H17))</f>
        <v>4.5098670512283747E-3</v>
      </c>
      <c r="K17" s="22">
        <f t="shared" si="4"/>
        <v>4.5510314890588859E-3</v>
      </c>
      <c r="L17" s="22">
        <f t="shared" si="5"/>
        <v>4.5510314890588859E-3</v>
      </c>
      <c r="M17" s="224">
        <f t="shared" si="6"/>
        <v>4.5098670512283747E-3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1.8039468204913499E-2</v>
      </c>
      <c r="Z17" s="156">
        <f>Poor!Z17</f>
        <v>0.29409999999999997</v>
      </c>
      <c r="AA17" s="121">
        <f t="shared" si="16"/>
        <v>5.3054075990650595E-3</v>
      </c>
      <c r="AB17" s="156">
        <f>Poor!AB17</f>
        <v>0.17649999999999999</v>
      </c>
      <c r="AC17" s="121">
        <f t="shared" si="7"/>
        <v>3.1839661381672323E-3</v>
      </c>
      <c r="AD17" s="156">
        <f>Poor!AD17</f>
        <v>0.23530000000000001</v>
      </c>
      <c r="AE17" s="121">
        <f t="shared" si="8"/>
        <v>4.2446868686161461E-3</v>
      </c>
      <c r="AF17" s="122">
        <f t="shared" si="10"/>
        <v>0.29410000000000003</v>
      </c>
      <c r="AG17" s="121">
        <f t="shared" si="11"/>
        <v>5.3054075990650604E-3</v>
      </c>
      <c r="AH17" s="123">
        <f t="shared" si="12"/>
        <v>1</v>
      </c>
      <c r="AI17" s="183">
        <f t="shared" si="13"/>
        <v>4.5098670512283747E-3</v>
      </c>
      <c r="AJ17" s="120">
        <f t="shared" si="14"/>
        <v>4.2446868686161461E-3</v>
      </c>
      <c r="AK17" s="119">
        <f t="shared" si="15"/>
        <v>4.7750472338406033E-3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1587.9862402349652</v>
      </c>
      <c r="S18" s="221">
        <f>IF($B$81=0,0,(SUMIF($N$6:$N$28,$U18,L$6:L$28)+SUMIF($N$91:$N$118,$U18,L$91:L$118))*$I$83*Poor!$B$81/$B$81)</f>
        <v>1743.8938713976002</v>
      </c>
      <c r="T18" s="221">
        <f>IF($B$81=0,0,(SUMIF($N$6:$N$28,$U18,M$6:M$28)+SUMIF($N$91:$N$118,$U18,M$91:M$118))*$I$83*Poor!$B$81/$B$81)</f>
        <v>1743.8938713976002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12775.429517558467</v>
      </c>
      <c r="S20" s="221">
        <f>IF($B$81=0,0,(SUMIF($N$6:$N$28,$U20,L$6:L$28)+SUMIF($N$91:$N$118,$U20,L$91:L$118))*$I$83*Poor!$B$81/$B$81)</f>
        <v>10033.371428571429</v>
      </c>
      <c r="T20" s="221">
        <f>IF($B$81=0,0,(SUMIF($N$6:$N$28,$U20,M$6:M$28)+SUMIF($N$91:$N$118,$U20,M$91:M$118))*$I$83*Poor!$B$81/$B$81)</f>
        <v>10033.371428571429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247526.8521599677</v>
      </c>
      <c r="S23" s="179">
        <f>SUM(S7:S22)</f>
        <v>164050.9556096966</v>
      </c>
      <c r="T23" s="179">
        <f>SUM(T7:T22)</f>
        <v>164330.75128070594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29434.091444107904</v>
      </c>
      <c r="S24" s="41">
        <f>IF($B$81=0,0,(SUM(($B$70*$H$70))+((1-$D$29)*$I$83))*Poor!$B$81/$B$81)</f>
        <v>29434.091444107904</v>
      </c>
      <c r="T24" s="41">
        <f>IF($B$81=0,0,(SUM(($B$70*$H$70))+((1-$D$29)*$I$83))*Poor!$B$81/$B$81)</f>
        <v>29434.091444107904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0.1020408163265306</v>
      </c>
      <c r="C26" s="102">
        <f>IF([1]Summ!$I1064="",0,[1]Summ!$I1064)</f>
        <v>0</v>
      </c>
      <c r="D26" s="24">
        <f t="shared" si="0"/>
        <v>0.1020408163265306</v>
      </c>
      <c r="E26" s="75">
        <f>Poor!E26</f>
        <v>1</v>
      </c>
      <c r="F26" s="22"/>
      <c r="H26" s="24">
        <f t="shared" si="1"/>
        <v>1</v>
      </c>
      <c r="I26" s="22">
        <f t="shared" si="2"/>
        <v>0.1020408163265306</v>
      </c>
      <c r="J26" s="24">
        <f>IF(I$32&lt;=1+I131,I26,B26*H26+J$33*(I26-B26*H26))</f>
        <v>0.1020408163265306</v>
      </c>
      <c r="K26" s="22">
        <f t="shared" si="4"/>
        <v>0.1020408163265306</v>
      </c>
      <c r="L26" s="22">
        <f t="shared" si="5"/>
        <v>0.1020408163265306</v>
      </c>
      <c r="M26" s="223">
        <f t="shared" si="6"/>
        <v>0.1020408163265306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0.4081632653061224</v>
      </c>
      <c r="Z26" s="156">
        <f>Poor!Z26</f>
        <v>0.25</v>
      </c>
      <c r="AA26" s="121">
        <f t="shared" si="16"/>
        <v>0.1020408163265306</v>
      </c>
      <c r="AB26" s="156">
        <f>Poor!AB26</f>
        <v>0.25</v>
      </c>
      <c r="AC26" s="121">
        <f t="shared" si="7"/>
        <v>0.1020408163265306</v>
      </c>
      <c r="AD26" s="156">
        <f>Poor!AD26</f>
        <v>0.25</v>
      </c>
      <c r="AE26" s="121">
        <f t="shared" si="8"/>
        <v>0.1020408163265306</v>
      </c>
      <c r="AF26" s="122">
        <f t="shared" si="10"/>
        <v>0.25</v>
      </c>
      <c r="AG26" s="121">
        <f t="shared" si="11"/>
        <v>0.1020408163265306</v>
      </c>
      <c r="AH26" s="123">
        <f t="shared" si="12"/>
        <v>1</v>
      </c>
      <c r="AI26" s="183">
        <f t="shared" si="13"/>
        <v>0.1020408163265306</v>
      </c>
      <c r="AJ26" s="120">
        <f t="shared" si="14"/>
        <v>0.1020408163265306</v>
      </c>
      <c r="AK26" s="119">
        <f t="shared" si="15"/>
        <v>0.1020408163265306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3.676503469133606E-2</v>
      </c>
      <c r="C27" s="102">
        <f>IF([1]Summ!$I1065="",0,[1]Summ!$I1065)</f>
        <v>-3.676503469133606E-2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3.7546509874058318E-2</v>
      </c>
      <c r="K27" s="22">
        <f t="shared" si="4"/>
        <v>3.676503469133606E-2</v>
      </c>
      <c r="L27" s="22">
        <f t="shared" si="5"/>
        <v>3.676503469133606E-2</v>
      </c>
      <c r="M27" s="225">
        <f t="shared" si="6"/>
        <v>3.7546509874058318E-2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0.15018603949623327</v>
      </c>
      <c r="Z27" s="156">
        <f>Poor!Z27</f>
        <v>0.25</v>
      </c>
      <c r="AA27" s="121">
        <f t="shared" si="16"/>
        <v>3.7546509874058318E-2</v>
      </c>
      <c r="AB27" s="156">
        <f>Poor!AB27</f>
        <v>0.25</v>
      </c>
      <c r="AC27" s="121">
        <f t="shared" si="7"/>
        <v>3.7546509874058318E-2</v>
      </c>
      <c r="AD27" s="156">
        <f>Poor!AD27</f>
        <v>0.25</v>
      </c>
      <c r="AE27" s="121">
        <f t="shared" si="8"/>
        <v>3.7546509874058318E-2</v>
      </c>
      <c r="AF27" s="122">
        <f t="shared" si="10"/>
        <v>0.25</v>
      </c>
      <c r="AG27" s="121">
        <f t="shared" si="11"/>
        <v>3.7546509874058318E-2</v>
      </c>
      <c r="AH27" s="123">
        <f t="shared" si="12"/>
        <v>1</v>
      </c>
      <c r="AI27" s="183">
        <f t="shared" si="13"/>
        <v>3.7546509874058318E-2</v>
      </c>
      <c r="AJ27" s="120">
        <f t="shared" si="14"/>
        <v>3.7546509874058318E-2</v>
      </c>
      <c r="AK27" s="119">
        <f t="shared" si="15"/>
        <v>3.7546509874058318E-2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3.7503180928660385E-3</v>
      </c>
      <c r="C28" s="102">
        <f>IF([1]Summ!$I1066="",0,[1]Summ!$I1066)</f>
        <v>-3.7503180928660385E-3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3.8300346099724328E-3</v>
      </c>
      <c r="K28" s="22">
        <f t="shared" si="4"/>
        <v>3.7503180928660385E-3</v>
      </c>
      <c r="L28" s="22">
        <f t="shared" si="5"/>
        <v>3.7503180928660385E-3</v>
      </c>
      <c r="M28" s="223">
        <f t="shared" si="6"/>
        <v>3.8300346099724328E-3</v>
      </c>
      <c r="N28" s="228"/>
      <c r="O28" s="2"/>
      <c r="P28" s="22"/>
      <c r="V28" s="56"/>
      <c r="W28" s="110"/>
      <c r="X28" s="118"/>
      <c r="Y28" s="183">
        <f t="shared" si="9"/>
        <v>1.5320138439889731E-2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7.6600692199448655E-3</v>
      </c>
      <c r="AF28" s="122">
        <f t="shared" si="10"/>
        <v>0.5</v>
      </c>
      <c r="AG28" s="121">
        <f t="shared" si="11"/>
        <v>7.6600692199448655E-3</v>
      </c>
      <c r="AH28" s="123">
        <f t="shared" si="12"/>
        <v>1</v>
      </c>
      <c r="AI28" s="183">
        <f t="shared" si="13"/>
        <v>3.8300346099724328E-3</v>
      </c>
      <c r="AJ28" s="120">
        <f t="shared" si="14"/>
        <v>0</v>
      </c>
      <c r="AK28" s="119">
        <f t="shared" si="15"/>
        <v>7.6600692199448655E-3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0.28339556125244619</v>
      </c>
      <c r="C29" s="102">
        <f>IF([1]Summ!$I1067="",0,[1]Summ!$I1067)</f>
        <v>-5.8758787310449118E-2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0.28464453420828545</v>
      </c>
      <c r="K29" s="22">
        <f t="shared" si="4"/>
        <v>0.28339556125244619</v>
      </c>
      <c r="L29" s="22">
        <f t="shared" si="5"/>
        <v>0.28339556125244619</v>
      </c>
      <c r="M29" s="223">
        <f t="shared" si="6"/>
        <v>0.28464453420828545</v>
      </c>
      <c r="N29" s="228"/>
      <c r="P29" s="22"/>
      <c r="V29" s="56"/>
      <c r="W29" s="110"/>
      <c r="X29" s="118"/>
      <c r="Y29" s="183">
        <f t="shared" si="9"/>
        <v>1.1385781368331418</v>
      </c>
      <c r="Z29" s="156">
        <f>Poor!Z29</f>
        <v>0.25</v>
      </c>
      <c r="AA29" s="121">
        <f t="shared" si="16"/>
        <v>0.28464453420828545</v>
      </c>
      <c r="AB29" s="156">
        <f>Poor!AB29</f>
        <v>0.25</v>
      </c>
      <c r="AC29" s="121">
        <f t="shared" si="7"/>
        <v>0.28464453420828545</v>
      </c>
      <c r="AD29" s="156">
        <f>Poor!AD29</f>
        <v>0.25</v>
      </c>
      <c r="AE29" s="121">
        <f t="shared" si="8"/>
        <v>0.28464453420828545</v>
      </c>
      <c r="AF29" s="122">
        <f t="shared" si="10"/>
        <v>0.25</v>
      </c>
      <c r="AG29" s="121">
        <f t="shared" si="11"/>
        <v>0.28464453420828545</v>
      </c>
      <c r="AH29" s="123">
        <f t="shared" si="12"/>
        <v>1</v>
      </c>
      <c r="AI29" s="183">
        <f t="shared" si="13"/>
        <v>0.28464453420828545</v>
      </c>
      <c r="AJ29" s="120">
        <f t="shared" si="14"/>
        <v>0.28464453420828545</v>
      </c>
      <c r="AK29" s="119">
        <f t="shared" si="15"/>
        <v>0.28464453420828545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0.51164617712150862</v>
      </c>
      <c r="C30" s="103"/>
      <c r="D30" s="24">
        <f>(D119-B124)</f>
        <v>12.198064964023647</v>
      </c>
      <c r="E30" s="75">
        <f>Poor!E30</f>
        <v>1</v>
      </c>
      <c r="H30" s="96">
        <f>(E30*F$7/F$9)</f>
        <v>1</v>
      </c>
      <c r="I30" s="29">
        <f>IF(E30&gt;=1,I119-I124,MIN(I119-I124,B30*H30))</f>
        <v>6.8321036665716752</v>
      </c>
      <c r="J30" s="230">
        <f>IF(I$32&lt;=1,I30,1-SUM(J6:J29))</f>
        <v>0.17196730275027639</v>
      </c>
      <c r="K30" s="22">
        <f t="shared" si="4"/>
        <v>0.51164617712150862</v>
      </c>
      <c r="L30" s="22">
        <f>IF(L124=L119,0,IF(K30="",0,(L119-L124)/(B119-B124)*K30))</f>
        <v>0.29309687170066451</v>
      </c>
      <c r="M30" s="175">
        <f t="shared" si="6"/>
        <v>0.17196730275027639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0.68786921100110554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0.58551585941058804</v>
      </c>
      <c r="AE30" s="187">
        <f>IF(AE79*4/$I$84+SUM(AE6:AE29)&lt;1,AE79*4/$I$84,1-SUM(AE6:AE29))</f>
        <v>0.40275833224139546</v>
      </c>
      <c r="AF30" s="122">
        <f>IF($Y30=0,0,AG30/($Y$30))</f>
        <v>0.41448414058941146</v>
      </c>
      <c r="AG30" s="187">
        <f>IF(AG79*4/$I$84+SUM(AG6:AG29)&lt;1,AG79*4/$I$84,1-SUM(AG6:AG29))</f>
        <v>0.28511087875970975</v>
      </c>
      <c r="AH30" s="123">
        <f t="shared" si="12"/>
        <v>0.99999999999999956</v>
      </c>
      <c r="AI30" s="183">
        <f t="shared" si="13"/>
        <v>0.1719673027502763</v>
      </c>
      <c r="AJ30" s="120">
        <f t="shared" si="14"/>
        <v>0</v>
      </c>
      <c r="AK30" s="119">
        <f t="shared" si="15"/>
        <v>0.3439346055005526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-0.13042296971787892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1.41756228932659</v>
      </c>
      <c r="C32" s="77">
        <f>SUM(C6:C31)</f>
        <v>0.4190977919459109</v>
      </c>
      <c r="D32" s="24">
        <f>SUM(D6:D30)</f>
        <v>13.52307886817464</v>
      </c>
      <c r="E32" s="2"/>
      <c r="F32" s="2"/>
      <c r="H32" s="17"/>
      <c r="I32" s="22">
        <f>SUM(I6:I30)</f>
        <v>8.1066441626547086</v>
      </c>
      <c r="J32" s="17"/>
      <c r="L32" s="22">
        <f>SUM(L6:L30)</f>
        <v>1.1304229697178789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-2.1255934865374027E-2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21000</v>
      </c>
      <c r="C37" s="104">
        <f>IF([1]Summ!$I1072="",0,[1]Summ!$I1072)</f>
        <v>-14000</v>
      </c>
      <c r="D37" s="38">
        <f t="shared" ref="D37:D64" si="25">B37+C37</f>
        <v>7000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6608</v>
      </c>
      <c r="J37" s="38">
        <f>J91*I$83</f>
        <v>20104.918435180782</v>
      </c>
      <c r="K37" s="40">
        <f>(B37/B$65)</f>
        <v>0.15121294382799166</v>
      </c>
      <c r="L37" s="22">
        <f t="shared" ref="L37" si="28">(K37*H37)</f>
        <v>0.14274501897362413</v>
      </c>
      <c r="M37" s="24">
        <f>J37/B$65</f>
        <v>0.14476780485739743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7.4476178446181512E-2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1497.3374930244483</v>
      </c>
      <c r="AF37" s="122">
        <f t="shared" ref="AF37:AF64" si="29">1-SUM(Z37,AB37,AD37)</f>
        <v>0.92552382155381852</v>
      </c>
      <c r="AG37" s="147">
        <f>$J37*AF37</f>
        <v>18607.580942156335</v>
      </c>
      <c r="AH37" s="123">
        <f>SUM(Z37,AB37,AD37,AF37)</f>
        <v>1</v>
      </c>
      <c r="AI37" s="112">
        <f>SUM(AA37,AC37,AE37,AG37)</f>
        <v>20104.918435180785</v>
      </c>
      <c r="AJ37" s="148">
        <f>(AA37+AC37)</f>
        <v>0</v>
      </c>
      <c r="AK37" s="147">
        <f>(AE37+AG37)</f>
        <v>20104.918435180785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2100</v>
      </c>
      <c r="C38" s="104">
        <f>IF([1]Summ!$I1073="",0,[1]Summ!$I1073)</f>
        <v>600</v>
      </c>
      <c r="D38" s="38">
        <f t="shared" si="25"/>
        <v>2700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2548.7999999999997</v>
      </c>
      <c r="J38" s="38">
        <f t="shared" ref="J38:J64" si="32">J92*I$83</f>
        <v>1970.3606384922523</v>
      </c>
      <c r="K38" s="40">
        <f t="shared" ref="K38:K64" si="33">(B38/B$65)</f>
        <v>1.5121294382799168E-2</v>
      </c>
      <c r="L38" s="22">
        <f t="shared" ref="L38:L64" si="34">(K38*H38)</f>
        <v>1.4274501897362414E-2</v>
      </c>
      <c r="M38" s="24">
        <f t="shared" ref="M38:M64" si="35">J38/B$65</f>
        <v>1.4187811073772131E-2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7.4476178446181526E-2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146.74493051568115</v>
      </c>
      <c r="AF38" s="122">
        <f t="shared" si="29"/>
        <v>0.92552382155381852</v>
      </c>
      <c r="AG38" s="147">
        <f t="shared" ref="AG38:AG64" si="36">$J38*AF38</f>
        <v>1823.6157079765712</v>
      </c>
      <c r="AH38" s="123">
        <f t="shared" ref="AH38:AI58" si="37">SUM(Z38,AB38,AD38,AF38)</f>
        <v>1</v>
      </c>
      <c r="AI38" s="112">
        <f t="shared" si="37"/>
        <v>1970.3606384922523</v>
      </c>
      <c r="AJ38" s="148">
        <f t="shared" ref="AJ38:AJ64" si="38">(AA38+AC38)</f>
        <v>0</v>
      </c>
      <c r="AK38" s="147">
        <f t="shared" ref="AK38:AK64" si="39">(AE38+AG38)</f>
        <v>1970.3606384922523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147</v>
      </c>
      <c r="C39" s="104">
        <f>IF([1]Summ!$I1074="",0,[1]Summ!$I1074)</f>
        <v>0</v>
      </c>
      <c r="D39" s="38">
        <f t="shared" si="25"/>
        <v>147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173.45999999999998</v>
      </c>
      <c r="J39" s="38">
        <f t="shared" si="32"/>
        <v>173.45999999999998</v>
      </c>
      <c r="K39" s="40">
        <f t="shared" si="33"/>
        <v>1.0584906067959417E-3</v>
      </c>
      <c r="L39" s="22">
        <f t="shared" si="34"/>
        <v>1.2490189160192112E-3</v>
      </c>
      <c r="M39" s="24">
        <f t="shared" si="35"/>
        <v>1.2490189160192112E-3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0.43893370740099186</v>
      </c>
      <c r="AA39" s="147">
        <f t="shared" ref="AA39:AA64" si="40">$J39*Z39</f>
        <v>76.137440885776044</v>
      </c>
      <c r="AB39" s="122">
        <f>AB8</f>
        <v>0.48339731106788986</v>
      </c>
      <c r="AC39" s="147">
        <f t="shared" ref="AC39:AC64" si="41">$J39*AB39</f>
        <v>83.850097577836166</v>
      </c>
      <c r="AD39" s="122">
        <f>AD8</f>
        <v>7.7668981531118272E-2</v>
      </c>
      <c r="AE39" s="147">
        <f t="shared" ref="AE39:AE64" si="42">$J39*AD39</f>
        <v>13.472461536387774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173.46</v>
      </c>
      <c r="AJ39" s="148">
        <f t="shared" si="38"/>
        <v>159.98753846361222</v>
      </c>
      <c r="AK39" s="147">
        <f t="shared" si="39"/>
        <v>13.472461536387774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822.00000000000011</v>
      </c>
      <c r="C40" s="104">
        <f>IF([1]Summ!$I1075="",0,[1]Summ!$I1075)</f>
        <v>-822.00000000000011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1281.0348495289493</v>
      </c>
      <c r="K40" s="40">
        <f t="shared" si="33"/>
        <v>5.9189066584099609E-3</v>
      </c>
      <c r="L40" s="22">
        <f t="shared" si="34"/>
        <v>9.0322515607336E-3</v>
      </c>
      <c r="M40" s="24">
        <f t="shared" si="35"/>
        <v>9.2242405115962271E-3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0.43893370740099186</v>
      </c>
      <c r="AA40" s="147">
        <f t="shared" si="40"/>
        <v>562.28937581361345</v>
      </c>
      <c r="AB40" s="122">
        <f>AB9</f>
        <v>0.48339731106788986</v>
      </c>
      <c r="AC40" s="147">
        <f t="shared" si="41"/>
        <v>619.24880164655292</v>
      </c>
      <c r="AD40" s="122">
        <f>AD9</f>
        <v>7.7668981531118259E-2</v>
      </c>
      <c r="AE40" s="147">
        <f t="shared" si="42"/>
        <v>99.496672068782814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1281.0348495289493</v>
      </c>
      <c r="AJ40" s="148">
        <f t="shared" si="38"/>
        <v>1181.5381774601665</v>
      </c>
      <c r="AK40" s="147">
        <f t="shared" si="39"/>
        <v>99.496672068782814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Sorghum: kg produced</v>
      </c>
      <c r="B41" s="104">
        <f>IF([1]Summ!$H1076="",0,[1]Summ!$H1076)</f>
        <v>400</v>
      </c>
      <c r="C41" s="104">
        <f>IF([1]Summ!$I1076="",0,[1]Summ!$I1076)</f>
        <v>-400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623.37462264182432</v>
      </c>
      <c r="K41" s="40">
        <f t="shared" si="33"/>
        <v>2.8802465491046033E-3</v>
      </c>
      <c r="L41" s="22">
        <f t="shared" si="34"/>
        <v>4.3952562339336244E-3</v>
      </c>
      <c r="M41" s="24">
        <f t="shared" si="35"/>
        <v>4.4886815141587473E-3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0.43893370740099191</v>
      </c>
      <c r="AA41" s="147">
        <f t="shared" si="40"/>
        <v>273.62013421587028</v>
      </c>
      <c r="AB41" s="122">
        <f>AB11</f>
        <v>0.48339731106788986</v>
      </c>
      <c r="AC41" s="147">
        <f t="shared" si="41"/>
        <v>301.33761637301842</v>
      </c>
      <c r="AD41" s="122">
        <f>AD11</f>
        <v>7.7668981531118217E-2</v>
      </c>
      <c r="AE41" s="147">
        <f t="shared" si="42"/>
        <v>48.416872052935638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623.37462264182443</v>
      </c>
      <c r="AJ41" s="148">
        <f t="shared" si="38"/>
        <v>574.95775058888876</v>
      </c>
      <c r="AK41" s="147">
        <f t="shared" si="39"/>
        <v>48.416872052935638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1050</v>
      </c>
      <c r="C42" s="104">
        <f>IF([1]Summ!$I1077="",0,[1]Summ!$I1077)</f>
        <v>0</v>
      </c>
      <c r="D42" s="38">
        <f t="shared" si="25"/>
        <v>1050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1470</v>
      </c>
      <c r="J42" s="38">
        <f t="shared" si="32"/>
        <v>1470</v>
      </c>
      <c r="K42" s="40">
        <f t="shared" si="33"/>
        <v>7.5606471913995839E-3</v>
      </c>
      <c r="L42" s="22">
        <f t="shared" si="34"/>
        <v>1.0584906067959417E-2</v>
      </c>
      <c r="M42" s="24">
        <f t="shared" si="35"/>
        <v>1.0584906067959417E-2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367.5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735</v>
      </c>
      <c r="AF42" s="122">
        <f t="shared" si="29"/>
        <v>0.25</v>
      </c>
      <c r="AG42" s="147">
        <f t="shared" si="36"/>
        <v>367.5</v>
      </c>
      <c r="AH42" s="123">
        <f t="shared" si="37"/>
        <v>1</v>
      </c>
      <c r="AI42" s="112">
        <f t="shared" si="37"/>
        <v>1470</v>
      </c>
      <c r="AJ42" s="148">
        <f t="shared" si="38"/>
        <v>367.5</v>
      </c>
      <c r="AK42" s="147">
        <f t="shared" si="39"/>
        <v>1102.5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no. local meas</v>
      </c>
      <c r="B43" s="104">
        <f>IF([1]Summ!$H1078="",0,[1]Summ!$H1078)</f>
        <v>560</v>
      </c>
      <c r="C43" s="104">
        <f>IF([1]Summ!$I1078="",0,[1]Summ!$I1078)</f>
        <v>-560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800.66465293445322</v>
      </c>
      <c r="K43" s="40">
        <f t="shared" si="33"/>
        <v>4.0323451687464444E-3</v>
      </c>
      <c r="L43" s="22">
        <f t="shared" si="34"/>
        <v>5.6452832362450219E-3</v>
      </c>
      <c r="M43" s="24">
        <f t="shared" si="35"/>
        <v>5.7652790090112344E-3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200.1661632336133</v>
      </c>
      <c r="AB43" s="156">
        <f>Poor!AB43</f>
        <v>0.25</v>
      </c>
      <c r="AC43" s="147">
        <f t="shared" si="41"/>
        <v>200.1661632336133</v>
      </c>
      <c r="AD43" s="156">
        <f>Poor!AD43</f>
        <v>0.25</v>
      </c>
      <c r="AE43" s="147">
        <f t="shared" si="42"/>
        <v>200.1661632336133</v>
      </c>
      <c r="AF43" s="122">
        <f t="shared" si="29"/>
        <v>0.25</v>
      </c>
      <c r="AG43" s="147">
        <f t="shared" si="36"/>
        <v>200.1661632336133</v>
      </c>
      <c r="AH43" s="123">
        <f t="shared" si="37"/>
        <v>1</v>
      </c>
      <c r="AI43" s="112">
        <f t="shared" si="37"/>
        <v>800.66465293445322</v>
      </c>
      <c r="AJ43" s="148">
        <f t="shared" si="38"/>
        <v>400.33232646722661</v>
      </c>
      <c r="AK43" s="147">
        <f t="shared" si="39"/>
        <v>400.33232646722661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no. local meas</v>
      </c>
      <c r="B44" s="104">
        <f>IF([1]Summ!$H1079="",0,[1]Summ!$H1079)</f>
        <v>750</v>
      </c>
      <c r="C44" s="104">
        <f>IF([1]Summ!$I1079="",0,[1]Summ!$I1079)</f>
        <v>-750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1072.3187316086428</v>
      </c>
      <c r="K44" s="40">
        <f t="shared" si="33"/>
        <v>5.400462279571131E-3</v>
      </c>
      <c r="L44" s="22">
        <f t="shared" si="34"/>
        <v>7.560647191399583E-3</v>
      </c>
      <c r="M44" s="24">
        <f t="shared" si="35"/>
        <v>7.7213558156400469E-3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268.0796829021607</v>
      </c>
      <c r="AB44" s="156">
        <f>Poor!AB44</f>
        <v>0.25</v>
      </c>
      <c r="AC44" s="147">
        <f t="shared" si="41"/>
        <v>268.0796829021607</v>
      </c>
      <c r="AD44" s="156">
        <f>Poor!AD44</f>
        <v>0.25</v>
      </c>
      <c r="AE44" s="147">
        <f t="shared" si="42"/>
        <v>268.0796829021607</v>
      </c>
      <c r="AF44" s="122">
        <f t="shared" si="29"/>
        <v>0.25</v>
      </c>
      <c r="AG44" s="147">
        <f t="shared" si="36"/>
        <v>268.0796829021607</v>
      </c>
      <c r="AH44" s="123">
        <f t="shared" si="37"/>
        <v>1</v>
      </c>
      <c r="AI44" s="112">
        <f t="shared" si="37"/>
        <v>1072.3187316086428</v>
      </c>
      <c r="AJ44" s="148">
        <f t="shared" si="38"/>
        <v>536.1593658043214</v>
      </c>
      <c r="AK44" s="147">
        <f t="shared" si="39"/>
        <v>536.1593658043214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Groundnuts (dry): no. local meas</v>
      </c>
      <c r="B45" s="104">
        <f>IF([1]Summ!$H1080="",0,[1]Summ!$H1080)</f>
        <v>1750</v>
      </c>
      <c r="C45" s="104">
        <f>IF([1]Summ!$I1080="",0,[1]Summ!$I1080)</f>
        <v>-1750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2502.0770404201667</v>
      </c>
      <c r="K45" s="40">
        <f t="shared" si="33"/>
        <v>1.2601078652332639E-2</v>
      </c>
      <c r="L45" s="22">
        <f t="shared" si="34"/>
        <v>1.7641510113265695E-2</v>
      </c>
      <c r="M45" s="24">
        <f t="shared" si="35"/>
        <v>1.8016496903160109E-2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625.51926010504167</v>
      </c>
      <c r="AB45" s="156">
        <f>Poor!AB45</f>
        <v>0.25</v>
      </c>
      <c r="AC45" s="147">
        <f t="shared" si="41"/>
        <v>625.51926010504167</v>
      </c>
      <c r="AD45" s="156">
        <f>Poor!AD45</f>
        <v>0.25</v>
      </c>
      <c r="AE45" s="147">
        <f t="shared" si="42"/>
        <v>625.51926010504167</v>
      </c>
      <c r="AF45" s="122">
        <f t="shared" si="29"/>
        <v>0.25</v>
      </c>
      <c r="AG45" s="147">
        <f t="shared" si="36"/>
        <v>625.51926010504167</v>
      </c>
      <c r="AH45" s="123">
        <f t="shared" si="37"/>
        <v>1</v>
      </c>
      <c r="AI45" s="112">
        <f t="shared" si="37"/>
        <v>2502.0770404201667</v>
      </c>
      <c r="AJ45" s="148">
        <f t="shared" si="38"/>
        <v>1251.0385202100833</v>
      </c>
      <c r="AK45" s="147">
        <f t="shared" si="39"/>
        <v>1251.0385202100833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type (green vegetables)Cabbage</v>
      </c>
      <c r="B46" s="104">
        <f>IF([1]Summ!$H1081="",0,[1]Summ!$H1081)</f>
        <v>250</v>
      </c>
      <c r="C46" s="104">
        <f>IF([1]Summ!$I1081="",0,[1]Summ!$I1081)</f>
        <v>-250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357.43957720288086</v>
      </c>
      <c r="K46" s="40">
        <f t="shared" si="33"/>
        <v>1.8001540931903771E-3</v>
      </c>
      <c r="L46" s="22">
        <f t="shared" si="34"/>
        <v>2.5202157304665277E-3</v>
      </c>
      <c r="M46" s="24">
        <f t="shared" si="35"/>
        <v>2.5737852718800149E-3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89.359894300720214</v>
      </c>
      <c r="AB46" s="156">
        <f>Poor!AB46</f>
        <v>0.25</v>
      </c>
      <c r="AC46" s="147">
        <f t="shared" si="41"/>
        <v>89.359894300720214</v>
      </c>
      <c r="AD46" s="156">
        <f>Poor!AD46</f>
        <v>0.25</v>
      </c>
      <c r="AE46" s="147">
        <f t="shared" si="42"/>
        <v>89.359894300720214</v>
      </c>
      <c r="AF46" s="122">
        <f t="shared" si="29"/>
        <v>0.25</v>
      </c>
      <c r="AG46" s="147">
        <f t="shared" si="36"/>
        <v>89.359894300720214</v>
      </c>
      <c r="AH46" s="123">
        <f t="shared" si="37"/>
        <v>1</v>
      </c>
      <c r="AI46" s="112">
        <f t="shared" si="37"/>
        <v>357.43957720288086</v>
      </c>
      <c r="AJ46" s="148">
        <f t="shared" si="38"/>
        <v>178.71978860144043</v>
      </c>
      <c r="AK46" s="147">
        <f t="shared" si="39"/>
        <v>178.71978860144043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280</v>
      </c>
      <c r="C47" s="104">
        <f>IF([1]Summ!$I1082="",0,[1]Summ!$I1082)</f>
        <v>-280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400.33232646722661</v>
      </c>
      <c r="K47" s="40">
        <f t="shared" si="33"/>
        <v>2.0161725843732222E-3</v>
      </c>
      <c r="L47" s="22">
        <f t="shared" si="34"/>
        <v>2.8226416181225109E-3</v>
      </c>
      <c r="M47" s="24">
        <f t="shared" si="35"/>
        <v>2.8826395045056172E-3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100.08308161680665</v>
      </c>
      <c r="AB47" s="156">
        <f>Poor!AB47</f>
        <v>0.25</v>
      </c>
      <c r="AC47" s="147">
        <f t="shared" si="41"/>
        <v>100.08308161680665</v>
      </c>
      <c r="AD47" s="156">
        <f>Poor!AD47</f>
        <v>0.25</v>
      </c>
      <c r="AE47" s="147">
        <f t="shared" si="42"/>
        <v>100.08308161680665</v>
      </c>
      <c r="AF47" s="122">
        <f t="shared" si="29"/>
        <v>0.25</v>
      </c>
      <c r="AG47" s="147">
        <f t="shared" si="36"/>
        <v>100.08308161680665</v>
      </c>
      <c r="AH47" s="123">
        <f t="shared" si="37"/>
        <v>1</v>
      </c>
      <c r="AI47" s="112">
        <f t="shared" si="37"/>
        <v>400.33232646722661</v>
      </c>
      <c r="AJ47" s="148">
        <f t="shared" si="38"/>
        <v>200.1661632336133</v>
      </c>
      <c r="AK47" s="147">
        <f t="shared" si="39"/>
        <v>200.1661632336133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f>IF([1]Summ!$H1083="",0,[1]Summ!$H1083)</f>
        <v>100</v>
      </c>
      <c r="C48" s="104">
        <f>IF([1]Summ!$I1083="",0,[1]Summ!$I1083)</f>
        <v>0</v>
      </c>
      <c r="D48" s="38">
        <f t="shared" si="25"/>
        <v>100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140</v>
      </c>
      <c r="J48" s="38">
        <f t="shared" si="32"/>
        <v>140</v>
      </c>
      <c r="K48" s="40">
        <f t="shared" si="33"/>
        <v>7.2006163727615083E-4</v>
      </c>
      <c r="L48" s="22">
        <f t="shared" si="34"/>
        <v>1.0080862921866111E-3</v>
      </c>
      <c r="M48" s="24">
        <f t="shared" si="35"/>
        <v>1.0080862921866111E-3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35</v>
      </c>
      <c r="AB48" s="156">
        <f>Poor!AB48</f>
        <v>0.25</v>
      </c>
      <c r="AC48" s="147">
        <f t="shared" si="41"/>
        <v>35</v>
      </c>
      <c r="AD48" s="156">
        <f>Poor!AD48</f>
        <v>0.25</v>
      </c>
      <c r="AE48" s="147">
        <f t="shared" si="42"/>
        <v>35</v>
      </c>
      <c r="AF48" s="122">
        <f t="shared" si="29"/>
        <v>0.25</v>
      </c>
      <c r="AG48" s="147">
        <f t="shared" si="36"/>
        <v>35</v>
      </c>
      <c r="AH48" s="123">
        <f t="shared" si="37"/>
        <v>1</v>
      </c>
      <c r="AI48" s="112">
        <f t="shared" si="37"/>
        <v>140</v>
      </c>
      <c r="AJ48" s="148">
        <f t="shared" si="38"/>
        <v>70</v>
      </c>
      <c r="AK48" s="147">
        <f t="shared" si="39"/>
        <v>70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cashcrop: kg produced (Tomato)</v>
      </c>
      <c r="B49" s="104">
        <f>IF([1]Summ!$H1084="",0,[1]Summ!$H1084)</f>
        <v>88</v>
      </c>
      <c r="C49" s="104">
        <f>IF([1]Summ!$I1084="",0,[1]Summ!$I1084)</f>
        <v>0</v>
      </c>
      <c r="D49" s="38">
        <f t="shared" si="25"/>
        <v>88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123.19999999999999</v>
      </c>
      <c r="J49" s="38">
        <f t="shared" si="32"/>
        <v>123.2</v>
      </c>
      <c r="K49" s="40">
        <f t="shared" si="33"/>
        <v>6.3365424080301272E-4</v>
      </c>
      <c r="L49" s="22">
        <f t="shared" si="34"/>
        <v>8.871159371242177E-4</v>
      </c>
      <c r="M49" s="24">
        <f t="shared" si="35"/>
        <v>8.871159371242178E-4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30.8</v>
      </c>
      <c r="AB49" s="156">
        <f>Poor!AB49</f>
        <v>0.25</v>
      </c>
      <c r="AC49" s="147">
        <f t="shared" si="41"/>
        <v>30.8</v>
      </c>
      <c r="AD49" s="156">
        <f>Poor!AD49</f>
        <v>0.25</v>
      </c>
      <c r="AE49" s="147">
        <f t="shared" si="42"/>
        <v>30.8</v>
      </c>
      <c r="AF49" s="122">
        <f t="shared" si="29"/>
        <v>0.25</v>
      </c>
      <c r="AG49" s="147">
        <f t="shared" si="36"/>
        <v>30.8</v>
      </c>
      <c r="AH49" s="123">
        <f t="shared" si="37"/>
        <v>1</v>
      </c>
      <c r="AI49" s="112">
        <f t="shared" si="37"/>
        <v>123.2</v>
      </c>
      <c r="AJ49" s="148">
        <f t="shared" si="38"/>
        <v>61.6</v>
      </c>
      <c r="AK49" s="147">
        <f t="shared" si="39"/>
        <v>61.6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kg produced (Onions)</v>
      </c>
      <c r="B50" s="104">
        <f>IF([1]Summ!$H1085="",0,[1]Summ!$H1085)</f>
        <v>140</v>
      </c>
      <c r="C50" s="104">
        <f>IF([1]Summ!$I1085="",0,[1]Summ!$I1085)</f>
        <v>0</v>
      </c>
      <c r="D50" s="38">
        <f t="shared" si="25"/>
        <v>140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196</v>
      </c>
      <c r="J50" s="38">
        <f t="shared" si="32"/>
        <v>196</v>
      </c>
      <c r="K50" s="40">
        <f t="shared" si="33"/>
        <v>1.0080862921866111E-3</v>
      </c>
      <c r="L50" s="22">
        <f t="shared" si="34"/>
        <v>1.4113208090612555E-3</v>
      </c>
      <c r="M50" s="24">
        <f t="shared" si="35"/>
        <v>1.4113208090612557E-3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49</v>
      </c>
      <c r="AB50" s="156">
        <f>Poor!AB55</f>
        <v>0.25</v>
      </c>
      <c r="AC50" s="147">
        <f t="shared" si="41"/>
        <v>49</v>
      </c>
      <c r="AD50" s="156">
        <f>Poor!AD55</f>
        <v>0.25</v>
      </c>
      <c r="AE50" s="147">
        <f t="shared" si="42"/>
        <v>49</v>
      </c>
      <c r="AF50" s="122">
        <f t="shared" si="29"/>
        <v>0.25</v>
      </c>
      <c r="AG50" s="147">
        <f t="shared" si="36"/>
        <v>49</v>
      </c>
      <c r="AH50" s="123">
        <f t="shared" si="37"/>
        <v>1</v>
      </c>
      <c r="AI50" s="112">
        <f t="shared" si="37"/>
        <v>196</v>
      </c>
      <c r="AJ50" s="148">
        <f t="shared" si="38"/>
        <v>98</v>
      </c>
      <c r="AK50" s="147">
        <f t="shared" si="39"/>
        <v>98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cashcrop: kg produced (Amadumbe)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Sugercane: MT sold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cash income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1.1100000000000001</v>
      </c>
      <c r="G54" s="75">
        <f>Poor!G54</f>
        <v>1.65</v>
      </c>
      <c r="H54" s="24">
        <f t="shared" si="30"/>
        <v>1.1100000000000001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work cash income -- see Data2</v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Formal Employment (conservancies, etc.)</v>
      </c>
      <c r="B57" s="104">
        <f>IF([1]Summ!$H1092="",0,[1]Summ!$H1092)</f>
        <v>102000</v>
      </c>
      <c r="C57" s="104">
        <f>IF([1]Summ!$I1092="",0,[1]Summ!$I1092)</f>
        <v>0</v>
      </c>
      <c r="D57" s="38">
        <f t="shared" si="25"/>
        <v>102000</v>
      </c>
      <c r="E57" s="75">
        <f>Poor!E57</f>
        <v>0.8</v>
      </c>
      <c r="F57" s="75">
        <f>Poor!F57</f>
        <v>1.18</v>
      </c>
      <c r="G57" s="75">
        <f>Poor!G57</f>
        <v>1.65</v>
      </c>
      <c r="H57" s="24">
        <f t="shared" si="30"/>
        <v>0.94399999999999995</v>
      </c>
      <c r="I57" s="39">
        <f t="shared" si="31"/>
        <v>96288</v>
      </c>
      <c r="J57" s="38">
        <f t="shared" si="32"/>
        <v>96288.000000000015</v>
      </c>
      <c r="K57" s="40">
        <f t="shared" si="33"/>
        <v>0.73446287002167387</v>
      </c>
      <c r="L57" s="22">
        <f t="shared" si="34"/>
        <v>0.69333294930046008</v>
      </c>
      <c r="M57" s="24">
        <f t="shared" si="35"/>
        <v>0.69333294930046019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Self-employment -- see Data2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Small business -- see Data2</v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Social development -- see Data2</v>
      </c>
      <c r="B60" s="104">
        <f>IF([1]Summ!$H1095="",0,[1]Summ!$H1095)</f>
        <v>7440</v>
      </c>
      <c r="C60" s="104">
        <f>IF([1]Summ!$I1095="",0,[1]Summ!$I1095)</f>
        <v>0</v>
      </c>
      <c r="D60" s="38">
        <f t="shared" si="25"/>
        <v>7440</v>
      </c>
      <c r="E60" s="75">
        <f>Poor!E60</f>
        <v>1</v>
      </c>
      <c r="F60" s="75">
        <f>Poor!F60</f>
        <v>1.18</v>
      </c>
      <c r="G60" s="75">
        <f>Poor!G60</f>
        <v>1.65</v>
      </c>
      <c r="H60" s="24">
        <f t="shared" si="30"/>
        <v>1.18</v>
      </c>
      <c r="I60" s="39">
        <f t="shared" si="31"/>
        <v>8779.1999999999989</v>
      </c>
      <c r="J60" s="38">
        <f t="shared" si="32"/>
        <v>8779.2000000000007</v>
      </c>
      <c r="K60" s="40">
        <f t="shared" si="33"/>
        <v>5.3572585813345619E-2</v>
      </c>
      <c r="L60" s="22">
        <f t="shared" si="34"/>
        <v>6.3215651259747832E-2</v>
      </c>
      <c r="M60" s="24">
        <f t="shared" si="35"/>
        <v>6.3215651259747846E-2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2194.8000000000002</v>
      </c>
      <c r="AB60" s="156">
        <f>Poor!AB60</f>
        <v>0.25</v>
      </c>
      <c r="AC60" s="147">
        <f t="shared" si="41"/>
        <v>2194.8000000000002</v>
      </c>
      <c r="AD60" s="156">
        <f>Poor!AD60</f>
        <v>0.25</v>
      </c>
      <c r="AE60" s="147">
        <f t="shared" si="42"/>
        <v>2194.8000000000002</v>
      </c>
      <c r="AF60" s="122">
        <f t="shared" si="29"/>
        <v>0.25</v>
      </c>
      <c r="AG60" s="147">
        <f t="shared" si="36"/>
        <v>2194.8000000000002</v>
      </c>
      <c r="AH60" s="123">
        <f t="shared" si="43"/>
        <v>1</v>
      </c>
      <c r="AI60" s="112">
        <f t="shared" si="43"/>
        <v>8779.2000000000007</v>
      </c>
      <c r="AJ60" s="148">
        <f t="shared" si="38"/>
        <v>4389.6000000000004</v>
      </c>
      <c r="AK60" s="147">
        <f t="shared" si="39"/>
        <v>4389.6000000000004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138877</v>
      </c>
      <c r="C65" s="39">
        <f>SUM(C37:C64)</f>
        <v>-18212</v>
      </c>
      <c r="D65" s="42">
        <f>SUM(D37:D64)</f>
        <v>120665</v>
      </c>
      <c r="E65" s="32"/>
      <c r="F65" s="32"/>
      <c r="G65" s="32"/>
      <c r="H65" s="31"/>
      <c r="I65" s="39">
        <f>SUM(I37:I64)</f>
        <v>116326.65999999999</v>
      </c>
      <c r="J65" s="39">
        <f>SUM(J37:J64)</f>
        <v>136282.38087447721</v>
      </c>
      <c r="K65" s="40">
        <f>SUM(K37:K64)</f>
        <v>1</v>
      </c>
      <c r="L65" s="22">
        <f>SUM(L37:L64)</f>
        <v>0.9783263751377117</v>
      </c>
      <c r="M65" s="24">
        <f>SUM(M37:M64)</f>
        <v>0.98131714304368023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4872.3550330736034</v>
      </c>
      <c r="AB65" s="137"/>
      <c r="AC65" s="153">
        <f>SUM(AC37:AC64)</f>
        <v>4597.2445977557509</v>
      </c>
      <c r="AD65" s="137"/>
      <c r="AE65" s="153">
        <f>SUM(AE37:AE64)</f>
        <v>6133.2765113565783</v>
      </c>
      <c r="AF65" s="137"/>
      <c r="AG65" s="153">
        <f>SUM(AG37:AG64)</f>
        <v>24391.504732291247</v>
      </c>
      <c r="AH65" s="137"/>
      <c r="AI65" s="153">
        <f>SUM(AI37:AI64)</f>
        <v>39994.380874477181</v>
      </c>
      <c r="AJ65" s="153">
        <f>SUM(AJ37:AJ64)</f>
        <v>9469.5996308293543</v>
      </c>
      <c r="AK65" s="153">
        <f>SUM(AK37:AK64)</f>
        <v>30524.781243647827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10114.381187135996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14160.133661990394</v>
      </c>
      <c r="J70" s="51">
        <f t="shared" ref="J70:J77" si="44">J124*I$83</f>
        <v>14160.133661990394</v>
      </c>
      <c r="K70" s="40">
        <f>B70/B$76</f>
        <v>7.2829778776442436E-2</v>
      </c>
      <c r="L70" s="22">
        <f t="shared" ref="L70:L75" si="45">(L124*G$37*F$9/F$7)/B$130</f>
        <v>0.10196169028701939</v>
      </c>
      <c r="M70" s="24">
        <f>J70/B$76</f>
        <v>0.1019616902870194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3540.0334154975985</v>
      </c>
      <c r="AB70" s="156">
        <f>Poor!AB70</f>
        <v>0.25</v>
      </c>
      <c r="AC70" s="147">
        <f>$J70*AB70</f>
        <v>3540.0334154975985</v>
      </c>
      <c r="AD70" s="156">
        <f>Poor!AD70</f>
        <v>0.25</v>
      </c>
      <c r="AE70" s="147">
        <f>$J70*AD70</f>
        <v>3540.0334154975985</v>
      </c>
      <c r="AF70" s="156">
        <f>Poor!AF70</f>
        <v>0.25</v>
      </c>
      <c r="AG70" s="147">
        <f>$J70*AF70</f>
        <v>3540.0334154975985</v>
      </c>
      <c r="AH70" s="155">
        <f>SUM(Z70,AB70,AD70,AF70)</f>
        <v>1</v>
      </c>
      <c r="AI70" s="147">
        <f>SUM(AA70,AC70,AE70,AG70)</f>
        <v>14160.133661990394</v>
      </c>
      <c r="AJ70" s="148">
        <f>(AA70+AC70)</f>
        <v>7080.0668309951971</v>
      </c>
      <c r="AK70" s="147">
        <f>(AE70+AG70)</f>
        <v>7080.0668309951971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8.8073139060703604E-2</v>
      </c>
      <c r="L71" s="22">
        <f t="shared" si="45"/>
        <v>0.10392630409163023</v>
      </c>
      <c r="M71" s="24">
        <f t="shared" ref="M71:M72" si="48">J71/B$76</f>
        <v>0.10392630409163024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28645.680000000004</v>
      </c>
      <c r="K72" s="40">
        <f t="shared" si="47"/>
        <v>0.17480216306515839</v>
      </c>
      <c r="L72" s="22">
        <f t="shared" si="45"/>
        <v>0.20626655241688688</v>
      </c>
      <c r="M72" s="24">
        <f t="shared" si="48"/>
        <v>0.20626655241688691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10650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12567</v>
      </c>
      <c r="K73" s="40">
        <f>B73/B$76</f>
        <v>7.668656436991006E-2</v>
      </c>
      <c r="L73" s="22">
        <f t="shared" si="45"/>
        <v>9.0490145956493864E-2</v>
      </c>
      <c r="M73" s="24">
        <f>J73/B$76</f>
        <v>9.0490145956493878E-2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1131.03</v>
      </c>
      <c r="AB73" s="156">
        <f>Poor!AB73</f>
        <v>0.09</v>
      </c>
      <c r="AC73" s="147">
        <f>$H$73*$B$73*AB73</f>
        <v>1131.03</v>
      </c>
      <c r="AD73" s="156">
        <f>Poor!AD73</f>
        <v>0.23</v>
      </c>
      <c r="AE73" s="147">
        <f>$H$73*$B$73*AD73</f>
        <v>2890.4100000000003</v>
      </c>
      <c r="AF73" s="156">
        <f>Poor!AF73</f>
        <v>0.59</v>
      </c>
      <c r="AG73" s="147">
        <f>$H$73*$B$73*AF73</f>
        <v>7414.53</v>
      </c>
      <c r="AH73" s="155">
        <f>SUM(Z73,AB73,AD73,AF73)</f>
        <v>1</v>
      </c>
      <c r="AI73" s="147">
        <f>SUM(AA73,AC73,AE73,AG73)</f>
        <v>12567</v>
      </c>
      <c r="AJ73" s="148">
        <f>(AA73+AC73)</f>
        <v>2262.06</v>
      </c>
      <c r="AK73" s="147">
        <f>(AE73+AG73)</f>
        <v>10304.94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4637.0306815746972</v>
      </c>
      <c r="C74" s="39"/>
      <c r="D74" s="38"/>
      <c r="E74" s="32"/>
      <c r="F74" s="32"/>
      <c r="G74" s="32"/>
      <c r="H74" s="31"/>
      <c r="I74" s="39">
        <f>I128*I$83</f>
        <v>102166.52633800961</v>
      </c>
      <c r="J74" s="51">
        <f t="shared" si="44"/>
        <v>2571.5801198503764</v>
      </c>
      <c r="K74" s="40">
        <f>B74/B$76</f>
        <v>3.3389479046744219E-2</v>
      </c>
      <c r="L74" s="22">
        <f t="shared" si="45"/>
        <v>3.1559857739513551E-2</v>
      </c>
      <c r="M74" s="24">
        <f>J74/B$76</f>
        <v>1.8516961914862622E-2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2593.2430958589807</v>
      </c>
      <c r="AF74" s="156"/>
      <c r="AG74" s="147">
        <f>AG30*$I$84/4</f>
        <v>1835.7455543707129</v>
      </c>
      <c r="AH74" s="155"/>
      <c r="AI74" s="147">
        <f>SUM(AA74,AC74,AE74,AG74)</f>
        <v>4428.988650229694</v>
      </c>
      <c r="AJ74" s="148">
        <f>(AA74+AC74)</f>
        <v>0</v>
      </c>
      <c r="AK74" s="147">
        <f>(AE74+AG74)</f>
        <v>4428.988650229694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76968.254797955975</v>
      </c>
      <c r="C75" s="39"/>
      <c r="D75" s="38"/>
      <c r="E75" s="32"/>
      <c r="F75" s="32"/>
      <c r="G75" s="32"/>
      <c r="H75" s="31"/>
      <c r="I75" s="47"/>
      <c r="J75" s="51">
        <f t="shared" si="44"/>
        <v>63905.013759303089</v>
      </c>
      <c r="K75" s="40">
        <f>B75/B$76</f>
        <v>0.55421887568104133</v>
      </c>
      <c r="L75" s="22">
        <f t="shared" si="45"/>
        <v>0.44412182464616778</v>
      </c>
      <c r="M75" s="24">
        <f>J75/B$76</f>
        <v>0.46015548837678727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1332.3216175760049</v>
      </c>
      <c r="AB75" s="158"/>
      <c r="AC75" s="149">
        <f>AA75+AC65-SUM(AC70,AC74)</f>
        <v>2389.5327998341568</v>
      </c>
      <c r="AD75" s="158"/>
      <c r="AE75" s="149">
        <f>AC75+AE65-SUM(AE70,AE74)</f>
        <v>2389.5327998341554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21405.258562257091</v>
      </c>
      <c r="AJ75" s="151">
        <f>AJ76-SUM(AJ70,AJ74)</f>
        <v>2389.5327998341572</v>
      </c>
      <c r="AK75" s="149">
        <f>AJ75+AK76-SUM(AK70,AK74)</f>
        <v>21405.258562257095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138877</v>
      </c>
      <c r="C76" s="39"/>
      <c r="D76" s="38"/>
      <c r="E76" s="32"/>
      <c r="F76" s="32"/>
      <c r="G76" s="32"/>
      <c r="H76" s="31"/>
      <c r="I76" s="39">
        <f>I130*I$83</f>
        <v>116326.66</v>
      </c>
      <c r="J76" s="51">
        <f t="shared" si="44"/>
        <v>136282.38087447718</v>
      </c>
      <c r="K76" s="40">
        <f>SUM(K70:K75)</f>
        <v>1</v>
      </c>
      <c r="L76" s="22">
        <f>SUM(L70:L75)</f>
        <v>0.9783263751377117</v>
      </c>
      <c r="M76" s="24">
        <f>SUM(M70:M75)</f>
        <v>0.98131714304368023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4872.3550330736034</v>
      </c>
      <c r="AB76" s="137"/>
      <c r="AC76" s="153">
        <f>AC65</f>
        <v>4597.2445977557509</v>
      </c>
      <c r="AD76" s="137"/>
      <c r="AE76" s="153">
        <f>AE65</f>
        <v>6133.2765113565783</v>
      </c>
      <c r="AF76" s="137"/>
      <c r="AG76" s="153">
        <f>AG65</f>
        <v>24391.504732291247</v>
      </c>
      <c r="AH76" s="137"/>
      <c r="AI76" s="153">
        <f>SUM(AA76,AC76,AE76,AG76)</f>
        <v>39994.380874477181</v>
      </c>
      <c r="AJ76" s="154">
        <f>SUM(AA76,AC76)</f>
        <v>9469.5996308293543</v>
      </c>
      <c r="AK76" s="154">
        <f>SUM(AE76,AG76)</f>
        <v>30524.781243647827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14432.973333333321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1332.3216175760049</v>
      </c>
      <c r="AD78" s="112"/>
      <c r="AE78" s="112">
        <f>AC75</f>
        <v>2389.5327998341568</v>
      </c>
      <c r="AF78" s="112"/>
      <c r="AG78" s="112">
        <f>AE75</f>
        <v>2389.5327998341554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1332.3216175760049</v>
      </c>
      <c r="AB79" s="112"/>
      <c r="AC79" s="112">
        <f>AA79-AA74+AC65-AC70</f>
        <v>2389.5327998341568</v>
      </c>
      <c r="AD79" s="112"/>
      <c r="AE79" s="112">
        <f>AC79-AC74+AE65-AE70</f>
        <v>4982.7758956931357</v>
      </c>
      <c r="AF79" s="112"/>
      <c r="AG79" s="112">
        <f>AE79-AE74+AG65-AG70</f>
        <v>23241.004116627806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6438.7075033986039</v>
      </c>
      <c r="AB83" s="112"/>
      <c r="AC83" s="165">
        <f>$I$84*AB82/4</f>
        <v>6438.7075033986039</v>
      </c>
      <c r="AD83" s="112"/>
      <c r="AE83" s="165">
        <f>$I$84*AD82/4</f>
        <v>6438.7075033986039</v>
      </c>
      <c r="AF83" s="112"/>
      <c r="AG83" s="165">
        <f>$I$84*AF82/4</f>
        <v>6438.7075033986039</v>
      </c>
      <c r="AH83" s="165">
        <f>SUM(AA83,AC83,AE83,AG83)</f>
        <v>25754.830013594416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1.5024866704117821</v>
      </c>
      <c r="I84" s="233">
        <f>(B70*H70)+((1-(D29*H29))*I83)</f>
        <v>25754.830013594416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2.3171228437727125</v>
      </c>
      <c r="C91" s="75">
        <f t="shared" si="50"/>
        <v>-1.5447485625151416</v>
      </c>
      <c r="D91" s="24">
        <f t="shared" ref="D91" si="51">(B91+C91)</f>
        <v>0.7723742812575709</v>
      </c>
      <c r="H91" s="24">
        <f>(E37*F37/G37*F$7/F$9)</f>
        <v>0.57212121212121214</v>
      </c>
      <c r="I91" s="22">
        <f t="shared" ref="I91" si="52">(D91*H91)</f>
        <v>0.44189171000433147</v>
      </c>
      <c r="J91" s="24">
        <f>IF(I$32&lt;=1+I$131,I91,L91+J$33*(I91-L91))</f>
        <v>1.3444607728237958</v>
      </c>
      <c r="K91" s="22">
        <f t="shared" ref="K91" si="53">(B91)</f>
        <v>2.3171228437727125</v>
      </c>
      <c r="L91" s="22">
        <f t="shared" ref="L91" si="54">(K91*H91)</f>
        <v>1.3256751300129943</v>
      </c>
      <c r="M91" s="226">
        <f t="shared" si="49"/>
        <v>1.3444607728237958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0.23171228437727123</v>
      </c>
      <c r="C92" s="75">
        <f t="shared" si="50"/>
        <v>6.6203509822077497E-2</v>
      </c>
      <c r="D92" s="24">
        <f t="shared" ref="D92:D118" si="56">(B92+C92)</f>
        <v>0.29791579419934872</v>
      </c>
      <c r="H92" s="24">
        <f t="shared" ref="H92:H118" si="57">(E38*F38/G38*F$7/F$9)</f>
        <v>0.57212121212121214</v>
      </c>
      <c r="I92" s="22">
        <f t="shared" ref="I92:I118" si="58">(D92*H92)</f>
        <v>0.17044394528738496</v>
      </c>
      <c r="J92" s="24">
        <f t="shared" ref="J92:J118" si="59">IF(I$32&lt;=1+I$131,I92,L92+J$33*(I92-L92))</f>
        <v>0.13176241402369365</v>
      </c>
      <c r="K92" s="22">
        <f t="shared" ref="K92:K118" si="60">(B92)</f>
        <v>0.23171228437727123</v>
      </c>
      <c r="L92" s="22">
        <f t="shared" ref="L92:L118" si="61">(K92*H92)</f>
        <v>0.13256751300129943</v>
      </c>
      <c r="M92" s="226">
        <f t="shared" ref="M92:M118" si="62">(J92)</f>
        <v>0.13176241402369365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1.6219859906408986E-2</v>
      </c>
      <c r="C93" s="75">
        <f t="shared" si="50"/>
        <v>0</v>
      </c>
      <c r="D93" s="24">
        <f t="shared" si="56"/>
        <v>1.6219859906408986E-2</v>
      </c>
      <c r="H93" s="24">
        <f t="shared" si="57"/>
        <v>0.7151515151515152</v>
      </c>
      <c r="I93" s="22">
        <f t="shared" si="58"/>
        <v>1.1599657387613699E-2</v>
      </c>
      <c r="J93" s="24">
        <f t="shared" si="59"/>
        <v>1.1599657387613699E-2</v>
      </c>
      <c r="K93" s="22">
        <f t="shared" si="60"/>
        <v>1.6219859906408986E-2</v>
      </c>
      <c r="L93" s="22">
        <f t="shared" si="61"/>
        <v>1.1599657387613699E-2</v>
      </c>
      <c r="M93" s="226">
        <f t="shared" si="62"/>
        <v>1.1599657387613699E-2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9.0698808456246185E-2</v>
      </c>
      <c r="C94" s="75">
        <f t="shared" si="50"/>
        <v>-9.0698808456246185E-2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8.566565984162966E-2</v>
      </c>
      <c r="K94" s="22">
        <f t="shared" si="60"/>
        <v>9.0698808456246185E-2</v>
      </c>
      <c r="L94" s="22">
        <f t="shared" si="61"/>
        <v>8.3882655578322238E-2</v>
      </c>
      <c r="M94" s="226">
        <f t="shared" si="62"/>
        <v>8.566565984162966E-2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si="50"/>
        <v>4.4135673214718327E-2</v>
      </c>
      <c r="C95" s="75">
        <f t="shared" si="50"/>
        <v>-4.4135673214718327E-2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4.1686452477678659E-2</v>
      </c>
      <c r="K95" s="22">
        <f t="shared" si="60"/>
        <v>4.4135673214718327E-2</v>
      </c>
      <c r="L95" s="22">
        <f t="shared" si="61"/>
        <v>4.0818810500400107E-2</v>
      </c>
      <c r="M95" s="226">
        <f t="shared" si="62"/>
        <v>4.1686452477678659E-2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0.11585614218863562</v>
      </c>
      <c r="C96" s="75">
        <f t="shared" si="50"/>
        <v>0</v>
      </c>
      <c r="D96" s="24">
        <f t="shared" si="56"/>
        <v>0.11585614218863562</v>
      </c>
      <c r="H96" s="24">
        <f t="shared" si="57"/>
        <v>0.84848484848484851</v>
      </c>
      <c r="I96" s="22">
        <f t="shared" si="58"/>
        <v>9.8302181250963558E-2</v>
      </c>
      <c r="J96" s="24">
        <f t="shared" si="59"/>
        <v>9.8302181250963558E-2</v>
      </c>
      <c r="K96" s="22">
        <f t="shared" si="60"/>
        <v>0.11585614218863562</v>
      </c>
      <c r="L96" s="22">
        <f t="shared" si="61"/>
        <v>9.8302181250963558E-2</v>
      </c>
      <c r="M96" s="226">
        <f t="shared" si="62"/>
        <v>9.8302181250963558E-2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si="50"/>
        <v>6.1789942500605662E-2</v>
      </c>
      <c r="C97" s="75">
        <f t="shared" si="50"/>
        <v>-6.1789942500605662E-2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5.3542232540137721E-2</v>
      </c>
      <c r="K97" s="22">
        <f t="shared" si="60"/>
        <v>6.1789942500605662E-2</v>
      </c>
      <c r="L97" s="22">
        <f t="shared" si="61"/>
        <v>5.2427830000513896E-2</v>
      </c>
      <c r="M97" s="226">
        <f t="shared" si="62"/>
        <v>5.3542232540137721E-2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si="50"/>
        <v>8.2754387277596875E-2</v>
      </c>
      <c r="C98" s="75">
        <f t="shared" si="50"/>
        <v>-8.2754387277596875E-2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7.1708347151970164E-2</v>
      </c>
      <c r="K98" s="22">
        <f t="shared" si="60"/>
        <v>8.2754387277596875E-2</v>
      </c>
      <c r="L98" s="22">
        <f t="shared" si="61"/>
        <v>7.0215843750688262E-2</v>
      </c>
      <c r="M98" s="226">
        <f t="shared" si="62"/>
        <v>7.1708347151970164E-2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si="50"/>
        <v>0.1930935703143927</v>
      </c>
      <c r="C99" s="75">
        <f t="shared" si="50"/>
        <v>-0.1930935703143927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0.1673194766879304</v>
      </c>
      <c r="K99" s="22">
        <f t="shared" si="60"/>
        <v>0.1930935703143927</v>
      </c>
      <c r="L99" s="22">
        <f t="shared" si="61"/>
        <v>0.16383696875160594</v>
      </c>
      <c r="M99" s="226">
        <f t="shared" si="62"/>
        <v>0.1673194766879304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si="50"/>
        <v>2.7584795759198956E-2</v>
      </c>
      <c r="C100" s="75">
        <f t="shared" si="50"/>
        <v>-2.7584795759198956E-2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2.3902782383990052E-2</v>
      </c>
      <c r="K100" s="22">
        <f t="shared" si="60"/>
        <v>2.7584795759198956E-2</v>
      </c>
      <c r="L100" s="22">
        <f t="shared" si="61"/>
        <v>2.3405281250229417E-2</v>
      </c>
      <c r="M100" s="226">
        <f t="shared" si="62"/>
        <v>2.3902782383990052E-2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3.0894971250302831E-2</v>
      </c>
      <c r="C101" s="75">
        <f t="shared" si="50"/>
        <v>-3.0894971250302831E-2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2.6771116270068861E-2</v>
      </c>
      <c r="K101" s="22">
        <f t="shared" si="60"/>
        <v>3.0894971250302831E-2</v>
      </c>
      <c r="L101" s="22">
        <f t="shared" si="61"/>
        <v>2.6213915000256948E-2</v>
      </c>
      <c r="M101" s="226">
        <f t="shared" si="62"/>
        <v>2.6771116270068861E-2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1.1033918303679582E-2</v>
      </c>
      <c r="C102" s="75">
        <f t="shared" si="50"/>
        <v>0</v>
      </c>
      <c r="D102" s="24">
        <f t="shared" si="56"/>
        <v>1.1033918303679582E-2</v>
      </c>
      <c r="H102" s="24">
        <f t="shared" si="57"/>
        <v>0.84848484848484851</v>
      </c>
      <c r="I102" s="22">
        <f t="shared" si="58"/>
        <v>9.3621125000917672E-3</v>
      </c>
      <c r="J102" s="24">
        <f t="shared" si="59"/>
        <v>9.3621125000917672E-3</v>
      </c>
      <c r="K102" s="22">
        <f t="shared" si="60"/>
        <v>1.1033918303679582E-2</v>
      </c>
      <c r="L102" s="22">
        <f t="shared" si="61"/>
        <v>9.3621125000917672E-3</v>
      </c>
      <c r="M102" s="226">
        <f t="shared" si="62"/>
        <v>9.3621125000917672E-3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si="50"/>
        <v>9.7098481072380328E-3</v>
      </c>
      <c r="C103" s="75">
        <f t="shared" si="50"/>
        <v>0</v>
      </c>
      <c r="D103" s="24">
        <f t="shared" si="56"/>
        <v>9.7098481072380328E-3</v>
      </c>
      <c r="H103" s="24">
        <f t="shared" si="57"/>
        <v>0.84848484848484851</v>
      </c>
      <c r="I103" s="22">
        <f t="shared" si="58"/>
        <v>8.2386590000807555E-3</v>
      </c>
      <c r="J103" s="24">
        <f t="shared" si="59"/>
        <v>8.2386590000807555E-3</v>
      </c>
      <c r="K103" s="22">
        <f t="shared" si="60"/>
        <v>9.7098481072380328E-3</v>
      </c>
      <c r="L103" s="22">
        <f t="shared" si="61"/>
        <v>8.2386590000807555E-3</v>
      </c>
      <c r="M103" s="226">
        <f t="shared" si="62"/>
        <v>8.2386590000807555E-3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si="50"/>
        <v>1.5447485625151415E-2</v>
      </c>
      <c r="C104" s="75">
        <f t="shared" si="50"/>
        <v>0</v>
      </c>
      <c r="D104" s="24">
        <f t="shared" si="56"/>
        <v>1.5447485625151415E-2</v>
      </c>
      <c r="H104" s="24">
        <f t="shared" si="57"/>
        <v>0.84848484848484851</v>
      </c>
      <c r="I104" s="22">
        <f t="shared" si="58"/>
        <v>1.3106957500128474E-2</v>
      </c>
      <c r="J104" s="24">
        <f t="shared" si="59"/>
        <v>1.3106957500128474E-2</v>
      </c>
      <c r="K104" s="22">
        <f t="shared" si="60"/>
        <v>1.5447485625151415E-2</v>
      </c>
      <c r="L104" s="22">
        <f t="shared" si="61"/>
        <v>1.3106957500128474E-2</v>
      </c>
      <c r="M104" s="226">
        <f t="shared" si="62"/>
        <v>1.3106957500128474E-2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0.84848484848484851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0.67272727272727284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0.67272727272727284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0.67272727272727284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si="50"/>
        <v>11.254596669753175</v>
      </c>
      <c r="C111" s="75">
        <f t="shared" si="50"/>
        <v>0</v>
      </c>
      <c r="D111" s="24">
        <f t="shared" si="56"/>
        <v>11.254596669753175</v>
      </c>
      <c r="H111" s="24">
        <f t="shared" si="57"/>
        <v>0.57212121212121214</v>
      </c>
      <c r="I111" s="22">
        <f t="shared" si="58"/>
        <v>6.4389934886345443</v>
      </c>
      <c r="J111" s="24">
        <f t="shared" si="59"/>
        <v>6.4389934886345443</v>
      </c>
      <c r="K111" s="22">
        <f t="shared" si="60"/>
        <v>11.254596669753175</v>
      </c>
      <c r="L111" s="22">
        <f t="shared" si="61"/>
        <v>6.4389934886345443</v>
      </c>
      <c r="M111" s="226">
        <f t="shared" si="62"/>
        <v>6.4389934886345443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0.48484848484848486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0.57212121212121214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si="50"/>
        <v>0.82092352179376094</v>
      </c>
      <c r="C114" s="75">
        <f t="shared" si="50"/>
        <v>0</v>
      </c>
      <c r="D114" s="24">
        <f t="shared" si="56"/>
        <v>0.82092352179376094</v>
      </c>
      <c r="H114" s="24">
        <f t="shared" si="57"/>
        <v>0.7151515151515152</v>
      </c>
      <c r="I114" s="22">
        <f t="shared" si="58"/>
        <v>0.58708470043432603</v>
      </c>
      <c r="J114" s="24">
        <f t="shared" si="59"/>
        <v>0.58708470043432603</v>
      </c>
      <c r="K114" s="22">
        <f t="shared" si="60"/>
        <v>0.82092352179376094</v>
      </c>
      <c r="L114" s="22">
        <f t="shared" si="61"/>
        <v>0.58708470043432603</v>
      </c>
      <c r="M114" s="226">
        <f t="shared" si="62"/>
        <v>0.58708470043432603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0.67272727272727284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15.323574722601096</v>
      </c>
      <c r="C119" s="22">
        <f>SUM(C91:C118)</f>
        <v>-2.0094972014661256</v>
      </c>
      <c r="D119" s="24">
        <f>SUM(D91:D118)</f>
        <v>13.314077521134969</v>
      </c>
      <c r="E119" s="22"/>
      <c r="F119" s="2"/>
      <c r="G119" s="2"/>
      <c r="H119" s="31"/>
      <c r="I119" s="22">
        <f>SUM(I91:I118)</f>
        <v>7.7790234119994643</v>
      </c>
      <c r="J119" s="24">
        <f>SUM(J91:J118)</f>
        <v>9.1135070109086431</v>
      </c>
      <c r="K119" s="22">
        <f>SUM(K91:K118)</f>
        <v>15.323574722601096</v>
      </c>
      <c r="L119" s="22">
        <f>SUM(L91:L118)</f>
        <v>9.0857317045540587</v>
      </c>
      <c r="M119" s="57">
        <f t="shared" si="49"/>
        <v>9.1135070109086431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63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2">
        <f t="shared" ref="K125:K126" si="64"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57">
        <f t="shared" ref="M125:M126" si="65">(J125)</f>
        <v>0.9651651432677939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64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65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1.1751122993418754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0.84038334134752313</v>
      </c>
      <c r="K127" s="22">
        <f>(B127)</f>
        <v>1.1751122993418754</v>
      </c>
      <c r="L127" s="29">
        <f>IF(SUMPRODUCT($B$124:$B127,$H$124:$H127)&lt;(L$119-L$128),($B127*$H127),IF(SUMPRODUCT($B$124:$B126,$H$124:$H126)&lt;(L$119-L128),L$119-L$128-SUMPRODUCT($B$124:$B126,$H$124:$H126),0))</f>
        <v>0.84038334134752313</v>
      </c>
      <c r="M127" s="57">
        <f t="shared" si="63"/>
        <v>0.84038334134752313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0.51164617712150862</v>
      </c>
      <c r="C128" s="2"/>
      <c r="D128" s="31"/>
      <c r="E128" s="2"/>
      <c r="F128" s="2"/>
      <c r="G128" s="2"/>
      <c r="H128" s="24"/>
      <c r="I128" s="29">
        <f>(I30)</f>
        <v>6.8321036665716752</v>
      </c>
      <c r="J128" s="227">
        <f>(J30)</f>
        <v>0.17196730275027639</v>
      </c>
      <c r="K128" s="22">
        <f>(B128)</f>
        <v>0.51164617712150862</v>
      </c>
      <c r="L128" s="22">
        <f>IF(L124=L119,0,(L119-L124)/(B119-B124)*K128)</f>
        <v>0.29309687170066451</v>
      </c>
      <c r="M128" s="57">
        <f t="shared" si="63"/>
        <v>0.17196730275027639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8.4926143541744032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4.2734709152464845</v>
      </c>
      <c r="K129" s="29">
        <f>(B129)</f>
        <v>8.4926143541744032</v>
      </c>
      <c r="L129" s="60">
        <f>IF(SUM(L124:L128)&gt;L130,0,L130-SUM(L124:L128))</f>
        <v>4.1245660399415112</v>
      </c>
      <c r="M129" s="57">
        <f t="shared" si="63"/>
        <v>4.2734709152464845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15.323574722601096</v>
      </c>
      <c r="C130" s="2"/>
      <c r="D130" s="31"/>
      <c r="E130" s="2"/>
      <c r="F130" s="2"/>
      <c r="G130" s="2"/>
      <c r="H130" s="24"/>
      <c r="I130" s="29">
        <f>(I119)</f>
        <v>7.7790234119994643</v>
      </c>
      <c r="J130" s="227">
        <f>(J119)</f>
        <v>9.1135070109086431</v>
      </c>
      <c r="K130" s="22">
        <f>(B130)</f>
        <v>15.323574722601096</v>
      </c>
      <c r="L130" s="22">
        <f>(L119)</f>
        <v>9.0857317045540587</v>
      </c>
      <c r="M130" s="57">
        <f t="shared" si="63"/>
        <v>9.1135070109086431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0.96516514326779301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7.925200498132004E-2</v>
      </c>
      <c r="C6" s="102">
        <f>IF([1]Summ!$K1044="",0,[1]Summ!$K1044)</f>
        <v>0</v>
      </c>
      <c r="D6" s="24">
        <f t="shared" ref="D6:D29" si="0">(B6+C6)</f>
        <v>7.925200498132004E-2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3.962600249066002E-2</v>
      </c>
      <c r="J6" s="24">
        <f t="shared" ref="J6:J13" si="3">IF(I$32&lt;=1+I$131,I6,B6*H6+J$33*(I6-B6*H6))</f>
        <v>3.962600249066002E-2</v>
      </c>
      <c r="K6" s="22">
        <f t="shared" ref="K6:K31" si="4">B6</f>
        <v>7.925200498132004E-2</v>
      </c>
      <c r="L6" s="22">
        <f t="shared" ref="L6:L29" si="5">IF(K6="","",K6*H6)</f>
        <v>3.962600249066002E-2</v>
      </c>
      <c r="M6" s="177">
        <f t="shared" ref="M6:M31" si="6">J6</f>
        <v>3.962600249066002E-2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0.15850400996264008</v>
      </c>
      <c r="Z6" s="156">
        <f>Poor!Z6</f>
        <v>0.17</v>
      </c>
      <c r="AA6" s="121">
        <f>$M6*Z6*4</f>
        <v>2.6945681693648815E-2</v>
      </c>
      <c r="AB6" s="156">
        <f>Poor!AB6</f>
        <v>0.17</v>
      </c>
      <c r="AC6" s="121">
        <f t="shared" ref="AC6:AC29" si="7">$M6*AB6*4</f>
        <v>2.6945681693648815E-2</v>
      </c>
      <c r="AD6" s="156">
        <f>Poor!AD6</f>
        <v>0.33</v>
      </c>
      <c r="AE6" s="121">
        <f t="shared" ref="AE6:AE29" si="8">$M6*AD6*4</f>
        <v>5.2306323287671229E-2</v>
      </c>
      <c r="AF6" s="122">
        <f>1-SUM(Z6,AB6,AD6)</f>
        <v>0.32999999999999996</v>
      </c>
      <c r="AG6" s="121">
        <f>$M6*AF6*4</f>
        <v>5.2306323287671222E-2</v>
      </c>
      <c r="AH6" s="123">
        <f>SUM(Z6,AB6,AD6,AF6)</f>
        <v>1</v>
      </c>
      <c r="AI6" s="183">
        <f>SUM(AA6,AC6,AE6,AG6)/4</f>
        <v>3.962600249066002E-2</v>
      </c>
      <c r="AJ6" s="120">
        <f>(AA6+AC6)/2</f>
        <v>2.6945681693648815E-2</v>
      </c>
      <c r="AK6" s="119">
        <f>(AE6+AG6)/2</f>
        <v>5.2306323287671222E-2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8.2554275633042767E-2</v>
      </c>
      <c r="C7" s="102">
        <f>IF([1]Summ!$K1045="",0,[1]Summ!$K1045)</f>
        <v>0</v>
      </c>
      <c r="D7" s="24">
        <f t="shared" si="0"/>
        <v>8.2554275633042767E-2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4.1277137816521384E-2</v>
      </c>
      <c r="J7" s="24">
        <f t="shared" si="3"/>
        <v>4.1277137816521384E-2</v>
      </c>
      <c r="K7" s="22">
        <f t="shared" si="4"/>
        <v>8.2554275633042767E-2</v>
      </c>
      <c r="L7" s="22">
        <f t="shared" si="5"/>
        <v>4.1277137816521384E-2</v>
      </c>
      <c r="M7" s="177">
        <f t="shared" si="6"/>
        <v>4.1277137816521384E-2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8020.5226383856771</v>
      </c>
      <c r="S7" s="221">
        <f>IF($B$81=0,0,(SUMIF($N$6:$N$28,$U7,L$6:L$28)+SUMIF($N$91:$N$118,$U7,L$91:L$118))*$I$83*Poor!$B$81/$B$81)</f>
        <v>9070.7837660954574</v>
      </c>
      <c r="T7" s="221">
        <f>IF($B$81=0,0,(SUMIF($N$6:$N$28,$U7,M$6:M$28)+SUMIF($N$91:$N$118,$U7,M$91:M$118))*$I$83*Poor!$B$81/$B$81)</f>
        <v>8222.339557853682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0.16510855126608553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0.16510855126608553</v>
      </c>
      <c r="AH7" s="123">
        <f t="shared" ref="AH7:AH30" si="12">SUM(Z7,AB7,AD7,AF7)</f>
        <v>1</v>
      </c>
      <c r="AI7" s="183">
        <f t="shared" ref="AI7:AI30" si="13">SUM(AA7,AC7,AE7,AG7)/4</f>
        <v>4.1277137816521384E-2</v>
      </c>
      <c r="AJ7" s="120">
        <f t="shared" ref="AJ7:AJ31" si="14">(AA7+AC7)/2</f>
        <v>0</v>
      </c>
      <c r="AK7" s="119">
        <f t="shared" ref="AK7:AK31" si="15">(AE7+AG7)/2</f>
        <v>8.2554275633042767E-2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6.5000000000000002E-2</v>
      </c>
      <c r="C8" s="102">
        <f>IF([1]Summ!$K1046="",0,[1]Summ!$K1046)</f>
        <v>0</v>
      </c>
      <c r="D8" s="24">
        <f t="shared" si="0"/>
        <v>6.5000000000000002E-2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6.5000000000000002E-2</v>
      </c>
      <c r="J8" s="24">
        <f t="shared" si="3"/>
        <v>6.5000000000000002E-2</v>
      </c>
      <c r="K8" s="22">
        <f t="shared" si="4"/>
        <v>6.5000000000000002E-2</v>
      </c>
      <c r="L8" s="22">
        <f t="shared" si="5"/>
        <v>6.5000000000000002E-2</v>
      </c>
      <c r="M8" s="223">
        <f t="shared" si="6"/>
        <v>6.5000000000000002E-2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50026.796178030709</v>
      </c>
      <c r="S8" s="221">
        <f>IF($B$81=0,0,(SUMIF($N$6:$N$28,$U8,L$6:L$28)+SUMIF($N$91:$N$118,$U8,L$91:L$118))*$I$83*Poor!$B$81/$B$81)</f>
        <v>47163.19999999999</v>
      </c>
      <c r="T8" s="221">
        <f>IF($B$81=0,0,(SUMIF($N$6:$N$28,$U8,M$6:M$28)+SUMIF($N$91:$N$118,$U8,M$91:M$118))*$I$83*Poor!$B$81/$B$81)</f>
        <v>47892.718017530395</v>
      </c>
      <c r="U8" s="222">
        <v>2</v>
      </c>
      <c r="V8" s="56"/>
      <c r="W8" s="115"/>
      <c r="X8" s="118">
        <f>Poor!X8</f>
        <v>1</v>
      </c>
      <c r="Y8" s="183">
        <f t="shared" si="9"/>
        <v>0.26</v>
      </c>
      <c r="Z8" s="125">
        <f>IF($Y8=0,0,AA8/$Y8)</f>
        <v>0.30732039709623299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7.9903303245020582E-2</v>
      </c>
      <c r="AB8" s="125">
        <f>IF($Y8=0,0,AC8/$Y8)</f>
        <v>0.17631162662290153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4.5841022921954404E-2</v>
      </c>
      <c r="AD8" s="125">
        <f>IF($Y8=0,0,AE8/$Y8)</f>
        <v>0.47639468059069784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0.12386261695358144</v>
      </c>
      <c r="AF8" s="122">
        <f t="shared" si="10"/>
        <v>3.9973295690167721E-2</v>
      </c>
      <c r="AG8" s="121">
        <f t="shared" si="11"/>
        <v>1.0393056879443608E-2</v>
      </c>
      <c r="AH8" s="123">
        <f t="shared" si="12"/>
        <v>1</v>
      </c>
      <c r="AI8" s="183">
        <f t="shared" si="13"/>
        <v>6.5000000000000002E-2</v>
      </c>
      <c r="AJ8" s="120">
        <f t="shared" si="14"/>
        <v>6.2872163083487489E-2</v>
      </c>
      <c r="AK8" s="119">
        <f t="shared" si="15"/>
        <v>6.7127836916512529E-2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0.17086541095890409</v>
      </c>
      <c r="C9" s="102">
        <f>IF([1]Summ!$K1047="",0,[1]Summ!$K1047)</f>
        <v>1.0514794520547945</v>
      </c>
      <c r="D9" s="24">
        <f t="shared" si="0"/>
        <v>1.2223448630136986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1.3323559006849315</v>
      </c>
      <c r="J9" s="24">
        <f t="shared" si="3"/>
        <v>0.14815736509217456</v>
      </c>
      <c r="K9" s="22">
        <f t="shared" si="4"/>
        <v>0.17086541095890409</v>
      </c>
      <c r="L9" s="22">
        <f t="shared" si="5"/>
        <v>0.18624329794520547</v>
      </c>
      <c r="M9" s="223">
        <f t="shared" si="6"/>
        <v>0.14815736509217456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2518.0722425522163</v>
      </c>
      <c r="S9" s="221">
        <f>IF($B$81=0,0,(SUMIF($N$6:$N$28,$U9,L$6:L$28)+SUMIF($N$91:$N$118,$U9,L$91:L$118))*$I$83*Poor!$B$81/$B$81)</f>
        <v>1382.6476074734351</v>
      </c>
      <c r="T9" s="221">
        <f>IF($B$81=0,0,(SUMIF($N$6:$N$28,$U9,M$6:M$28)+SUMIF($N$91:$N$118,$U9,M$91:M$118))*$I$83*Poor!$B$81/$B$81)</f>
        <v>1382.6476074734351</v>
      </c>
      <c r="U9" s="222">
        <v>3</v>
      </c>
      <c r="V9" s="56"/>
      <c r="W9" s="115"/>
      <c r="X9" s="118">
        <f>Poor!X9</f>
        <v>1</v>
      </c>
      <c r="Y9" s="183">
        <f t="shared" si="9"/>
        <v>0.59262946036869824</v>
      </c>
      <c r="Z9" s="125">
        <f>IF($Y9=0,0,AA9/$Y9)</f>
        <v>0.30732039709623299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0.18212712109143461</v>
      </c>
      <c r="AB9" s="125">
        <f>IF($Y9=0,0,AC9/$Y9)</f>
        <v>0.17631162662290153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0.10448746414225754</v>
      </c>
      <c r="AD9" s="125">
        <f>IF($Y9=0,0,AE9/$Y9)</f>
        <v>0.47639468059069778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0.28232552248098358</v>
      </c>
      <c r="AF9" s="122">
        <f t="shared" si="10"/>
        <v>3.9973295690167721E-2</v>
      </c>
      <c r="AG9" s="121">
        <f t="shared" si="11"/>
        <v>2.3689352654022507E-2</v>
      </c>
      <c r="AH9" s="123">
        <f t="shared" si="12"/>
        <v>1</v>
      </c>
      <c r="AI9" s="183">
        <f t="shared" si="13"/>
        <v>0.14815736509217456</v>
      </c>
      <c r="AJ9" s="120">
        <f t="shared" si="14"/>
        <v>0.14330729261684608</v>
      </c>
      <c r="AK9" s="119">
        <f t="shared" si="15"/>
        <v>0.15300743756750304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8.8376413449564123E-2</v>
      </c>
      <c r="C11" s="102">
        <f>IF([1]Summ!$K1049="",0,[1]Summ!$K1049)</f>
        <v>0</v>
      </c>
      <c r="D11" s="24">
        <f t="shared" si="0"/>
        <v>8.8376413449564123E-2</v>
      </c>
      <c r="E11" s="75">
        <f>Middle!E11</f>
        <v>1</v>
      </c>
      <c r="H11" s="24">
        <f t="shared" si="1"/>
        <v>1</v>
      </c>
      <c r="I11" s="22">
        <f t="shared" si="2"/>
        <v>8.8376413449564123E-2</v>
      </c>
      <c r="J11" s="24">
        <f t="shared" si="3"/>
        <v>8.8376413449564123E-2</v>
      </c>
      <c r="K11" s="22">
        <f t="shared" si="4"/>
        <v>8.8376413449564123E-2</v>
      </c>
      <c r="L11" s="22">
        <f t="shared" si="5"/>
        <v>8.8376413449564123E-2</v>
      </c>
      <c r="M11" s="223">
        <f t="shared" si="6"/>
        <v>8.8376413449564123E-2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40103.706434777763</v>
      </c>
      <c r="S11" s="221">
        <f>IF($B$81=0,0,(SUMIF($N$6:$N$28,$U11,L$6:L$28)+SUMIF($N$91:$N$118,$U11,L$91:L$118))*$I$83*Poor!$B$81/$B$81)</f>
        <v>25202.702222222215</v>
      </c>
      <c r="T11" s="221">
        <f>IF($B$81=0,0,(SUMIF($N$6:$N$28,$U11,M$6:M$28)+SUMIF($N$91:$N$118,$U11,M$91:M$118))*$I$83*Poor!$B$81/$B$81)</f>
        <v>25049.339619396909</v>
      </c>
      <c r="U11" s="222">
        <v>5</v>
      </c>
      <c r="V11" s="56"/>
      <c r="W11" s="115"/>
      <c r="X11" s="118">
        <f>Poor!X11</f>
        <v>1</v>
      </c>
      <c r="Y11" s="183">
        <f t="shared" si="9"/>
        <v>0.35350565379825649</v>
      </c>
      <c r="Z11" s="125">
        <f>IF($Y11=0,0,AA11/$Y11)</f>
        <v>0.30732039709623299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0.10863949790104364</v>
      </c>
      <c r="AB11" s="125">
        <f>IF($Y11=0,0,AC11/$Y11)</f>
        <v>0.17631162662290156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6.2327156841562904E-2</v>
      </c>
      <c r="AD11" s="125">
        <f>IF($Y11=0,0,AE11/$Y11)</f>
        <v>0.47639468059069789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0.16840821302822623</v>
      </c>
      <c r="AF11" s="122">
        <f t="shared" si="10"/>
        <v>3.9973295690167499E-2</v>
      </c>
      <c r="AG11" s="121">
        <f t="shared" si="11"/>
        <v>1.4130786027423689E-2</v>
      </c>
      <c r="AH11" s="123">
        <f t="shared" si="12"/>
        <v>1</v>
      </c>
      <c r="AI11" s="183">
        <f t="shared" si="13"/>
        <v>8.8376413449564123E-2</v>
      </c>
      <c r="AJ11" s="120">
        <f t="shared" si="14"/>
        <v>8.5483327371303278E-2</v>
      </c>
      <c r="AK11" s="119">
        <f t="shared" si="15"/>
        <v>9.1269499527824954E-2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Water melon: no. local meas</v>
      </c>
      <c r="B12" s="101">
        <f>IF([1]Summ!$J1050="",0,[1]Summ!$J1050)</f>
        <v>1.332453300124533E-3</v>
      </c>
      <c r="C12" s="102">
        <f>IF([1]Summ!$K1050="",0,[1]Summ!$K1050)</f>
        <v>0</v>
      </c>
      <c r="D12" s="24">
        <f t="shared" si="0"/>
        <v>1.332453300124533E-3</v>
      </c>
      <c r="E12" s="75">
        <f>Middle!E12</f>
        <v>1</v>
      </c>
      <c r="H12" s="24">
        <f t="shared" si="1"/>
        <v>1</v>
      </c>
      <c r="I12" s="22">
        <f t="shared" si="2"/>
        <v>1.332453300124533E-3</v>
      </c>
      <c r="J12" s="24">
        <f t="shared" si="3"/>
        <v>1.332453300124533E-3</v>
      </c>
      <c r="K12" s="22">
        <f t="shared" si="4"/>
        <v>1.332453300124533E-3</v>
      </c>
      <c r="L12" s="22">
        <f t="shared" si="5"/>
        <v>1.332453300124533E-3</v>
      </c>
      <c r="M12" s="223">
        <f t="shared" si="6"/>
        <v>1.332453300124533E-3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5.3298132004981321E-3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3.5709748443337485E-3</v>
      </c>
      <c r="AF12" s="122">
        <f>1-SUM(Z12,AB12,AD12)</f>
        <v>0.32999999999999996</v>
      </c>
      <c r="AG12" s="121">
        <f>$M12*AF12*4</f>
        <v>1.7588383561643833E-3</v>
      </c>
      <c r="AH12" s="123">
        <f t="shared" si="12"/>
        <v>1</v>
      </c>
      <c r="AI12" s="183">
        <f t="shared" si="13"/>
        <v>1.332453300124533E-3</v>
      </c>
      <c r="AJ12" s="120">
        <f t="shared" si="14"/>
        <v>0</v>
      </c>
      <c r="AK12" s="119">
        <f t="shared" si="15"/>
        <v>2.664906600249066E-3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Potato: no. local meas</v>
      </c>
      <c r="B13" s="101">
        <f>IF([1]Summ!$J1051="",0,[1]Summ!$J1051)</f>
        <v>6.3001867995018682E-2</v>
      </c>
      <c r="C13" s="102">
        <f>IF([1]Summ!$K1051="",0,[1]Summ!$K1051)</f>
        <v>9.7761519302615188E-2</v>
      </c>
      <c r="D13" s="24">
        <f t="shared" si="0"/>
        <v>0.16076338729763387</v>
      </c>
      <c r="E13" s="75">
        <f>Middle!E13</f>
        <v>1</v>
      </c>
      <c r="H13" s="24">
        <f t="shared" si="1"/>
        <v>1</v>
      </c>
      <c r="I13" s="22">
        <f t="shared" si="2"/>
        <v>0.16076338729763387</v>
      </c>
      <c r="J13" s="24">
        <f t="shared" si="3"/>
        <v>5.9753200585839841E-2</v>
      </c>
      <c r="K13" s="22">
        <f t="shared" si="4"/>
        <v>6.3001867995018682E-2</v>
      </c>
      <c r="L13" s="22">
        <f t="shared" si="5"/>
        <v>6.3001867995018682E-2</v>
      </c>
      <c r="M13" s="224">
        <f t="shared" si="6"/>
        <v>5.9753200585839841E-2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0.23901280234335937</v>
      </c>
      <c r="Z13" s="156">
        <f>Poor!Z13</f>
        <v>1</v>
      </c>
      <c r="AA13" s="121">
        <f>$M13*Z13*4</f>
        <v>0.23901280234335937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5.9753200585839841E-2</v>
      </c>
      <c r="AJ13" s="120">
        <f t="shared" si="14"/>
        <v>0.11950640117167968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Potatoes: no. local meas</v>
      </c>
      <c r="B14" s="101">
        <f>IF([1]Summ!$J1052="",0,[1]Summ!$J1052)</f>
        <v>0.10774906600249066</v>
      </c>
      <c r="C14" s="102">
        <f>IF([1]Summ!$K1052="",0,[1]Summ!$K1052)</f>
        <v>0.21450809464508097</v>
      </c>
      <c r="D14" s="24">
        <f t="shared" si="0"/>
        <v>0.32225716064757165</v>
      </c>
      <c r="E14" s="75">
        <f>Middle!E14</f>
        <v>1</v>
      </c>
      <c r="F14" s="22"/>
      <c r="H14" s="24">
        <f t="shared" si="1"/>
        <v>1</v>
      </c>
      <c r="I14" s="22">
        <f t="shared" si="2"/>
        <v>0.32225716064757165</v>
      </c>
      <c r="J14" s="24">
        <f>IF(I$32&lt;=1+I131,I14,B14*H14+J$33*(I14-B14*H14))</f>
        <v>0.10062084764981329</v>
      </c>
      <c r="K14" s="22">
        <f t="shared" si="4"/>
        <v>0.10774906600249066</v>
      </c>
      <c r="L14" s="22">
        <f t="shared" si="5"/>
        <v>0.10774906600249066</v>
      </c>
      <c r="M14" s="224">
        <f t="shared" si="6"/>
        <v>0.10062084764981329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176291.76932831574</v>
      </c>
      <c r="S14" s="221">
        <f>IF($B$81=0,0,(SUMIF($N$6:$N$28,$U14,L$6:L$28)+SUMIF($N$91:$N$118,$U14,L$91:L$118))*$I$83*Poor!$B$81/$B$81)</f>
        <v>110762.66666666667</v>
      </c>
      <c r="T14" s="221">
        <f>IF($B$81=0,0,(SUMIF($N$6:$N$28,$U14,M$6:M$28)+SUMIF($N$91:$N$118,$U14,M$91:M$118))*$I$83*Poor!$B$81/$B$81)</f>
        <v>110762.66666666667</v>
      </c>
      <c r="U14" s="222">
        <v>8</v>
      </c>
      <c r="V14" s="56"/>
      <c r="W14" s="110"/>
      <c r="X14" s="118"/>
      <c r="Y14" s="183">
        <f>M14*4</f>
        <v>0.40248339059925314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0.40248339059925314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0.10062084764981329</v>
      </c>
      <c r="AJ14" s="120">
        <f t="shared" si="14"/>
        <v>0.20124169529962657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type (green vegetables)Cabbage</v>
      </c>
      <c r="B16" s="101">
        <f>IF([1]Summ!$J1054="",0,[1]Summ!$J1054)</f>
        <v>7.0828144458281441E-3</v>
      </c>
      <c r="C16" s="102">
        <f>IF([1]Summ!$K1054="",0,[1]Summ!$K1054)</f>
        <v>2.4283935242839352E-2</v>
      </c>
      <c r="D16" s="24">
        <f t="shared" si="0"/>
        <v>3.1366749688667497E-2</v>
      </c>
      <c r="E16" s="75">
        <f>Middle!E16</f>
        <v>1</v>
      </c>
      <c r="F16" s="22"/>
      <c r="H16" s="24">
        <f t="shared" si="1"/>
        <v>1</v>
      </c>
      <c r="I16" s="22">
        <f t="shared" si="2"/>
        <v>3.1366749688667497E-2</v>
      </c>
      <c r="J16" s="24">
        <f>IF(I$32&lt;=1+I131,I16,B16*H16+J$33*(I16-B16*H16))</f>
        <v>6.2758463304307052E-3</v>
      </c>
      <c r="K16" s="22">
        <f t="shared" si="4"/>
        <v>7.0828144458281441E-3</v>
      </c>
      <c r="L16" s="22">
        <f t="shared" si="5"/>
        <v>7.0828144458281441E-3</v>
      </c>
      <c r="M16" s="223">
        <f t="shared" si="6"/>
        <v>6.2758463304307052E-3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2.5103385321722821E-2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2.5103385321722821E-2</v>
      </c>
      <c r="AH16" s="123">
        <f t="shared" si="12"/>
        <v>1</v>
      </c>
      <c r="AI16" s="183">
        <f t="shared" si="13"/>
        <v>6.2758463304307052E-3</v>
      </c>
      <c r="AJ16" s="120">
        <f t="shared" si="14"/>
        <v>0</v>
      </c>
      <c r="AK16" s="119">
        <f t="shared" si="15"/>
        <v>1.255169266086141E-2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1.1974699875466999E-2</v>
      </c>
      <c r="C17" s="102">
        <f>IF([1]Summ!$K1055="",0,[1]Summ!$K1055)</f>
        <v>1.1296886674968865E-2</v>
      </c>
      <c r="D17" s="24">
        <f t="shared" si="0"/>
        <v>2.3271586550435864E-2</v>
      </c>
      <c r="E17" s="75">
        <f>Middle!E17</f>
        <v>1</v>
      </c>
      <c r="F17" s="22"/>
      <c r="H17" s="24">
        <f t="shared" si="1"/>
        <v>1</v>
      </c>
      <c r="I17" s="22">
        <f t="shared" si="2"/>
        <v>2.3271586550435864E-2</v>
      </c>
      <c r="J17" s="24">
        <f t="shared" ref="J17:J25" si="17">IF(I$32&lt;=1+I131,I17,B17*H17+J$33*(I17-B17*H17))</f>
        <v>1.1599298308184111E-2</v>
      </c>
      <c r="K17" s="22">
        <f t="shared" si="4"/>
        <v>1.1974699875466999E-2</v>
      </c>
      <c r="L17" s="22">
        <f t="shared" si="5"/>
        <v>1.1974699875466999E-2</v>
      </c>
      <c r="M17" s="224">
        <f t="shared" si="6"/>
        <v>1.1599298308184111E-2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32053.048968784671</v>
      </c>
      <c r="S17" s="221">
        <f>IF($B$81=0,0,(SUMIF($N$6:$N$28,$U17,L$6:L$28)+SUMIF($N$91:$N$118,$U17,L$91:L$118))*$I$83*Poor!$B$81/$B$81)</f>
        <v>20138.666666666664</v>
      </c>
      <c r="T17" s="221">
        <f>IF($B$81=0,0,(SUMIF($N$6:$N$28,$U17,M$6:M$28)+SUMIF($N$91:$N$118,$U17,M$91:M$118))*$I$83*Poor!$B$81/$B$81)</f>
        <v>20138.666666666664</v>
      </c>
      <c r="U17" s="222">
        <v>11</v>
      </c>
      <c r="V17" s="56"/>
      <c r="W17" s="110"/>
      <c r="X17" s="118"/>
      <c r="Y17" s="183">
        <f t="shared" si="9"/>
        <v>4.6397193232736444E-2</v>
      </c>
      <c r="Z17" s="156">
        <f>Poor!Z17</f>
        <v>0.29409999999999997</v>
      </c>
      <c r="AA17" s="121">
        <f t="shared" si="16"/>
        <v>1.3645414529747787E-2</v>
      </c>
      <c r="AB17" s="156">
        <f>Poor!AB17</f>
        <v>0.17649999999999999</v>
      </c>
      <c r="AC17" s="121">
        <f t="shared" si="7"/>
        <v>8.1891046055779827E-3</v>
      </c>
      <c r="AD17" s="156">
        <f>Poor!AD17</f>
        <v>0.23530000000000001</v>
      </c>
      <c r="AE17" s="121">
        <f t="shared" si="8"/>
        <v>1.0917259567662886E-2</v>
      </c>
      <c r="AF17" s="122">
        <f t="shared" si="10"/>
        <v>0.29410000000000003</v>
      </c>
      <c r="AG17" s="121">
        <f t="shared" si="11"/>
        <v>1.3645414529747789E-2</v>
      </c>
      <c r="AH17" s="123">
        <f t="shared" si="12"/>
        <v>1</v>
      </c>
      <c r="AI17" s="183">
        <f t="shared" si="13"/>
        <v>1.1599298308184111E-2</v>
      </c>
      <c r="AJ17" s="120">
        <f t="shared" si="14"/>
        <v>1.0917259567662884E-2</v>
      </c>
      <c r="AK17" s="119">
        <f t="shared" si="15"/>
        <v>1.2281337048705338E-2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Spinach: no produced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1235.1004090716394</v>
      </c>
      <c r="S18" s="221">
        <f>IF($B$81=0,0,(SUMIF($N$6:$N$28,$U18,L$6:L$28)+SUMIF($N$91:$N$118,$U18,L$91:L$118))*$I$83*Poor!$B$81/$B$81)</f>
        <v>1356.3618999759112</v>
      </c>
      <c r="T18" s="221">
        <f>IF($B$81=0,0,(SUMIF($N$6:$N$28,$U18,M$6:M$28)+SUMIF($N$91:$N$118,$U18,M$91:M$118))*$I$83*Poor!$B$81/$B$81)</f>
        <v>1356.3618999759112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FISHING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WILD FOODS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9936.4451803232514</v>
      </c>
      <c r="S20" s="221">
        <f>IF($B$81=0,0,(SUMIF($N$6:$N$28,$U20,L$6:L$28)+SUMIF($N$91:$N$118,$U20,L$91:L$118))*$I$83*Poor!$B$81/$B$81)</f>
        <v>7803.7333333333336</v>
      </c>
      <c r="T20" s="221">
        <f>IF($B$81=0,0,(SUMIF($N$6:$N$28,$U20,M$6:M$28)+SUMIF($N$91:$N$118,$U20,M$91:M$118))*$I$83*Poor!$B$81/$B$81)</f>
        <v>7803.7333333333336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320185.46138024173</v>
      </c>
      <c r="S23" s="179">
        <f>SUM(S7:S22)</f>
        <v>222880.76216243368</v>
      </c>
      <c r="T23" s="179">
        <f>SUM(T7:T22)</f>
        <v>222608.47336889702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45928.918110774568</v>
      </c>
      <c r="S25" s="41">
        <f>IF($B$81=0,0,(SUM(($B$70*$H$70),($B$71*$H$71))+((1-$D$29)*$I$83))*Poor!$B$81/$B$81)</f>
        <v>45928.918110774568</v>
      </c>
      <c r="T25" s="41">
        <f>IF($B$81=0,0,(SUM(($B$70*$H$70),($B$71*$H$71))+((1-$D$29)*$I$83))*Poor!$B$81/$B$81)</f>
        <v>45928.918110774568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7.9365079365079375E-2</v>
      </c>
      <c r="C26" s="102">
        <f>IF([1]Summ!$K1064="",0,[1]Summ!$K1064)</f>
        <v>0</v>
      </c>
      <c r="D26" s="24">
        <f t="shared" si="0"/>
        <v>7.9365079365079375E-2</v>
      </c>
      <c r="E26" s="75">
        <f>Middle!E26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3">
        <f t="shared" si="6"/>
        <v>7.9365079365079375E-2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4.5288349522623492E-2</v>
      </c>
      <c r="C27" s="102">
        <f>IF([1]Summ!$K1065="",0,[1]Summ!$K1065)</f>
        <v>-4.5288349522623492E-2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4.6793305523299224E-2</v>
      </c>
      <c r="K27" s="22">
        <f t="shared" si="4"/>
        <v>4.5288349522623492E-2</v>
      </c>
      <c r="L27" s="22">
        <f t="shared" si="5"/>
        <v>4.5288349522623492E-2</v>
      </c>
      <c r="M27" s="225">
        <f t="shared" si="6"/>
        <v>4.6793305523299224E-2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0.18717322209319689</v>
      </c>
      <c r="Z27" s="156">
        <f>Poor!Z27</f>
        <v>0.25</v>
      </c>
      <c r="AA27" s="121">
        <f t="shared" si="16"/>
        <v>4.6793305523299224E-2</v>
      </c>
      <c r="AB27" s="156">
        <f>Poor!AB27</f>
        <v>0.25</v>
      </c>
      <c r="AC27" s="121">
        <f t="shared" si="7"/>
        <v>4.6793305523299224E-2</v>
      </c>
      <c r="AD27" s="156">
        <f>Poor!AD27</f>
        <v>0.25</v>
      </c>
      <c r="AE27" s="121">
        <f t="shared" si="8"/>
        <v>4.6793305523299224E-2</v>
      </c>
      <c r="AF27" s="122">
        <f t="shared" si="10"/>
        <v>0.25</v>
      </c>
      <c r="AG27" s="121">
        <f t="shared" si="11"/>
        <v>4.6793305523299224E-2</v>
      </c>
      <c r="AH27" s="123">
        <f t="shared" si="12"/>
        <v>1</v>
      </c>
      <c r="AI27" s="183">
        <f t="shared" si="13"/>
        <v>4.6793305523299224E-2</v>
      </c>
      <c r="AJ27" s="120">
        <f t="shared" si="14"/>
        <v>4.6793305523299224E-2</v>
      </c>
      <c r="AK27" s="119">
        <f t="shared" si="15"/>
        <v>4.6793305523299224E-2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4.298610211706101E-3</v>
      </c>
      <c r="C28" s="102">
        <f>IF([1]Summ!$K1066="",0,[1]Summ!$K1066)</f>
        <v>-4.298610211706101E-3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4.441455320897846E-3</v>
      </c>
      <c r="K28" s="22">
        <f t="shared" si="4"/>
        <v>4.298610211706101E-3</v>
      </c>
      <c r="L28" s="22">
        <f t="shared" si="5"/>
        <v>4.298610211706101E-3</v>
      </c>
      <c r="M28" s="223">
        <f t="shared" si="6"/>
        <v>4.441455320897846E-3</v>
      </c>
      <c r="N28" s="228"/>
      <c r="O28" s="2"/>
      <c r="P28" s="22"/>
      <c r="V28" s="56"/>
      <c r="W28" s="110"/>
      <c r="X28" s="118"/>
      <c r="Y28" s="183">
        <f t="shared" si="9"/>
        <v>1.7765821283591384E-2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8.882910641795692E-3</v>
      </c>
      <c r="AF28" s="122">
        <f t="shared" si="10"/>
        <v>0.5</v>
      </c>
      <c r="AG28" s="121">
        <f t="shared" si="11"/>
        <v>8.882910641795692E-3</v>
      </c>
      <c r="AH28" s="123">
        <f t="shared" si="12"/>
        <v>1</v>
      </c>
      <c r="AI28" s="183">
        <f t="shared" si="13"/>
        <v>4.441455320897846E-3</v>
      </c>
      <c r="AJ28" s="120">
        <f t="shared" si="14"/>
        <v>0</v>
      </c>
      <c r="AK28" s="119">
        <f t="shared" si="15"/>
        <v>8.882910641795692E-3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0.22360217459526777</v>
      </c>
      <c r="C29" s="102">
        <f>IF([1]Summ!$K1067="",0,[1]Summ!$K1067)</f>
        <v>1.0345993467293499E-3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0.22356779430736662</v>
      </c>
      <c r="K29" s="22">
        <f t="shared" si="4"/>
        <v>0.22360217459526777</v>
      </c>
      <c r="L29" s="22">
        <f t="shared" si="5"/>
        <v>0.22360217459526777</v>
      </c>
      <c r="M29" s="175">
        <f t="shared" si="6"/>
        <v>0.22356779430736662</v>
      </c>
      <c r="N29" s="228"/>
      <c r="P29" s="22"/>
      <c r="V29" s="56"/>
      <c r="W29" s="110"/>
      <c r="X29" s="118"/>
      <c r="Y29" s="183">
        <f t="shared" si="9"/>
        <v>0.89427117722946647</v>
      </c>
      <c r="Z29" s="156">
        <f>Poor!Z29</f>
        <v>0.25</v>
      </c>
      <c r="AA29" s="121">
        <f t="shared" si="16"/>
        <v>0.22356779430736662</v>
      </c>
      <c r="AB29" s="156">
        <f>Poor!AB29</f>
        <v>0.25</v>
      </c>
      <c r="AC29" s="121">
        <f t="shared" si="7"/>
        <v>0.22356779430736662</v>
      </c>
      <c r="AD29" s="156">
        <f>Poor!AD29</f>
        <v>0.25</v>
      </c>
      <c r="AE29" s="121">
        <f t="shared" si="8"/>
        <v>0.22356779430736662</v>
      </c>
      <c r="AF29" s="122">
        <f t="shared" si="10"/>
        <v>0.25</v>
      </c>
      <c r="AG29" s="121">
        <f t="shared" si="11"/>
        <v>0.22356779430736662</v>
      </c>
      <c r="AH29" s="123">
        <f t="shared" si="12"/>
        <v>1</v>
      </c>
      <c r="AI29" s="183">
        <f t="shared" si="13"/>
        <v>0.22356779430736662</v>
      </c>
      <c r="AJ29" s="120">
        <f t="shared" si="14"/>
        <v>0.22356779430736662</v>
      </c>
      <c r="AK29" s="119">
        <f t="shared" si="15"/>
        <v>0.22356779430736662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0.57612499925280203</v>
      </c>
      <c r="C30" s="65"/>
      <c r="D30" s="24">
        <f>(D119-B124)</f>
        <v>17.697823463218924</v>
      </c>
      <c r="E30" s="75">
        <f>Middle!E30</f>
        <v>1</v>
      </c>
      <c r="H30" s="96">
        <f>(E30*F$7/F$9)</f>
        <v>1</v>
      </c>
      <c r="I30" s="29">
        <f>IF(E30&gt;=1,I119-I124,MIN(I119-I124,B30*H30))</f>
        <v>10.389009013527772</v>
      </c>
      <c r="J30" s="230">
        <f>IF(I$32&lt;=1,I30,1-SUM(J6:J29))</f>
        <v>8.3813800460044496E-2</v>
      </c>
      <c r="K30" s="22">
        <f t="shared" si="4"/>
        <v>0.57612499925280203</v>
      </c>
      <c r="L30" s="22">
        <f>IF(L124=L119,0,IF(K30="",0,(L119-L124)/(B119-B124)*K30))</f>
        <v>0.35129311446190747</v>
      </c>
      <c r="M30" s="175">
        <f t="shared" si="6"/>
        <v>8.3813800460044496E-2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0.33525520184017799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0.99999999999999867</v>
      </c>
      <c r="AG30" s="187">
        <f>IF(AG79*4/$I$83+SUM(AG6:AG29)&lt;1,AG79*4/$I$83,1-SUM(AG6:AG29))</f>
        <v>0.33525520184017754</v>
      </c>
      <c r="AH30" s="123">
        <f t="shared" si="12"/>
        <v>0.99999999999999867</v>
      </c>
      <c r="AI30" s="183">
        <f t="shared" si="13"/>
        <v>8.3813800460044385E-2</v>
      </c>
      <c r="AJ30" s="120">
        <f t="shared" si="14"/>
        <v>0</v>
      </c>
      <c r="AK30" s="119">
        <f t="shared" si="15"/>
        <v>0.16762760092008877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-0.31551108147746421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1.6058682195892389</v>
      </c>
      <c r="C32" s="29">
        <f>SUM(C6:C31)</f>
        <v>1.3507775275326985</v>
      </c>
      <c r="D32" s="24">
        <f>SUM(D6:D30)</f>
        <v>20.078344211088059</v>
      </c>
      <c r="E32" s="2"/>
      <c r="F32" s="2"/>
      <c r="H32" s="17"/>
      <c r="I32" s="22">
        <f>SUM(I6:I30)</f>
        <v>12.79863765876096</v>
      </c>
      <c r="J32" s="17"/>
      <c r="L32" s="22">
        <f>SUM(L6:L30)</f>
        <v>1.3155110814774642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-3.3230533162263771E-2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24000</v>
      </c>
      <c r="C37" s="104">
        <f>IF([1]Summ!$K1072="",0,[1]Summ!$K1072)</f>
        <v>4000</v>
      </c>
      <c r="D37" s="38">
        <f t="shared" ref="D37:D64" si="25">B37+C37</f>
        <v>28000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26432</v>
      </c>
      <c r="J37" s="38">
        <f>J91*I$83</f>
        <v>22530.521506779289</v>
      </c>
      <c r="K37" s="40">
        <f t="shared" ref="K37:K52" si="28">(B37/B$65)</f>
        <v>0.10392939729610351</v>
      </c>
      <c r="L37" s="22">
        <f t="shared" ref="L37:L52" si="29">(K37*H37)</f>
        <v>9.8109351047521706E-2</v>
      </c>
      <c r="M37" s="24">
        <f t="shared" ref="M37:M52" si="30">J37/B$65</f>
        <v>9.7565980040269562E-2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22530.521506779289</v>
      </c>
      <c r="AH37" s="123">
        <f>SUM(Z37,AB37,AD37,AF37)</f>
        <v>1</v>
      </c>
      <c r="AI37" s="112">
        <f>SUM(AA37,AC37,AE37,AG37)</f>
        <v>22530.521506779289</v>
      </c>
      <c r="AJ37" s="148">
        <f>(AA37+AC37)</f>
        <v>0</v>
      </c>
      <c r="AK37" s="147">
        <f>(AE37+AG37)</f>
        <v>22530.521506779289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1500</v>
      </c>
      <c r="D38" s="38">
        <f t="shared" si="25"/>
        <v>7500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7080</v>
      </c>
      <c r="J38" s="38">
        <f t="shared" ref="J38:J64" si="33">J92*I$83</f>
        <v>5616.9455650422342</v>
      </c>
      <c r="K38" s="40">
        <f t="shared" si="28"/>
        <v>2.5982349324025877E-2</v>
      </c>
      <c r="L38" s="22">
        <f t="shared" si="29"/>
        <v>2.4527337761880427E-2</v>
      </c>
      <c r="M38" s="24">
        <f t="shared" si="30"/>
        <v>2.4323573634160874E-2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5616.9455650422342</v>
      </c>
      <c r="AH38" s="123">
        <f t="shared" ref="AH38:AI58" si="35">SUM(Z38,AB38,AD38,AF38)</f>
        <v>1</v>
      </c>
      <c r="AI38" s="112">
        <f t="shared" si="35"/>
        <v>5616.9455650422342</v>
      </c>
      <c r="AJ38" s="148">
        <f t="shared" ref="AJ38:AJ64" si="36">(AA38+AC38)</f>
        <v>0</v>
      </c>
      <c r="AK38" s="147">
        <f t="shared" ref="AK38:AK64" si="37">(AE38+AG38)</f>
        <v>5616.9455650422342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28</v>
      </c>
      <c r="C39" s="104">
        <f>IF([1]Summ!$K1074="",0,[1]Summ!$K1074)</f>
        <v>0</v>
      </c>
      <c r="D39" s="38">
        <f t="shared" si="25"/>
        <v>28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33.04</v>
      </c>
      <c r="J39" s="38">
        <f t="shared" si="33"/>
        <v>33.04</v>
      </c>
      <c r="K39" s="40">
        <f t="shared" si="28"/>
        <v>1.2125096351212076E-4</v>
      </c>
      <c r="L39" s="22">
        <f t="shared" si="29"/>
        <v>1.4307613694430248E-4</v>
      </c>
      <c r="M39" s="24">
        <f t="shared" si="30"/>
        <v>1.4307613694430251E-4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0.30732039709623299</v>
      </c>
      <c r="AA39" s="147">
        <f>$J39*Z39</f>
        <v>10.153865920059538</v>
      </c>
      <c r="AB39" s="122">
        <f>AB8</f>
        <v>0.17631162662290153</v>
      </c>
      <c r="AC39" s="147">
        <f>$J39*AB39</f>
        <v>5.8253361436206665</v>
      </c>
      <c r="AD39" s="122">
        <f>AD8</f>
        <v>0.47639468059069784</v>
      </c>
      <c r="AE39" s="147">
        <f>$J39*AD39</f>
        <v>15.740080246716657</v>
      </c>
      <c r="AF39" s="122">
        <f t="shared" si="31"/>
        <v>3.9973295690167721E-2</v>
      </c>
      <c r="AG39" s="147">
        <f t="shared" si="34"/>
        <v>1.3207176896031414</v>
      </c>
      <c r="AH39" s="123">
        <f t="shared" si="35"/>
        <v>1</v>
      </c>
      <c r="AI39" s="112">
        <f t="shared" si="35"/>
        <v>33.040000000000006</v>
      </c>
      <c r="AJ39" s="148">
        <f t="shared" si="36"/>
        <v>15.979202063680205</v>
      </c>
      <c r="AK39" s="147">
        <f t="shared" si="37"/>
        <v>17.060797936319798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4900</v>
      </c>
      <c r="C40" s="104">
        <f>IF([1]Summ!$K1075="",0,[1]Summ!$K1075)</f>
        <v>-4900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7725.8779886675111</v>
      </c>
      <c r="K40" s="40">
        <f t="shared" si="28"/>
        <v>2.1218918614621135E-2</v>
      </c>
      <c r="L40" s="22">
        <f t="shared" si="29"/>
        <v>3.2380069805911856E-2</v>
      </c>
      <c r="M40" s="24">
        <f t="shared" si="30"/>
        <v>3.3456076789393621E-2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0.30732039709623299</v>
      </c>
      <c r="AA40" s="147">
        <f>$J40*Z40</f>
        <v>2374.3198913943452</v>
      </c>
      <c r="AB40" s="122">
        <f>AB9</f>
        <v>0.17631162662290153</v>
      </c>
      <c r="AC40" s="147">
        <f>$J40*AB40</f>
        <v>1362.1621152720397</v>
      </c>
      <c r="AD40" s="122">
        <f>AD9</f>
        <v>0.47639468059069778</v>
      </c>
      <c r="AE40" s="147">
        <f>$J40*AD40</f>
        <v>3680.5671766939618</v>
      </c>
      <c r="AF40" s="122">
        <f t="shared" si="31"/>
        <v>3.9973295690167721E-2</v>
      </c>
      <c r="AG40" s="147">
        <f t="shared" si="34"/>
        <v>308.82880530716466</v>
      </c>
      <c r="AH40" s="123">
        <f t="shared" si="35"/>
        <v>1</v>
      </c>
      <c r="AI40" s="112">
        <f t="shared" si="35"/>
        <v>7725.8779886675111</v>
      </c>
      <c r="AJ40" s="148">
        <f t="shared" si="36"/>
        <v>3736.4820066663851</v>
      </c>
      <c r="AK40" s="147">
        <f t="shared" si="37"/>
        <v>3989.3959820011264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Sorghum: kg produced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0.30732039709623299</v>
      </c>
      <c r="AA41" s="147">
        <f>$J41*Z41</f>
        <v>0</v>
      </c>
      <c r="AB41" s="122">
        <f>AB11</f>
        <v>0.17631162662290156</v>
      </c>
      <c r="AC41" s="147">
        <f>$J41*AB41</f>
        <v>0</v>
      </c>
      <c r="AD41" s="122">
        <f>AD11</f>
        <v>0.47639468059069789</v>
      </c>
      <c r="AE41" s="147">
        <f>$J41*AD41</f>
        <v>0</v>
      </c>
      <c r="AF41" s="122">
        <f t="shared" si="31"/>
        <v>3.9973295690167499E-2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2800</v>
      </c>
      <c r="C42" s="104">
        <f>IF([1]Summ!$K1077="",0,[1]Summ!$K1077)</f>
        <v>0</v>
      </c>
      <c r="D42" s="38">
        <f t="shared" si="25"/>
        <v>2800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3919.9999999999995</v>
      </c>
      <c r="J42" s="38">
        <f t="shared" si="33"/>
        <v>3919.9999999999995</v>
      </c>
      <c r="K42" s="40">
        <f t="shared" si="28"/>
        <v>1.2125096351212077E-2</v>
      </c>
      <c r="L42" s="22">
        <f t="shared" si="29"/>
        <v>1.6975134891696907E-2</v>
      </c>
      <c r="M42" s="24">
        <f t="shared" si="30"/>
        <v>1.6975134891696907E-2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979.99999999999989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1959.9999999999998</v>
      </c>
      <c r="AF42" s="122">
        <f t="shared" si="31"/>
        <v>0.25</v>
      </c>
      <c r="AG42" s="147">
        <f t="shared" si="34"/>
        <v>979.99999999999989</v>
      </c>
      <c r="AH42" s="123">
        <f t="shared" si="35"/>
        <v>1</v>
      </c>
      <c r="AI42" s="112">
        <f t="shared" si="35"/>
        <v>3919.9999999999995</v>
      </c>
      <c r="AJ42" s="148">
        <f t="shared" si="36"/>
        <v>979.99999999999989</v>
      </c>
      <c r="AK42" s="147">
        <f t="shared" si="37"/>
        <v>2939.9999999999995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no. local meas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5207.4818871378093</v>
      </c>
      <c r="K43" s="40">
        <f t="shared" si="28"/>
        <v>1.5589409594415527E-2</v>
      </c>
      <c r="L43" s="22">
        <f t="shared" si="29"/>
        <v>2.1825173432181738E-2</v>
      </c>
      <c r="M43" s="24">
        <f t="shared" si="30"/>
        <v>2.2550435581692011E-2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1301.8704717844523</v>
      </c>
      <c r="AB43" s="156">
        <f>Poor!AB43</f>
        <v>0.25</v>
      </c>
      <c r="AC43" s="147">
        <f t="shared" si="39"/>
        <v>1301.8704717844523</v>
      </c>
      <c r="AD43" s="156">
        <f>Poor!AD43</f>
        <v>0.25</v>
      </c>
      <c r="AE43" s="147">
        <f t="shared" si="40"/>
        <v>1301.8704717844523</v>
      </c>
      <c r="AF43" s="122">
        <f t="shared" si="31"/>
        <v>0.25</v>
      </c>
      <c r="AG43" s="147">
        <f t="shared" si="34"/>
        <v>1301.8704717844523</v>
      </c>
      <c r="AH43" s="123">
        <f t="shared" si="35"/>
        <v>1</v>
      </c>
      <c r="AI43" s="112">
        <f t="shared" si="35"/>
        <v>5207.4818871378093</v>
      </c>
      <c r="AJ43" s="148">
        <f t="shared" si="36"/>
        <v>2603.7409435689046</v>
      </c>
      <c r="AK43" s="147">
        <f t="shared" si="37"/>
        <v>2603.7409435689046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no. local meas</v>
      </c>
      <c r="B44" s="104">
        <f>IF([1]Summ!$J1079="",0,[1]Summ!$J1079)</f>
        <v>3900</v>
      </c>
      <c r="C44" s="104">
        <f>IF([1]Summ!$K1079="",0,[1]Summ!$K1079)</f>
        <v>-3900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5641.4387110659609</v>
      </c>
      <c r="K44" s="40">
        <f t="shared" si="28"/>
        <v>1.6888527060616821E-2</v>
      </c>
      <c r="L44" s="22">
        <f t="shared" si="29"/>
        <v>2.3643937884863547E-2</v>
      </c>
      <c r="M44" s="24">
        <f t="shared" si="30"/>
        <v>2.4429638546833016E-2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1410.3596777664902</v>
      </c>
      <c r="AB44" s="156">
        <f>Poor!AB44</f>
        <v>0.25</v>
      </c>
      <c r="AC44" s="147">
        <f t="shared" si="39"/>
        <v>1410.3596777664902</v>
      </c>
      <c r="AD44" s="156">
        <f>Poor!AD44</f>
        <v>0.25</v>
      </c>
      <c r="AE44" s="147">
        <f t="shared" si="40"/>
        <v>1410.3596777664902</v>
      </c>
      <c r="AF44" s="122">
        <f t="shared" si="31"/>
        <v>0.25</v>
      </c>
      <c r="AG44" s="147">
        <f t="shared" si="34"/>
        <v>1410.3596777664902</v>
      </c>
      <c r="AH44" s="123">
        <f t="shared" si="35"/>
        <v>1</v>
      </c>
      <c r="AI44" s="112">
        <f t="shared" si="35"/>
        <v>5641.4387110659609</v>
      </c>
      <c r="AJ44" s="148">
        <f t="shared" si="36"/>
        <v>2820.7193555329804</v>
      </c>
      <c r="AK44" s="147">
        <f t="shared" si="37"/>
        <v>2820.7193555329804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Groundnuts (dry): no. local meas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type (green vegetables)Cabbage</v>
      </c>
      <c r="B46" s="104">
        <f>IF([1]Summ!$J1081="",0,[1]Summ!$J1081)</f>
        <v>4200</v>
      </c>
      <c r="C46" s="104">
        <f>IF([1]Summ!$K1081="",0,[1]Summ!$K1081)</f>
        <v>-4200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6075.3955349941107</v>
      </c>
      <c r="K46" s="40">
        <f t="shared" si="28"/>
        <v>1.8187644526818116E-2</v>
      </c>
      <c r="L46" s="22">
        <f t="shared" si="29"/>
        <v>2.546270233754536E-2</v>
      </c>
      <c r="M46" s="24">
        <f t="shared" si="30"/>
        <v>2.6308841511974011E-2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1518.8488837485277</v>
      </c>
      <c r="AB46" s="156">
        <f>Poor!AB46</f>
        <v>0.25</v>
      </c>
      <c r="AC46" s="147">
        <f t="shared" si="39"/>
        <v>1518.8488837485277</v>
      </c>
      <c r="AD46" s="156">
        <f>Poor!AD46</f>
        <v>0.25</v>
      </c>
      <c r="AE46" s="147">
        <f t="shared" si="40"/>
        <v>1518.8488837485277</v>
      </c>
      <c r="AF46" s="122">
        <f t="shared" si="31"/>
        <v>0.25</v>
      </c>
      <c r="AG46" s="147">
        <f t="shared" si="34"/>
        <v>1518.8488837485277</v>
      </c>
      <c r="AH46" s="123">
        <f t="shared" si="35"/>
        <v>1</v>
      </c>
      <c r="AI46" s="112">
        <f t="shared" si="35"/>
        <v>6075.3955349941107</v>
      </c>
      <c r="AJ46" s="148">
        <f t="shared" si="36"/>
        <v>3037.6977674970553</v>
      </c>
      <c r="AK46" s="147">
        <f t="shared" si="37"/>
        <v>3037.6977674970553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600</v>
      </c>
      <c r="C47" s="104">
        <f>IF([1]Summ!$K1082="",0,[1]Summ!$K1082)</f>
        <v>-600</v>
      </c>
      <c r="D47" s="38">
        <f t="shared" si="25"/>
        <v>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0</v>
      </c>
      <c r="J47" s="38">
        <f t="shared" si="33"/>
        <v>867.9136478563014</v>
      </c>
      <c r="K47" s="40">
        <f t="shared" si="28"/>
        <v>2.5982349324025879E-3</v>
      </c>
      <c r="L47" s="22">
        <f t="shared" si="29"/>
        <v>3.6375289053636227E-3</v>
      </c>
      <c r="M47" s="24">
        <f t="shared" si="30"/>
        <v>3.758405930282001E-3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216.97841196407535</v>
      </c>
      <c r="AB47" s="156">
        <f>Poor!AB47</f>
        <v>0.25</v>
      </c>
      <c r="AC47" s="147">
        <f t="shared" si="39"/>
        <v>216.97841196407535</v>
      </c>
      <c r="AD47" s="156">
        <f>Poor!AD47</f>
        <v>0.25</v>
      </c>
      <c r="AE47" s="147">
        <f t="shared" si="40"/>
        <v>216.97841196407535</v>
      </c>
      <c r="AF47" s="122">
        <f t="shared" si="31"/>
        <v>0.25</v>
      </c>
      <c r="AG47" s="147">
        <f t="shared" si="34"/>
        <v>216.97841196407535</v>
      </c>
      <c r="AH47" s="123">
        <f t="shared" si="35"/>
        <v>1</v>
      </c>
      <c r="AI47" s="112">
        <f t="shared" si="35"/>
        <v>867.9136478563014</v>
      </c>
      <c r="AJ47" s="148">
        <f t="shared" si="36"/>
        <v>433.9568239281507</v>
      </c>
      <c r="AK47" s="147">
        <f t="shared" si="37"/>
        <v>433.9568239281507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f>IF([1]Summ!$J1083="",0,[1]Summ!$J1083)</f>
        <v>3024</v>
      </c>
      <c r="C48" s="104">
        <f>IF([1]Summ!$K1083="",0,[1]Summ!$K1083)</f>
        <v>0</v>
      </c>
      <c r="D48" s="38">
        <f t="shared" si="25"/>
        <v>3024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4233.5999999999995</v>
      </c>
      <c r="J48" s="38">
        <f t="shared" si="33"/>
        <v>4233.5999999999995</v>
      </c>
      <c r="K48" s="40">
        <f t="shared" si="28"/>
        <v>1.3095104059309044E-2</v>
      </c>
      <c r="L48" s="22">
        <f t="shared" si="29"/>
        <v>1.833314568303266E-2</v>
      </c>
      <c r="M48" s="24">
        <f t="shared" si="30"/>
        <v>1.8333145683032657E-2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1058.3999999999999</v>
      </c>
      <c r="AB48" s="156">
        <f>Poor!AB48</f>
        <v>0.25</v>
      </c>
      <c r="AC48" s="147">
        <f t="shared" si="39"/>
        <v>1058.3999999999999</v>
      </c>
      <c r="AD48" s="156">
        <f>Poor!AD48</f>
        <v>0.25</v>
      </c>
      <c r="AE48" s="147">
        <f t="shared" si="40"/>
        <v>1058.3999999999999</v>
      </c>
      <c r="AF48" s="122">
        <f t="shared" si="31"/>
        <v>0.25</v>
      </c>
      <c r="AG48" s="147">
        <f t="shared" si="34"/>
        <v>1058.3999999999999</v>
      </c>
      <c r="AH48" s="123">
        <f t="shared" si="35"/>
        <v>1</v>
      </c>
      <c r="AI48" s="112">
        <f t="shared" si="35"/>
        <v>4233.5999999999995</v>
      </c>
      <c r="AJ48" s="148">
        <f t="shared" si="36"/>
        <v>2116.7999999999997</v>
      </c>
      <c r="AK48" s="147">
        <f t="shared" si="37"/>
        <v>2116.7999999999997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cashcrop: kg produced (Tomato)</v>
      </c>
      <c r="B49" s="104">
        <f>IF([1]Summ!$J1084="",0,[1]Summ!$J1084)</f>
        <v>1854</v>
      </c>
      <c r="C49" s="104">
        <f>IF([1]Summ!$K1084="",0,[1]Summ!$K1084)</f>
        <v>0</v>
      </c>
      <c r="D49" s="38">
        <f t="shared" si="25"/>
        <v>1854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2595.6</v>
      </c>
      <c r="J49" s="38">
        <f t="shared" si="33"/>
        <v>2595.6</v>
      </c>
      <c r="K49" s="40">
        <f t="shared" si="28"/>
        <v>8.0285459411239962E-3</v>
      </c>
      <c r="L49" s="22">
        <f t="shared" si="29"/>
        <v>1.1239964317573594E-2</v>
      </c>
      <c r="M49" s="24">
        <f t="shared" si="30"/>
        <v>1.1239964317573594E-2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648.9</v>
      </c>
      <c r="AB49" s="156">
        <f>Poor!AB49</f>
        <v>0.25</v>
      </c>
      <c r="AC49" s="147">
        <f t="shared" si="39"/>
        <v>648.9</v>
      </c>
      <c r="AD49" s="156">
        <f>Poor!AD49</f>
        <v>0.25</v>
      </c>
      <c r="AE49" s="147">
        <f t="shared" si="40"/>
        <v>648.9</v>
      </c>
      <c r="AF49" s="122">
        <f t="shared" si="31"/>
        <v>0.25</v>
      </c>
      <c r="AG49" s="147">
        <f t="shared" si="34"/>
        <v>648.9</v>
      </c>
      <c r="AH49" s="123">
        <f t="shared" si="35"/>
        <v>1</v>
      </c>
      <c r="AI49" s="112">
        <f t="shared" si="35"/>
        <v>2595.6</v>
      </c>
      <c r="AJ49" s="148">
        <f t="shared" si="36"/>
        <v>1297.8</v>
      </c>
      <c r="AK49" s="147">
        <f t="shared" si="37"/>
        <v>1297.8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kg produced (Onions)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cashcrop: kg produced (Amadumbe)</v>
      </c>
      <c r="B51" s="104">
        <f>IF([1]Summ!$J1086="",0,[1]Summ!$J1086)</f>
        <v>480</v>
      </c>
      <c r="C51" s="104">
        <f>IF([1]Summ!$K1086="",0,[1]Summ!$K1086)</f>
        <v>0</v>
      </c>
      <c r="D51" s="38">
        <f t="shared" si="25"/>
        <v>480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672</v>
      </c>
      <c r="J51" s="38">
        <f t="shared" si="33"/>
        <v>672</v>
      </c>
      <c r="K51" s="40">
        <f t="shared" si="28"/>
        <v>2.0785879459220701E-3</v>
      </c>
      <c r="L51" s="22">
        <f t="shared" si="29"/>
        <v>2.9100231242908977E-3</v>
      </c>
      <c r="M51" s="24">
        <f t="shared" si="30"/>
        <v>2.9100231242908982E-3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168</v>
      </c>
      <c r="AB51" s="156">
        <f>Poor!AB56</f>
        <v>0.25</v>
      </c>
      <c r="AC51" s="147">
        <f t="shared" si="39"/>
        <v>168</v>
      </c>
      <c r="AD51" s="156">
        <f>Poor!AD56</f>
        <v>0.25</v>
      </c>
      <c r="AE51" s="147">
        <f t="shared" si="40"/>
        <v>168</v>
      </c>
      <c r="AF51" s="122">
        <f t="shared" si="31"/>
        <v>0.25</v>
      </c>
      <c r="AG51" s="147">
        <f t="shared" si="34"/>
        <v>168</v>
      </c>
      <c r="AH51" s="123">
        <f t="shared" si="35"/>
        <v>1</v>
      </c>
      <c r="AI51" s="112">
        <f t="shared" si="35"/>
        <v>672</v>
      </c>
      <c r="AJ51" s="148">
        <f t="shared" si="36"/>
        <v>336</v>
      </c>
      <c r="AK51" s="147">
        <f t="shared" si="37"/>
        <v>336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Sugercane: MT sold</v>
      </c>
      <c r="B52" s="104">
        <f>IF([1]Summ!$J1087="",0,[1]Summ!$J1087)</f>
        <v>12100</v>
      </c>
      <c r="C52" s="104">
        <f>IF([1]Summ!$K1087="",0,[1]Summ!$K1087)</f>
        <v>0</v>
      </c>
      <c r="D52" s="38">
        <f t="shared" si="25"/>
        <v>12100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16940</v>
      </c>
      <c r="J52" s="38">
        <f t="shared" si="33"/>
        <v>16940</v>
      </c>
      <c r="K52" s="40">
        <f t="shared" si="28"/>
        <v>5.2397737803452187E-2</v>
      </c>
      <c r="L52" s="22">
        <f t="shared" si="29"/>
        <v>7.3356832924833054E-2</v>
      </c>
      <c r="M52" s="24">
        <f t="shared" si="30"/>
        <v>7.3356832924833068E-2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4235</v>
      </c>
      <c r="AB52" s="156">
        <f>Poor!AB57</f>
        <v>0.25</v>
      </c>
      <c r="AC52" s="147">
        <f t="shared" si="39"/>
        <v>4235</v>
      </c>
      <c r="AD52" s="156">
        <f>Poor!AD57</f>
        <v>0.25</v>
      </c>
      <c r="AE52" s="147">
        <f t="shared" si="40"/>
        <v>4235</v>
      </c>
      <c r="AF52" s="122">
        <f t="shared" si="31"/>
        <v>0.25</v>
      </c>
      <c r="AG52" s="147">
        <f t="shared" si="34"/>
        <v>4235</v>
      </c>
      <c r="AH52" s="123">
        <f t="shared" si="35"/>
        <v>1</v>
      </c>
      <c r="AI52" s="112">
        <f t="shared" si="35"/>
        <v>16940</v>
      </c>
      <c r="AJ52" s="148">
        <f t="shared" si="36"/>
        <v>8470</v>
      </c>
      <c r="AK52" s="147">
        <f t="shared" si="37"/>
        <v>8470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cash income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1.1100000000000001</v>
      </c>
      <c r="G54" s="22">
        <f t="shared" si="32"/>
        <v>1.65</v>
      </c>
      <c r="H54" s="24">
        <f t="shared" si="41"/>
        <v>1.1100000000000001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work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Formal Employment (conservancies, etc.)</v>
      </c>
      <c r="B57" s="104">
        <f>IF([1]Summ!$J1092="",0,[1]Summ!$J1092)</f>
        <v>132000</v>
      </c>
      <c r="C57" s="104">
        <f>IF([1]Summ!$K1092="",0,[1]Summ!$K1092)</f>
        <v>0</v>
      </c>
      <c r="D57" s="38">
        <f t="shared" si="25"/>
        <v>132000</v>
      </c>
      <c r="E57" s="75">
        <f>Middle!E57</f>
        <v>0.8</v>
      </c>
      <c r="F57" s="75">
        <f>Middle!F57</f>
        <v>1.18</v>
      </c>
      <c r="G57" s="22">
        <f t="shared" si="32"/>
        <v>1.65</v>
      </c>
      <c r="H57" s="24">
        <f t="shared" si="41"/>
        <v>0.94399999999999995</v>
      </c>
      <c r="I57" s="39">
        <f t="shared" si="42"/>
        <v>124608</v>
      </c>
      <c r="J57" s="38">
        <f t="shared" si="33"/>
        <v>124608</v>
      </c>
      <c r="K57" s="40">
        <f t="shared" si="43"/>
        <v>0.5716116851285693</v>
      </c>
      <c r="L57" s="22">
        <f t="shared" si="44"/>
        <v>0.53960143076136935</v>
      </c>
      <c r="M57" s="24">
        <f t="shared" si="45"/>
        <v>0.53960143076136946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Self-employment -- see Data2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0.8</v>
      </c>
      <c r="F58" s="75">
        <f>Middle!F58</f>
        <v>1</v>
      </c>
      <c r="G58" s="22">
        <f t="shared" si="32"/>
        <v>1.65</v>
      </c>
      <c r="H58" s="24">
        <f t="shared" si="41"/>
        <v>0.8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Small business -- see Data2</v>
      </c>
      <c r="B59" s="104">
        <f>IF([1]Summ!$J1094="",0,[1]Summ!$J1094)</f>
        <v>24000</v>
      </c>
      <c r="C59" s="104">
        <f>IF([1]Summ!$K1094="",0,[1]Summ!$K1094)</f>
        <v>0</v>
      </c>
      <c r="D59" s="38">
        <f t="shared" si="25"/>
        <v>24000</v>
      </c>
      <c r="E59" s="75">
        <f>Middle!E59</f>
        <v>0.8</v>
      </c>
      <c r="F59" s="75">
        <f>Middle!F59</f>
        <v>1.18</v>
      </c>
      <c r="G59" s="22">
        <f t="shared" si="32"/>
        <v>1.65</v>
      </c>
      <c r="H59" s="24">
        <f t="shared" si="41"/>
        <v>0.94399999999999995</v>
      </c>
      <c r="I59" s="39">
        <f t="shared" si="42"/>
        <v>22656</v>
      </c>
      <c r="J59" s="38">
        <f t="shared" si="33"/>
        <v>22655.999999999996</v>
      </c>
      <c r="K59" s="40">
        <f t="shared" si="43"/>
        <v>0.10392939729610351</v>
      </c>
      <c r="L59" s="22">
        <f t="shared" si="44"/>
        <v>9.8109351047521706E-2</v>
      </c>
      <c r="M59" s="24">
        <f t="shared" si="45"/>
        <v>9.8109351047521706E-2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5663.9999999999991</v>
      </c>
      <c r="AB59" s="156">
        <f>Poor!AB59</f>
        <v>0.25</v>
      </c>
      <c r="AC59" s="147">
        <f t="shared" si="39"/>
        <v>5663.9999999999991</v>
      </c>
      <c r="AD59" s="156">
        <f>Poor!AD59</f>
        <v>0.25</v>
      </c>
      <c r="AE59" s="147">
        <f t="shared" si="40"/>
        <v>5663.9999999999991</v>
      </c>
      <c r="AF59" s="122">
        <f t="shared" si="31"/>
        <v>0.25</v>
      </c>
      <c r="AG59" s="147">
        <f t="shared" si="34"/>
        <v>5663.9999999999991</v>
      </c>
      <c r="AH59" s="123">
        <f t="shared" ref="AH59:AI64" si="46">SUM(Z59,AB59,AD59,AF59)</f>
        <v>1</v>
      </c>
      <c r="AI59" s="112">
        <f t="shared" si="46"/>
        <v>22655.999999999996</v>
      </c>
      <c r="AJ59" s="148">
        <f t="shared" si="36"/>
        <v>11327.999999999998</v>
      </c>
      <c r="AK59" s="147">
        <f t="shared" si="37"/>
        <v>11327.999999999998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Social development -- see Data2</v>
      </c>
      <c r="B60" s="104">
        <f>IF([1]Summ!$J1095="",0,[1]Summ!$J1095)</f>
        <v>7440</v>
      </c>
      <c r="C60" s="104">
        <f>IF([1]Summ!$K1095="",0,[1]Summ!$K1095)</f>
        <v>0</v>
      </c>
      <c r="D60" s="38">
        <f t="shared" si="25"/>
        <v>7440</v>
      </c>
      <c r="E60" s="75">
        <f>Middle!E60</f>
        <v>1</v>
      </c>
      <c r="F60" s="75">
        <f>Middle!F60</f>
        <v>1.18</v>
      </c>
      <c r="G60" s="22">
        <f t="shared" si="32"/>
        <v>1.65</v>
      </c>
      <c r="H60" s="24">
        <f t="shared" si="41"/>
        <v>1.18</v>
      </c>
      <c r="I60" s="39">
        <f t="shared" si="42"/>
        <v>8779.1999999999989</v>
      </c>
      <c r="J60" s="38">
        <f t="shared" si="33"/>
        <v>8779.2000000000007</v>
      </c>
      <c r="K60" s="40">
        <f t="shared" si="43"/>
        <v>3.2218113161792086E-2</v>
      </c>
      <c r="L60" s="22">
        <f t="shared" si="44"/>
        <v>3.801737353091466E-2</v>
      </c>
      <c r="M60" s="24">
        <f t="shared" si="45"/>
        <v>3.8017373530914667E-2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2194.8000000000002</v>
      </c>
      <c r="AB60" s="156">
        <f>Poor!AB60</f>
        <v>0.25</v>
      </c>
      <c r="AC60" s="147">
        <f t="shared" si="39"/>
        <v>2194.8000000000002</v>
      </c>
      <c r="AD60" s="156">
        <f>Poor!AD60</f>
        <v>0.25</v>
      </c>
      <c r="AE60" s="147">
        <f t="shared" si="40"/>
        <v>2194.8000000000002</v>
      </c>
      <c r="AF60" s="122">
        <f t="shared" si="31"/>
        <v>0.25</v>
      </c>
      <c r="AG60" s="147">
        <f t="shared" si="34"/>
        <v>2194.8000000000002</v>
      </c>
      <c r="AH60" s="123">
        <f t="shared" si="46"/>
        <v>1</v>
      </c>
      <c r="AI60" s="112">
        <f t="shared" si="46"/>
        <v>8779.2000000000007</v>
      </c>
      <c r="AJ60" s="148">
        <f t="shared" si="36"/>
        <v>4389.6000000000004</v>
      </c>
      <c r="AK60" s="147">
        <f t="shared" si="37"/>
        <v>4389.6000000000004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1.1100000000000001</v>
      </c>
      <c r="G61" s="22">
        <f t="shared" si="32"/>
        <v>1.65</v>
      </c>
      <c r="H61" s="24">
        <f t="shared" si="41"/>
        <v>1.1100000000000001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230926</v>
      </c>
      <c r="C65" s="39">
        <f>SUM(C37:C64)</f>
        <v>-11700</v>
      </c>
      <c r="D65" s="42">
        <f>SUM(D37:D64)</f>
        <v>219226</v>
      </c>
      <c r="E65" s="32"/>
      <c r="F65" s="32"/>
      <c r="G65" s="32"/>
      <c r="H65" s="31"/>
      <c r="I65" s="39">
        <f>SUM(I37:I64)</f>
        <v>217949.44</v>
      </c>
      <c r="J65" s="39">
        <f>SUM(J37:J64)</f>
        <v>238103.01484154322</v>
      </c>
      <c r="K65" s="40">
        <f>SUM(K37:K64)</f>
        <v>1</v>
      </c>
      <c r="L65" s="22">
        <f>SUM(L37:L64)</f>
        <v>1.0282724335934454</v>
      </c>
      <c r="M65" s="24">
        <f>SUM(M37:M64)</f>
        <v>1.0310792844527823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21781.631202577948</v>
      </c>
      <c r="AB65" s="137"/>
      <c r="AC65" s="153">
        <f>SUM(AC37:AC64)</f>
        <v>19785.144896679205</v>
      </c>
      <c r="AD65" s="137"/>
      <c r="AE65" s="153">
        <f>SUM(AE37:AE64)</f>
        <v>24073.464702204223</v>
      </c>
      <c r="AF65" s="137"/>
      <c r="AG65" s="153">
        <f>SUM(AG37:AG64)</f>
        <v>47854.774040081844</v>
      </c>
      <c r="AH65" s="137"/>
      <c r="AI65" s="153">
        <f>SUM(AI37:AI64)</f>
        <v>113495.0148415432</v>
      </c>
      <c r="AJ65" s="153">
        <f>SUM(AJ37:AJ64)</f>
        <v>41566.776099257149</v>
      </c>
      <c r="AK65" s="153">
        <f>SUM(AK37:AK64)</f>
        <v>71928.238742286063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13004.204383460565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18205.886136844787</v>
      </c>
      <c r="J70" s="51">
        <f>J124*I$83</f>
        <v>18205.886136844787</v>
      </c>
      <c r="K70" s="40">
        <f>B70/B$76</f>
        <v>5.6313296828683496E-2</v>
      </c>
      <c r="L70" s="22">
        <f>(L124*G$37*F$9/F$7)/B$130</f>
        <v>7.8838615560156894E-2</v>
      </c>
      <c r="M70" s="24">
        <f>J70/B$76</f>
        <v>7.883861556015688E-2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4551.4715342111967</v>
      </c>
      <c r="AB70" s="156">
        <f>Poor!AB70</f>
        <v>0.25</v>
      </c>
      <c r="AC70" s="147">
        <f>$J70*AB70</f>
        <v>4551.4715342111967</v>
      </c>
      <c r="AD70" s="156">
        <f>Poor!AD70</f>
        <v>0.25</v>
      </c>
      <c r="AE70" s="147">
        <f>$J70*AD70</f>
        <v>4551.4715342111967</v>
      </c>
      <c r="AF70" s="156">
        <f>Poor!AF70</f>
        <v>0.25</v>
      </c>
      <c r="AG70" s="147">
        <f>$J70*AF70</f>
        <v>4551.4715342111967</v>
      </c>
      <c r="AH70" s="155">
        <f>SUM(Z70,AB70,AD70,AF70)</f>
        <v>1</v>
      </c>
      <c r="AI70" s="147">
        <f>SUM(AA70,AC70,AE70,AG70)</f>
        <v>18205.886136844787</v>
      </c>
      <c r="AJ70" s="148">
        <f>(AA70+AC70)</f>
        <v>9102.9430684223935</v>
      </c>
      <c r="AK70" s="147">
        <f>(AE70+AG70)</f>
        <v>9102.9430684223935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32400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38231.999999999993</v>
      </c>
      <c r="K73" s="40">
        <f>B73/B$76</f>
        <v>0.14030468634973975</v>
      </c>
      <c r="L73" s="22">
        <f>(L127*G$37*F$9/F$7)/B$130</f>
        <v>0.1655595298926929</v>
      </c>
      <c r="M73" s="24">
        <f>J73/B$76</f>
        <v>0.16555952989269287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3440.8799999999997</v>
      </c>
      <c r="AB73" s="156">
        <f>Poor!AB73</f>
        <v>0.09</v>
      </c>
      <c r="AC73" s="147">
        <f>$H$73*$B$73*AB73</f>
        <v>3440.8799999999997</v>
      </c>
      <c r="AD73" s="156">
        <f>Poor!AD73</f>
        <v>0.23</v>
      </c>
      <c r="AE73" s="147">
        <f>$H$73*$B$73*AD73</f>
        <v>8793.36</v>
      </c>
      <c r="AF73" s="156">
        <f>Poor!AF73</f>
        <v>0.59</v>
      </c>
      <c r="AG73" s="147">
        <f>$H$73*$B$73*AF73</f>
        <v>22556.879999999997</v>
      </c>
      <c r="AH73" s="155">
        <f>SUM(Z73,AB73,AD73,AF73)</f>
        <v>1</v>
      </c>
      <c r="AI73" s="147">
        <f>SUM(AA73,AC73,AE73,AG73)</f>
        <v>38232</v>
      </c>
      <c r="AJ73" s="148">
        <f>(AA73+AC73)</f>
        <v>6881.7599999999993</v>
      </c>
      <c r="AK73" s="147">
        <f>(AE73+AG73)</f>
        <v>31350.239999999998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6713.2284426053875</v>
      </c>
      <c r="C74" s="39"/>
      <c r="D74" s="38"/>
      <c r="E74" s="32"/>
      <c r="F74" s="32"/>
      <c r="G74" s="32"/>
      <c r="H74" s="31"/>
      <c r="I74" s="39">
        <f>I128*I$83</f>
        <v>199743.55386315522</v>
      </c>
      <c r="J74" s="51">
        <f>J128*I$83</f>
        <v>1611.4401618929626</v>
      </c>
      <c r="K74" s="40">
        <f>B74/B$76</f>
        <v>2.9070907747959899E-2</v>
      </c>
      <c r="L74" s="22">
        <f>(L128*G$37*F$9/F$7)/B$130</f>
        <v>2.9247951511963199E-2</v>
      </c>
      <c r="M74" s="24">
        <f>J74/B$76</f>
        <v>6.9781668668446283E-3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1611.4401618929605</v>
      </c>
      <c r="AH74" s="155"/>
      <c r="AI74" s="147">
        <f>SUM(AA74,AC74,AE74,AG74)</f>
        <v>1611.4401618929605</v>
      </c>
      <c r="AJ74" s="148">
        <f>(AA74+AC74)</f>
        <v>0</v>
      </c>
      <c r="AK74" s="147">
        <f>(AE74+AG74)</f>
        <v>1611.4401618929605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131870.56717393408</v>
      </c>
      <c r="C75" s="39"/>
      <c r="D75" s="38"/>
      <c r="E75" s="32"/>
      <c r="F75" s="32"/>
      <c r="G75" s="32"/>
      <c r="H75" s="31"/>
      <c r="I75" s="47"/>
      <c r="J75" s="51">
        <f>J129*I$83</f>
        <v>124666.84854280544</v>
      </c>
      <c r="K75" s="40">
        <f>B75/B$76</f>
        <v>0.57105119031176255</v>
      </c>
      <c r="L75" s="22">
        <f>(L129*G$37*F$9/F$7)/B$130</f>
        <v>0.51477963248964409</v>
      </c>
      <c r="M75" s="24">
        <f>J75/B$76</f>
        <v>0.53985626799409958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17230.159668366752</v>
      </c>
      <c r="AB75" s="158"/>
      <c r="AC75" s="149">
        <f>AA75+AC65-SUM(AC70,AC74)</f>
        <v>32463.833030834758</v>
      </c>
      <c r="AD75" s="158"/>
      <c r="AE75" s="149">
        <f>AC75+AE65-SUM(AE70,AE74)</f>
        <v>51985.826198827788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93677.688542805467</v>
      </c>
      <c r="AJ75" s="151">
        <f>AJ76-SUM(AJ70,AJ74)</f>
        <v>32463.833030834765</v>
      </c>
      <c r="AK75" s="149">
        <f>AJ75+AK76-SUM(AK70,AK74)</f>
        <v>93677.688542805467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230926</v>
      </c>
      <c r="C76" s="39"/>
      <c r="D76" s="38"/>
      <c r="E76" s="32"/>
      <c r="F76" s="32"/>
      <c r="G76" s="32"/>
      <c r="H76" s="31"/>
      <c r="I76" s="39">
        <f>I130*I$83</f>
        <v>217949.43999999997</v>
      </c>
      <c r="J76" s="51">
        <f>J130*I$83</f>
        <v>238103.01484154319</v>
      </c>
      <c r="K76" s="40">
        <f>SUM(K70:K75)</f>
        <v>0.79674008123814566</v>
      </c>
      <c r="L76" s="22">
        <f>SUM(L70:L75)</f>
        <v>0.7884257294544571</v>
      </c>
      <c r="M76" s="24">
        <f>SUM(M70:M75)</f>
        <v>0.79123258031379395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21781.631202577948</v>
      </c>
      <c r="AB76" s="137"/>
      <c r="AC76" s="153">
        <f>AC65</f>
        <v>19785.144896679205</v>
      </c>
      <c r="AD76" s="137"/>
      <c r="AE76" s="153">
        <f>AE65</f>
        <v>24073.464702204223</v>
      </c>
      <c r="AF76" s="137"/>
      <c r="AG76" s="153">
        <f>AG65</f>
        <v>47854.774040081844</v>
      </c>
      <c r="AH76" s="137"/>
      <c r="AI76" s="153">
        <f>SUM(AA76,AC76,AE76,AG76)</f>
        <v>113495.01484154322</v>
      </c>
      <c r="AJ76" s="154">
        <f>SUM(AA76,AC76)</f>
        <v>41566.776099257157</v>
      </c>
      <c r="AK76" s="154">
        <f>SUM(AE76,AG76)</f>
        <v>71928.238742286063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18556.680000000015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17230.159668366752</v>
      </c>
      <c r="AD78" s="112"/>
      <c r="AE78" s="112">
        <f>AC75</f>
        <v>32463.833030834758</v>
      </c>
      <c r="AF78" s="112"/>
      <c r="AG78" s="112">
        <f>AE75</f>
        <v>51985.826198827788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17230.159668366752</v>
      </c>
      <c r="AB79" s="112"/>
      <c r="AC79" s="112">
        <f>AA79-AA74+AC65-AC70</f>
        <v>32463.833030834758</v>
      </c>
      <c r="AD79" s="112"/>
      <c r="AE79" s="112">
        <f>AC79-AC74+AE65-AE70</f>
        <v>51985.826198827788</v>
      </c>
      <c r="AF79" s="112"/>
      <c r="AG79" s="112">
        <f>AE79-AE74+AG65-AG70</f>
        <v>95289.128704698422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11652.381777065782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19226.429932158539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4806.6074830396346</v>
      </c>
      <c r="AB83" s="112"/>
      <c r="AC83" s="165">
        <f>$I$83*AB82/4</f>
        <v>4806.6074830396346</v>
      </c>
      <c r="AD83" s="112"/>
      <c r="AE83" s="165">
        <f>$I$83*AD82/4</f>
        <v>4806.6074830396346</v>
      </c>
      <c r="AF83" s="112"/>
      <c r="AG83" s="165">
        <f>$I$83*AF82/4</f>
        <v>4806.6074830396346</v>
      </c>
      <c r="AH83" s="165">
        <f>SUM(AA83,AC83,AE83,AG83)</f>
        <v>19226.429932158539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22039.032709385774</v>
      </c>
      <c r="C84" s="46"/>
      <c r="D84" s="234"/>
      <c r="E84" s="64"/>
      <c r="F84" s="64"/>
      <c r="G84" s="64"/>
      <c r="H84" s="235">
        <f>IF(B84=0,0,I84/B84)</f>
        <v>1.5024866704117819</v>
      </c>
      <c r="I84" s="233">
        <f>(B70*H70)+((1-(D29*H29))*I83)</f>
        <v>33113.352874621385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2.0596647500201888</v>
      </c>
      <c r="C91" s="75">
        <f>(C37/$B$83)</f>
        <v>0.34327745833669815</v>
      </c>
      <c r="D91" s="24">
        <f t="shared" ref="D91" si="51">(B91+C91)</f>
        <v>2.4029422083568868</v>
      </c>
      <c r="H91" s="24">
        <f>(E37*F37/G37*F$7/F$9)</f>
        <v>0.57212121212121214</v>
      </c>
      <c r="I91" s="22">
        <f t="shared" ref="I91" si="52">(D91*H91)</f>
        <v>1.3747742089023645</v>
      </c>
      <c r="J91" s="24">
        <f>IF(I$32&lt;=1+I$131,I91,L91+J$33*(I91-L91))</f>
        <v>1.1718515390678046</v>
      </c>
      <c r="K91" s="22">
        <f t="shared" ref="K91" si="53">(B91)</f>
        <v>2.0596647500201888</v>
      </c>
      <c r="L91" s="22">
        <f t="shared" ref="L91" si="54">(K91*H91)</f>
        <v>1.1783778933448839</v>
      </c>
      <c r="M91" s="226">
        <f t="shared" si="50"/>
        <v>1.1718515390678046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0.5149161875050472</v>
      </c>
      <c r="C92" s="75">
        <f t="shared" si="56"/>
        <v>0.1287290468762618</v>
      </c>
      <c r="D92" s="24">
        <f t="shared" ref="D92:D118" si="57">(B92+C92)</f>
        <v>0.64364523438130905</v>
      </c>
      <c r="H92" s="24">
        <f t="shared" ref="H92:H118" si="58">(E38*F38/G38*F$7/F$9)</f>
        <v>0.57212121212121214</v>
      </c>
      <c r="I92" s="22">
        <f t="shared" ref="I92:I118" si="59">(D92*H92)</f>
        <v>0.36824309167027625</v>
      </c>
      <c r="J92" s="24">
        <f t="shared" ref="J92:J118" si="60">IF(I$32&lt;=1+I$131,I92,L92+J$33*(I92-L92))</f>
        <v>0.29214709048231624</v>
      </c>
      <c r="K92" s="22">
        <f t="shared" ref="K92:K118" si="61">(B92)</f>
        <v>0.5149161875050472</v>
      </c>
      <c r="L92" s="22">
        <f t="shared" ref="L92:L118" si="62">(K92*H92)</f>
        <v>0.29459447333622096</v>
      </c>
      <c r="M92" s="226">
        <f t="shared" ref="M92:M118" si="63">(J92)</f>
        <v>0.29214709048231624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2.4029422083568872E-3</v>
      </c>
      <c r="C93" s="75">
        <f t="shared" si="64"/>
        <v>0</v>
      </c>
      <c r="D93" s="24">
        <f t="shared" si="57"/>
        <v>2.4029422083568872E-3</v>
      </c>
      <c r="H93" s="24">
        <f t="shared" si="58"/>
        <v>0.7151515151515152</v>
      </c>
      <c r="I93" s="22">
        <f t="shared" si="59"/>
        <v>1.7184677611279558E-3</v>
      </c>
      <c r="J93" s="24">
        <f t="shared" si="60"/>
        <v>1.7184677611279558E-3</v>
      </c>
      <c r="K93" s="22">
        <f t="shared" si="61"/>
        <v>2.4029422083568872E-3</v>
      </c>
      <c r="L93" s="22">
        <f t="shared" si="62"/>
        <v>1.7184677611279558E-3</v>
      </c>
      <c r="M93" s="226">
        <f t="shared" si="63"/>
        <v>1.7184677611279558E-3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0.42051488646245527</v>
      </c>
      <c r="C94" s="75">
        <f t="shared" si="65"/>
        <v>-0.42051488646245527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0.40183632717715534</v>
      </c>
      <c r="K94" s="22">
        <f t="shared" si="61"/>
        <v>0.42051488646245527</v>
      </c>
      <c r="L94" s="22">
        <f t="shared" si="62"/>
        <v>0.38891255560103444</v>
      </c>
      <c r="M94" s="226">
        <f t="shared" si="63"/>
        <v>0.40183632717715534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6">
        <f t="shared" si="6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0.24029422083568872</v>
      </c>
      <c r="C96" s="75">
        <f t="shared" si="67"/>
        <v>0</v>
      </c>
      <c r="D96" s="24">
        <f t="shared" si="57"/>
        <v>0.24029422083568872</v>
      </c>
      <c r="H96" s="24">
        <f t="shared" si="58"/>
        <v>0.84848484848484851</v>
      </c>
      <c r="I96" s="22">
        <f t="shared" si="59"/>
        <v>0.20388600555755407</v>
      </c>
      <c r="J96" s="24">
        <f t="shared" si="60"/>
        <v>0.20388600555755407</v>
      </c>
      <c r="K96" s="22">
        <f t="shared" si="61"/>
        <v>0.24029422083568872</v>
      </c>
      <c r="L96" s="22">
        <f t="shared" si="62"/>
        <v>0.20388600555755407</v>
      </c>
      <c r="M96" s="226">
        <f t="shared" si="63"/>
        <v>0.20388600555755407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ref="B97:C97" si="68">(B43/$B$83)</f>
        <v>0.30894971250302833</v>
      </c>
      <c r="C97" s="75">
        <f t="shared" si="68"/>
        <v>-0.30894971250302833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0.27085017371985753</v>
      </c>
      <c r="K97" s="22">
        <f t="shared" si="61"/>
        <v>0.30894971250302833</v>
      </c>
      <c r="L97" s="22">
        <f t="shared" si="62"/>
        <v>0.26213915000256949</v>
      </c>
      <c r="M97" s="226">
        <f t="shared" si="63"/>
        <v>0.27085017371985753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ref="B98:C98" si="69">(B44/$B$83)</f>
        <v>0.33469552187828072</v>
      </c>
      <c r="C98" s="75">
        <f t="shared" si="69"/>
        <v>-0.33469552187828072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0.29342102152984573</v>
      </c>
      <c r="K98" s="22">
        <f t="shared" si="61"/>
        <v>0.33469552187828072</v>
      </c>
      <c r="L98" s="22">
        <f t="shared" si="62"/>
        <v>0.28398407916945034</v>
      </c>
      <c r="M98" s="226">
        <f t="shared" si="63"/>
        <v>0.29342102152984573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ref="B100:C100" si="71">(B46/$B$83)</f>
        <v>0.36044133125353306</v>
      </c>
      <c r="C100" s="75">
        <f t="shared" si="71"/>
        <v>-0.36044133125353306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0.31599186933983381</v>
      </c>
      <c r="K100" s="22">
        <f t="shared" si="61"/>
        <v>0.36044133125353306</v>
      </c>
      <c r="L100" s="22">
        <f t="shared" si="62"/>
        <v>0.30582900833633109</v>
      </c>
      <c r="M100" s="226">
        <f t="shared" si="63"/>
        <v>0.31599186933983381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5.1491618750504724E-2</v>
      </c>
      <c r="C101" s="75">
        <f t="shared" si="72"/>
        <v>-5.1491618750504724E-2</v>
      </c>
      <c r="D101" s="24">
        <f t="shared" si="57"/>
        <v>0</v>
      </c>
      <c r="H101" s="24">
        <f t="shared" si="58"/>
        <v>0.84848484848484851</v>
      </c>
      <c r="I101" s="22">
        <f t="shared" si="59"/>
        <v>0</v>
      </c>
      <c r="J101" s="24">
        <f t="shared" si="60"/>
        <v>4.5141695619976253E-2</v>
      </c>
      <c r="K101" s="22">
        <f t="shared" si="61"/>
        <v>5.1491618750504724E-2</v>
      </c>
      <c r="L101" s="22">
        <f t="shared" si="62"/>
        <v>4.3689858333761586E-2</v>
      </c>
      <c r="M101" s="226">
        <f t="shared" si="63"/>
        <v>4.5141695619976253E-2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0.25951775850254383</v>
      </c>
      <c r="C102" s="75">
        <f t="shared" si="73"/>
        <v>0</v>
      </c>
      <c r="D102" s="24">
        <f t="shared" si="57"/>
        <v>0.25951775850254383</v>
      </c>
      <c r="H102" s="24">
        <f t="shared" si="58"/>
        <v>0.84848484848484851</v>
      </c>
      <c r="I102" s="22">
        <f t="shared" si="59"/>
        <v>0.22019688600215839</v>
      </c>
      <c r="J102" s="24">
        <f t="shared" si="60"/>
        <v>0.22019688600215839</v>
      </c>
      <c r="K102" s="22">
        <f t="shared" si="61"/>
        <v>0.25951775850254383</v>
      </c>
      <c r="L102" s="22">
        <f t="shared" si="62"/>
        <v>0.22019688600215839</v>
      </c>
      <c r="M102" s="226">
        <f t="shared" si="63"/>
        <v>0.22019688600215839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ref="B103:C103" si="74">(B49/$B$83)</f>
        <v>0.15910910193905961</v>
      </c>
      <c r="C103" s="75">
        <f t="shared" si="74"/>
        <v>0</v>
      </c>
      <c r="D103" s="24">
        <f t="shared" si="57"/>
        <v>0.15910910193905961</v>
      </c>
      <c r="H103" s="24">
        <f t="shared" si="58"/>
        <v>0.84848484848484851</v>
      </c>
      <c r="I103" s="22">
        <f t="shared" si="59"/>
        <v>0.13500166225132332</v>
      </c>
      <c r="J103" s="24">
        <f t="shared" si="60"/>
        <v>0.13500166225132332</v>
      </c>
      <c r="K103" s="22">
        <f t="shared" si="61"/>
        <v>0.15910910193905961</v>
      </c>
      <c r="L103" s="22">
        <f t="shared" si="62"/>
        <v>0.13500166225132332</v>
      </c>
      <c r="M103" s="226">
        <f t="shared" si="63"/>
        <v>0.13500166225132332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0.84848484848484851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ref="B105:C105" si="76">(B51/$B$83)</f>
        <v>4.1193295000403779E-2</v>
      </c>
      <c r="C105" s="75">
        <f t="shared" si="76"/>
        <v>0</v>
      </c>
      <c r="D105" s="24">
        <f t="shared" si="57"/>
        <v>4.1193295000403779E-2</v>
      </c>
      <c r="H105" s="24">
        <f t="shared" si="58"/>
        <v>0.84848484848484851</v>
      </c>
      <c r="I105" s="22">
        <f t="shared" si="59"/>
        <v>3.4951886667009269E-2</v>
      </c>
      <c r="J105" s="24">
        <f t="shared" si="60"/>
        <v>3.4951886667009269E-2</v>
      </c>
      <c r="K105" s="22">
        <f t="shared" si="61"/>
        <v>4.1193295000403779E-2</v>
      </c>
      <c r="L105" s="22">
        <f t="shared" si="62"/>
        <v>3.4951886667009269E-2</v>
      </c>
      <c r="M105" s="226">
        <f t="shared" si="63"/>
        <v>3.4951886667009269E-2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ref="B106:C106" si="77">(B52/$B$83)</f>
        <v>1.038414311468512</v>
      </c>
      <c r="C106" s="75">
        <f t="shared" si="77"/>
        <v>0</v>
      </c>
      <c r="D106" s="24">
        <f t="shared" si="57"/>
        <v>1.038414311468512</v>
      </c>
      <c r="H106" s="24">
        <f t="shared" si="58"/>
        <v>0.84848484848484851</v>
      </c>
      <c r="I106" s="22">
        <f t="shared" si="59"/>
        <v>0.88107880973085873</v>
      </c>
      <c r="J106" s="24">
        <f t="shared" si="60"/>
        <v>0.88107880973085873</v>
      </c>
      <c r="K106" s="22">
        <f t="shared" si="61"/>
        <v>1.038414311468512</v>
      </c>
      <c r="L106" s="22">
        <f t="shared" si="62"/>
        <v>0.88107880973085873</v>
      </c>
      <c r="M106" s="226">
        <f t="shared" si="63"/>
        <v>0.88107880973085873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0.67272727272727284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ref="B111:C111" si="82">(B57/$B$83)</f>
        <v>11.32815612511104</v>
      </c>
      <c r="C111" s="75">
        <f t="shared" si="82"/>
        <v>0</v>
      </c>
      <c r="D111" s="24">
        <f t="shared" si="57"/>
        <v>11.32815612511104</v>
      </c>
      <c r="H111" s="24">
        <f t="shared" si="58"/>
        <v>0.57212121212121214</v>
      </c>
      <c r="I111" s="22">
        <f t="shared" si="59"/>
        <v>6.4810784133968617</v>
      </c>
      <c r="J111" s="24">
        <f t="shared" si="60"/>
        <v>6.4810784133968617</v>
      </c>
      <c r="K111" s="22">
        <f t="shared" si="61"/>
        <v>11.32815612511104</v>
      </c>
      <c r="L111" s="22">
        <f t="shared" si="62"/>
        <v>6.4810784133968617</v>
      </c>
      <c r="M111" s="226">
        <f t="shared" si="63"/>
        <v>6.4810784133968617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0.48484848484848486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ref="B113:C113" si="84">(B59/$B$83)</f>
        <v>2.0596647500201888</v>
      </c>
      <c r="C113" s="75">
        <f t="shared" si="84"/>
        <v>0</v>
      </c>
      <c r="D113" s="24">
        <f t="shared" si="57"/>
        <v>2.0596647500201888</v>
      </c>
      <c r="H113" s="24">
        <f t="shared" si="58"/>
        <v>0.57212121212121214</v>
      </c>
      <c r="I113" s="22">
        <f t="shared" si="59"/>
        <v>1.1783778933448839</v>
      </c>
      <c r="J113" s="24">
        <f t="shared" si="60"/>
        <v>1.1783778933448839</v>
      </c>
      <c r="K113" s="22">
        <f t="shared" si="61"/>
        <v>2.0596647500201888</v>
      </c>
      <c r="L113" s="22">
        <f t="shared" si="62"/>
        <v>1.1783778933448839</v>
      </c>
      <c r="M113" s="226">
        <f t="shared" si="63"/>
        <v>1.1783778933448839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ref="B114:C114" si="85">(B60/$B$83)</f>
        <v>0.63849607250625862</v>
      </c>
      <c r="C114" s="75">
        <f t="shared" si="85"/>
        <v>0</v>
      </c>
      <c r="D114" s="24">
        <f t="shared" si="57"/>
        <v>0.63849607250625862</v>
      </c>
      <c r="H114" s="24">
        <f t="shared" si="58"/>
        <v>0.7151515151515152</v>
      </c>
      <c r="I114" s="22">
        <f t="shared" si="59"/>
        <v>0.45662143367114255</v>
      </c>
      <c r="J114" s="24">
        <f t="shared" si="60"/>
        <v>0.45662143367114255</v>
      </c>
      <c r="K114" s="22">
        <f t="shared" si="61"/>
        <v>0.63849607250625862</v>
      </c>
      <c r="L114" s="22">
        <f t="shared" si="62"/>
        <v>0.45662143367114255</v>
      </c>
      <c r="M114" s="226">
        <f t="shared" si="63"/>
        <v>0.45662143367114255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0.67272727272727284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19.817922585965089</v>
      </c>
      <c r="C119" s="22">
        <f>SUM(C91:C118)</f>
        <v>-1.0040865656348421</v>
      </c>
      <c r="D119" s="24">
        <f>SUM(D91:D118)</f>
        <v>18.813836020330246</v>
      </c>
      <c r="E119" s="22"/>
      <c r="F119" s="2"/>
      <c r="G119" s="2"/>
      <c r="H119" s="31"/>
      <c r="I119" s="22">
        <f>SUM(I91:I118)</f>
        <v>11.335928758955561</v>
      </c>
      <c r="J119" s="24">
        <f>SUM(J91:J118)</f>
        <v>12.384151175319708</v>
      </c>
      <c r="K119" s="22">
        <f>SUM(K91:K118)</f>
        <v>19.817922585965089</v>
      </c>
      <c r="L119" s="22">
        <f>SUM(L91:L118)</f>
        <v>12.35043847650717</v>
      </c>
      <c r="M119" s="57">
        <f t="shared" si="50"/>
        <v>12.384151175319708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90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1.3495953274507291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2">
        <f t="shared" ref="K125:K126" si="91"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57">
        <f t="shared" ref="M125:M126" si="92">(J125)</f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91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92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2.7805474125272549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1.9885126950194916</v>
      </c>
      <c r="K127" s="22">
        <f>(B127)</f>
        <v>2.7805474125272549</v>
      </c>
      <c r="L127" s="29">
        <f>IF(SUMPRODUCT($B$124:$B127,$H$124:$H127)&lt;(L$119-L$128),($B127*$H127),IF(SUMPRODUCT($B$124:$B126,$H$124:$H126)&lt;(L$119-L128),L$119-L$128-SUMPRODUCT($B$124:$B126,$H$124:$H126),0))</f>
        <v>1.9885126950194916</v>
      </c>
      <c r="M127" s="57">
        <f t="shared" si="90"/>
        <v>1.9885126950194916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0.57612499925280203</v>
      </c>
      <c r="C128" s="2"/>
      <c r="D128" s="31"/>
      <c r="E128" s="2"/>
      <c r="F128" s="2"/>
      <c r="G128" s="2"/>
      <c r="H128" s="24"/>
      <c r="I128" s="29">
        <f>(I30)</f>
        <v>10.389009013527772</v>
      </c>
      <c r="J128" s="227">
        <f>(J30)</f>
        <v>8.3813800460044496E-2</v>
      </c>
      <c r="K128" s="22">
        <f>(B128)</f>
        <v>0.57612499925280203</v>
      </c>
      <c r="L128" s="22">
        <f>IF(L124=L119,0,(L119-L124)/(B119-B124)*K128)</f>
        <v>0.35129311446190747</v>
      </c>
      <c r="M128" s="57">
        <f t="shared" si="90"/>
        <v>8.3813800460044496E-2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11.317048282221727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6.4841392282758123</v>
      </c>
      <c r="K129" s="29">
        <f>(B129)</f>
        <v>11.317048282221727</v>
      </c>
      <c r="L129" s="60">
        <f>IF(SUM(L124:L128)&gt;L130,0,L130-SUM(L124:L128))</f>
        <v>6.1829472154614109</v>
      </c>
      <c r="M129" s="57">
        <f t="shared" si="90"/>
        <v>6.4841392282758123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19.817922585965089</v>
      </c>
      <c r="C130" s="2"/>
      <c r="D130" s="31"/>
      <c r="E130" s="2"/>
      <c r="F130" s="2"/>
      <c r="G130" s="2"/>
      <c r="H130" s="24"/>
      <c r="I130" s="29">
        <f>(I119)</f>
        <v>11.335928758955561</v>
      </c>
      <c r="J130" s="227">
        <f>(J119)</f>
        <v>12.384151175319708</v>
      </c>
      <c r="K130" s="22">
        <f>(B130)</f>
        <v>19.817922585965089</v>
      </c>
      <c r="L130" s="22">
        <f>(L119)</f>
        <v>12.35043847650717</v>
      </c>
      <c r="M130" s="57">
        <f t="shared" si="90"/>
        <v>12.384151175319708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0.96516514326779479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ZALRC : 59206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4797.1522255635564</v>
      </c>
      <c r="C72" s="109">
        <f>Poor!R7</f>
        <v>5426.2206684314224</v>
      </c>
      <c r="D72" s="109">
        <f>Middle!R7</f>
        <v>4815.8806489291974</v>
      </c>
      <c r="E72" s="109">
        <f>Rich!R7</f>
        <v>8020.5226383856771</v>
      </c>
      <c r="F72" s="109">
        <f>V.Poor!T7</f>
        <v>5519.7390389107231</v>
      </c>
      <c r="G72" s="109">
        <f>Poor!T7</f>
        <v>6168.0332868256583</v>
      </c>
      <c r="H72" s="109">
        <f>Middle!T7</f>
        <v>5378.5815604563295</v>
      </c>
      <c r="I72" s="109">
        <f>Rich!T7</f>
        <v>8222.339557853682</v>
      </c>
    </row>
    <row r="73" spans="1:9">
      <c r="A73" t="str">
        <f>V.Poor!Q8</f>
        <v>Own crops sold</v>
      </c>
      <c r="B73" s="109">
        <f>V.Poor!R8</f>
        <v>412.11062959866013</v>
      </c>
      <c r="C73" s="109">
        <f>Poor!R8</f>
        <v>1840.5461712544325</v>
      </c>
      <c r="D73" s="109">
        <f>Middle!R8</f>
        <v>10629.019988398781</v>
      </c>
      <c r="E73" s="109">
        <f>Rich!R8</f>
        <v>50026.796178030709</v>
      </c>
      <c r="F73" s="109">
        <f>V.Poor!T8</f>
        <v>384</v>
      </c>
      <c r="G73" s="109">
        <f>Poor!T8</f>
        <v>1760.4951448600741</v>
      </c>
      <c r="H73" s="109">
        <f>Middle!T8</f>
        <v>10247.362058061879</v>
      </c>
      <c r="I73" s="109">
        <f>Rich!T8</f>
        <v>47892.718017530395</v>
      </c>
    </row>
    <row r="74" spans="1:9">
      <c r="A74" t="str">
        <f>V.Poor!Q9</f>
        <v>Animal products consumed</v>
      </c>
      <c r="B74" s="109">
        <f>V.Poor!R9</f>
        <v>105.04840445944873</v>
      </c>
      <c r="C74" s="109">
        <f>Poor!R9</f>
        <v>845.44993628530585</v>
      </c>
      <c r="D74" s="109">
        <f>Middle!R9</f>
        <v>2653.452325915458</v>
      </c>
      <c r="E74" s="109">
        <f>Rich!R9</f>
        <v>2518.0722425522163</v>
      </c>
      <c r="F74" s="109">
        <f>V.Poor!T9</f>
        <v>57.681000028634685</v>
      </c>
      <c r="G74" s="109">
        <f>Poor!T9</f>
        <v>464.2278771393137</v>
      </c>
      <c r="H74" s="109">
        <f>Middle!T9</f>
        <v>1456.9834208780651</v>
      </c>
      <c r="I74" s="109">
        <f>Rich!T9</f>
        <v>1382.6476074734351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343.42552466555009</v>
      </c>
      <c r="C76" s="109">
        <f>Poor!R11</f>
        <v>6345.0012091489534</v>
      </c>
      <c r="D76" s="109">
        <f>Middle!R11</f>
        <v>39918.065859500239</v>
      </c>
      <c r="E76" s="109">
        <f>Rich!R11</f>
        <v>40103.706434777763</v>
      </c>
      <c r="F76" s="109">
        <f>V.Poor!T11</f>
        <v>269.71428571428572</v>
      </c>
      <c r="G76" s="109">
        <f>Poor!T11</f>
        <v>4015.5399999999995</v>
      </c>
      <c r="H76" s="109">
        <f>Middle!T11</f>
        <v>25427.13036991204</v>
      </c>
      <c r="I76" s="109">
        <f>Rich!T11</f>
        <v>25049.339619396909</v>
      </c>
    </row>
    <row r="77" spans="1:9">
      <c r="A77" t="str">
        <f>V.Poor!Q12</f>
        <v>Wild foods consumed and sold</v>
      </c>
      <c r="B77" s="109">
        <f>V.Poor!R12</f>
        <v>1248.9305588099214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1034.9740773375329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25791.256902382815</v>
      </c>
      <c r="C78" s="109">
        <f>Poor!R13</f>
        <v>4732.8330117971118</v>
      </c>
      <c r="D78" s="109">
        <f>Middle!R13</f>
        <v>0</v>
      </c>
      <c r="E78" s="109">
        <f>Rich!R13</f>
        <v>0</v>
      </c>
      <c r="F78" s="109">
        <f>V.Poor!T13</f>
        <v>19053.942857142862</v>
      </c>
      <c r="G78" s="109">
        <f>Poor!T13</f>
        <v>3496.5000000000005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175147.01757943063</v>
      </c>
      <c r="E79" s="109">
        <f>Rich!R14</f>
        <v>176291.76932831574</v>
      </c>
      <c r="F79" s="109">
        <f>V.Poor!T14</f>
        <v>0</v>
      </c>
      <c r="G79" s="109">
        <f>Poor!T14</f>
        <v>0</v>
      </c>
      <c r="H79" s="109">
        <f>Middle!T14</f>
        <v>110043.42857142859</v>
      </c>
      <c r="I79" s="109">
        <f>Rich!T14</f>
        <v>110762.66666666667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10302.765739966502</v>
      </c>
      <c r="C81" s="109">
        <f>Poor!R16</f>
        <v>3966.5648098871034</v>
      </c>
      <c r="D81" s="109">
        <f>Middle!R16</f>
        <v>0</v>
      </c>
      <c r="E81" s="109">
        <f>Rich!R16</f>
        <v>0</v>
      </c>
      <c r="F81" s="109">
        <f>V.Poor!T16</f>
        <v>5504.1621800533467</v>
      </c>
      <c r="G81" s="109">
        <f>Poor!T16</f>
        <v>2098.2734648650744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32053.048968784671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20138.666666666664</v>
      </c>
    </row>
    <row r="83" spans="1:9">
      <c r="A83" t="str">
        <f>V.Poor!Q18</f>
        <v>Food transfer - official</v>
      </c>
      <c r="B83" s="109">
        <f>V.Poor!R18</f>
        <v>2117.3149869799531</v>
      </c>
      <c r="C83" s="109">
        <f>Poor!R18</f>
        <v>2315.8132670093232</v>
      </c>
      <c r="D83" s="109">
        <f>Middle!R18</f>
        <v>1587.9862402349652</v>
      </c>
      <c r="E83" s="109">
        <f>Rich!R18</f>
        <v>1235.1004090716394</v>
      </c>
      <c r="F83" s="109">
        <f>V.Poor!T18</f>
        <v>2325.1918285301335</v>
      </c>
      <c r="G83" s="109">
        <f>Poor!T18</f>
        <v>2543.1785624548329</v>
      </c>
      <c r="H83" s="109">
        <f>Middle!T18</f>
        <v>1743.8938713976002</v>
      </c>
      <c r="I83" s="109">
        <f>Rich!T18</f>
        <v>1356.3618999759112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20914.614452131998</v>
      </c>
      <c r="C85" s="109">
        <f>Poor!R20</f>
        <v>37321.768893028653</v>
      </c>
      <c r="D85" s="109">
        <f>Middle!R20</f>
        <v>12775.429517558467</v>
      </c>
      <c r="E85" s="109">
        <f>Rich!R20</f>
        <v>9936.4451803232514</v>
      </c>
      <c r="F85" s="109">
        <f>V.Poor!T20</f>
        <v>16425.600000000002</v>
      </c>
      <c r="G85" s="109">
        <f>Poor!T20</f>
        <v>29311.199999999997</v>
      </c>
      <c r="H85" s="109">
        <f>Middle!T20</f>
        <v>10033.371428571429</v>
      </c>
      <c r="I85" s="109">
        <f>Rich!T20</f>
        <v>7803.7333333333336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9014.9200224706892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6659.9999999999991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66032.619424558405</v>
      </c>
      <c r="C88" s="109">
        <f>Poor!R23</f>
        <v>71809.117989312988</v>
      </c>
      <c r="D88" s="109">
        <f>Middle!R23</f>
        <v>247526.8521599677</v>
      </c>
      <c r="E88" s="109">
        <f>Rich!R23</f>
        <v>320185.46138024173</v>
      </c>
      <c r="F88" s="109">
        <f>V.Poor!T23</f>
        <v>50575.005267717526</v>
      </c>
      <c r="G88" s="109">
        <f>Poor!T23</f>
        <v>56517.448336144953</v>
      </c>
      <c r="H88" s="109">
        <f>Middle!T23</f>
        <v>164330.75128070594</v>
      </c>
      <c r="I88" s="109">
        <f>Rich!T23</f>
        <v>222608.47336889702</v>
      </c>
    </row>
    <row r="89" spans="1:9">
      <c r="A89" t="str">
        <f>V.Poor!Q24</f>
        <v>Food Poverty line</v>
      </c>
      <c r="B89" s="109">
        <f>V.Poor!R24</f>
        <v>29434.091444107897</v>
      </c>
      <c r="C89" s="109">
        <f>Poor!R24</f>
        <v>29434.091444107893</v>
      </c>
      <c r="D89" s="109">
        <f>Middle!R24</f>
        <v>29434.091444107904</v>
      </c>
      <c r="E89" s="109">
        <f>Rich!R24</f>
        <v>29434.091444107897</v>
      </c>
      <c r="F89" s="109">
        <f>V.Poor!T24</f>
        <v>29434.091444107897</v>
      </c>
      <c r="G89" s="109">
        <f>Poor!T24</f>
        <v>29434.091444107893</v>
      </c>
      <c r="H89" s="109">
        <f>Middle!T24</f>
        <v>29434.091444107904</v>
      </c>
      <c r="I89" s="109">
        <f>Rich!T24</f>
        <v>29434.091444107897</v>
      </c>
    </row>
    <row r="90" spans="1:9">
      <c r="A90" s="108" t="str">
        <f>V.Poor!Q25</f>
        <v>Lower Bound Poverty line</v>
      </c>
      <c r="B90" s="109">
        <f>V.Poor!R25</f>
        <v>45928.918110774561</v>
      </c>
      <c r="C90" s="109">
        <f>Poor!R25</f>
        <v>45928.918110774561</v>
      </c>
      <c r="D90" s="109">
        <f>Middle!R25</f>
        <v>45928.918110774561</v>
      </c>
      <c r="E90" s="109">
        <f>Rich!R25</f>
        <v>45928.918110774568</v>
      </c>
      <c r="F90" s="109">
        <f>V.Poor!T25</f>
        <v>45928.918110774561</v>
      </c>
      <c r="G90" s="109">
        <f>Poor!T25</f>
        <v>45928.918110774561</v>
      </c>
      <c r="H90" s="109">
        <f>Middle!T25</f>
        <v>45928.918110774561</v>
      </c>
      <c r="I90" s="109">
        <f>Rich!T25</f>
        <v>45928.918110774568</v>
      </c>
    </row>
    <row r="91" spans="1:9">
      <c r="A91" s="108" t="str">
        <f>V.Poor!Q26</f>
        <v>Upper Bound Poverty line</v>
      </c>
      <c r="B91" s="109">
        <f>V.Poor!R26</f>
        <v>78666.838110774552</v>
      </c>
      <c r="C91" s="109">
        <f>Poor!R26</f>
        <v>78666.838110774552</v>
      </c>
      <c r="D91" s="109">
        <f>Middle!R26</f>
        <v>78666.838110774552</v>
      </c>
      <c r="E91" s="109">
        <f>Rich!R26</f>
        <v>78666.838110774552</v>
      </c>
      <c r="F91" s="109">
        <f>V.Poor!T26</f>
        <v>78666.838110774552</v>
      </c>
      <c r="G91" s="109">
        <f>Poor!T26</f>
        <v>78666.838110774552</v>
      </c>
      <c r="H91" s="109">
        <f>Middle!T26</f>
        <v>78666.838110774552</v>
      </c>
      <c r="I91" s="109">
        <f>Rich!T26</f>
        <v>78666.838110774552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29434.091444107897</v>
      </c>
      <c r="G93" s="109">
        <f>Poor!T24</f>
        <v>29434.091444107893</v>
      </c>
      <c r="H93" s="109">
        <f>Middle!T24</f>
        <v>29434.091444107904</v>
      </c>
      <c r="I93" s="109">
        <f>Rich!T24</f>
        <v>29434.091444107897</v>
      </c>
    </row>
    <row r="94" spans="1:9">
      <c r="A94" t="str">
        <f>V.Poor!Q25</f>
        <v>Lower Bound Poverty line</v>
      </c>
      <c r="F94" s="109">
        <f>V.Poor!T25</f>
        <v>45928.918110774561</v>
      </c>
      <c r="G94" s="109">
        <f>Poor!T25</f>
        <v>45928.918110774561</v>
      </c>
      <c r="H94" s="109">
        <f>Middle!T25</f>
        <v>45928.918110774561</v>
      </c>
      <c r="I94" s="109">
        <f>Rich!T25</f>
        <v>45928.918110774568</v>
      </c>
    </row>
    <row r="95" spans="1:9">
      <c r="A95" t="str">
        <f>V.Poor!Q26</f>
        <v>Upper Bound Poverty line</v>
      </c>
      <c r="F95" s="109">
        <f>V.Poor!T26</f>
        <v>78666.838110774552</v>
      </c>
      <c r="G95" s="109">
        <f>Poor!T26</f>
        <v>78666.838110774552</v>
      </c>
      <c r="H95" s="109">
        <f>Middle!T26</f>
        <v>78666.838110774552</v>
      </c>
      <c r="I95" s="109">
        <f>Rich!T26</f>
        <v>78666.838110774552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0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12634.218686216147</v>
      </c>
      <c r="C100" s="238">
        <f t="shared" si="0"/>
        <v>6857.7201214615634</v>
      </c>
      <c r="D100" s="238">
        <f t="shared" si="0"/>
        <v>0</v>
      </c>
      <c r="E100" s="238">
        <f t="shared" si="0"/>
        <v>0</v>
      </c>
      <c r="F100" s="238">
        <f t="shared" si="0"/>
        <v>28091.832843057025</v>
      </c>
      <c r="G100" s="238">
        <f t="shared" si="0"/>
        <v>22149.389774629599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0.15</v>
      </c>
      <c r="C2" s="202">
        <f>[1]WB!$CK$10</f>
        <v>0.55000000000000004</v>
      </c>
      <c r="D2" s="202">
        <f>[1]WB!$CK$11</f>
        <v>0.25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4797.1522255635564</v>
      </c>
      <c r="C3" s="203">
        <f>Income!C72</f>
        <v>5426.2206684314224</v>
      </c>
      <c r="D3" s="203">
        <f>Income!D72</f>
        <v>4815.8806489291974</v>
      </c>
      <c r="E3" s="203">
        <f>Income!E72</f>
        <v>8020.5226383856771</v>
      </c>
      <c r="F3" s="204">
        <f>IF(F$2&lt;=($B$2+$C$2+$D$2),IF(F$2&lt;=($B$2+$C$2),IF(F$2&lt;=$B$2,$B3,$C3),$D3),$E3)</f>
        <v>4797.1522255635564</v>
      </c>
      <c r="G3" s="204">
        <f t="shared" ref="G3:AW7" si="0">IF(G$2&lt;=($B$2+$C$2+$D$2),IF(G$2&lt;=($B$2+$C$2),IF(G$2&lt;=$B$2,$B3,$C3),$D3),$E3)</f>
        <v>4797.1522255635564</v>
      </c>
      <c r="H3" s="204">
        <f t="shared" si="0"/>
        <v>4797.1522255635564</v>
      </c>
      <c r="I3" s="204">
        <f t="shared" si="0"/>
        <v>4797.1522255635564</v>
      </c>
      <c r="J3" s="204">
        <f t="shared" si="0"/>
        <v>4797.1522255635564</v>
      </c>
      <c r="K3" s="204">
        <f t="shared" si="0"/>
        <v>4797.1522255635564</v>
      </c>
      <c r="L3" s="204">
        <f t="shared" si="0"/>
        <v>4797.1522255635564</v>
      </c>
      <c r="M3" s="204">
        <f t="shared" si="0"/>
        <v>4797.1522255635564</v>
      </c>
      <c r="N3" s="204">
        <f t="shared" si="0"/>
        <v>4797.1522255635564</v>
      </c>
      <c r="O3" s="204">
        <f t="shared" si="0"/>
        <v>4797.1522255635564</v>
      </c>
      <c r="P3" s="204">
        <f t="shared" si="0"/>
        <v>4797.1522255635564</v>
      </c>
      <c r="Q3" s="204">
        <f t="shared" si="0"/>
        <v>4797.1522255635564</v>
      </c>
      <c r="R3" s="204">
        <f t="shared" si="0"/>
        <v>4797.1522255635564</v>
      </c>
      <c r="S3" s="204">
        <f t="shared" si="0"/>
        <v>4797.1522255635564</v>
      </c>
      <c r="T3" s="204">
        <f t="shared" si="0"/>
        <v>4797.1522255635564</v>
      </c>
      <c r="U3" s="204">
        <f t="shared" si="0"/>
        <v>5426.2206684314224</v>
      </c>
      <c r="V3" s="204">
        <f t="shared" si="0"/>
        <v>5426.2206684314224</v>
      </c>
      <c r="W3" s="204">
        <f t="shared" si="0"/>
        <v>5426.2206684314224</v>
      </c>
      <c r="X3" s="204">
        <f t="shared" si="0"/>
        <v>5426.2206684314224</v>
      </c>
      <c r="Y3" s="204">
        <f t="shared" si="0"/>
        <v>5426.2206684314224</v>
      </c>
      <c r="Z3" s="204">
        <f t="shared" si="0"/>
        <v>5426.2206684314224</v>
      </c>
      <c r="AA3" s="204">
        <f t="shared" si="0"/>
        <v>5426.2206684314224</v>
      </c>
      <c r="AB3" s="204">
        <f t="shared" si="0"/>
        <v>5426.2206684314224</v>
      </c>
      <c r="AC3" s="204">
        <f t="shared" si="0"/>
        <v>5426.2206684314224</v>
      </c>
      <c r="AD3" s="204">
        <f t="shared" si="0"/>
        <v>5426.2206684314224</v>
      </c>
      <c r="AE3" s="204">
        <f t="shared" si="0"/>
        <v>5426.2206684314224</v>
      </c>
      <c r="AF3" s="204">
        <f t="shared" si="0"/>
        <v>5426.2206684314224</v>
      </c>
      <c r="AG3" s="204">
        <f t="shared" si="0"/>
        <v>5426.2206684314224</v>
      </c>
      <c r="AH3" s="204">
        <f t="shared" si="0"/>
        <v>5426.2206684314224</v>
      </c>
      <c r="AI3" s="204">
        <f t="shared" si="0"/>
        <v>5426.2206684314224</v>
      </c>
      <c r="AJ3" s="204">
        <f t="shared" si="0"/>
        <v>5426.2206684314224</v>
      </c>
      <c r="AK3" s="204">
        <f t="shared" si="0"/>
        <v>5426.2206684314224</v>
      </c>
      <c r="AL3" s="204">
        <f t="shared" si="0"/>
        <v>5426.2206684314224</v>
      </c>
      <c r="AM3" s="204">
        <f t="shared" si="0"/>
        <v>5426.2206684314224</v>
      </c>
      <c r="AN3" s="204">
        <f t="shared" si="0"/>
        <v>5426.2206684314224</v>
      </c>
      <c r="AO3" s="204">
        <f t="shared" si="0"/>
        <v>5426.2206684314224</v>
      </c>
      <c r="AP3" s="204">
        <f t="shared" si="0"/>
        <v>5426.2206684314224</v>
      </c>
      <c r="AQ3" s="204">
        <f t="shared" si="0"/>
        <v>5426.2206684314224</v>
      </c>
      <c r="AR3" s="204">
        <f t="shared" si="0"/>
        <v>5426.2206684314224</v>
      </c>
      <c r="AS3" s="204">
        <f t="shared" si="0"/>
        <v>5426.2206684314224</v>
      </c>
      <c r="AT3" s="204">
        <f t="shared" si="0"/>
        <v>5426.2206684314224</v>
      </c>
      <c r="AU3" s="204">
        <f t="shared" si="0"/>
        <v>5426.2206684314224</v>
      </c>
      <c r="AV3" s="204">
        <f t="shared" si="0"/>
        <v>5426.2206684314224</v>
      </c>
      <c r="AW3" s="204">
        <f t="shared" si="0"/>
        <v>5426.2206684314224</v>
      </c>
      <c r="AX3" s="204">
        <f t="shared" ref="AX3:BZ10" si="1">IF(AX$2&lt;=($B$2+$C$2+$D$2),IF(AX$2&lt;=($B$2+$C$2),IF(AX$2&lt;=$B$2,$B3,$C3),$D3),$E3)</f>
        <v>5426.2206684314224</v>
      </c>
      <c r="AY3" s="204">
        <f t="shared" si="1"/>
        <v>5426.2206684314224</v>
      </c>
      <c r="AZ3" s="204">
        <f t="shared" si="1"/>
        <v>5426.2206684314224</v>
      </c>
      <c r="BA3" s="204">
        <f t="shared" si="1"/>
        <v>5426.2206684314224</v>
      </c>
      <c r="BB3" s="204">
        <f t="shared" si="1"/>
        <v>5426.2206684314224</v>
      </c>
      <c r="BC3" s="204">
        <f t="shared" si="1"/>
        <v>5426.2206684314224</v>
      </c>
      <c r="BD3" s="204">
        <f t="shared" si="1"/>
        <v>5426.2206684314224</v>
      </c>
      <c r="BE3" s="204">
        <f t="shared" si="1"/>
        <v>5426.2206684314224</v>
      </c>
      <c r="BF3" s="204">
        <f t="shared" si="1"/>
        <v>5426.2206684314224</v>
      </c>
      <c r="BG3" s="204">
        <f t="shared" si="1"/>
        <v>5426.2206684314224</v>
      </c>
      <c r="BH3" s="204">
        <f t="shared" si="1"/>
        <v>5426.2206684314224</v>
      </c>
      <c r="BI3" s="204">
        <f t="shared" si="1"/>
        <v>5426.2206684314224</v>
      </c>
      <c r="BJ3" s="204">
        <f t="shared" si="1"/>
        <v>5426.2206684314224</v>
      </c>
      <c r="BK3" s="204">
        <f t="shared" si="1"/>
        <v>5426.2206684314224</v>
      </c>
      <c r="BL3" s="204">
        <f t="shared" si="1"/>
        <v>5426.2206684314224</v>
      </c>
      <c r="BM3" s="204">
        <f t="shared" si="1"/>
        <v>5426.2206684314224</v>
      </c>
      <c r="BN3" s="204">
        <f t="shared" si="1"/>
        <v>5426.2206684314224</v>
      </c>
      <c r="BO3" s="204">
        <f t="shared" si="1"/>
        <v>5426.2206684314224</v>
      </c>
      <c r="BP3" s="204">
        <f t="shared" si="1"/>
        <v>5426.2206684314224</v>
      </c>
      <c r="BQ3" s="204">
        <f t="shared" si="1"/>
        <v>5426.2206684314224</v>
      </c>
      <c r="BR3" s="204">
        <f t="shared" si="1"/>
        <v>5426.2206684314224</v>
      </c>
      <c r="BS3" s="204">
        <f t="shared" si="1"/>
        <v>5426.2206684314224</v>
      </c>
      <c r="BT3" s="204">
        <f t="shared" si="1"/>
        <v>5426.2206684314224</v>
      </c>
      <c r="BU3" s="204">
        <f t="shared" si="1"/>
        <v>5426.2206684314224</v>
      </c>
      <c r="BV3" s="204">
        <f t="shared" si="1"/>
        <v>5426.2206684314224</v>
      </c>
      <c r="BW3" s="204">
        <f t="shared" si="1"/>
        <v>5426.2206684314224</v>
      </c>
      <c r="BX3" s="204">
        <f t="shared" si="1"/>
        <v>4815.8806489291974</v>
      </c>
      <c r="BY3" s="204">
        <f t="shared" si="1"/>
        <v>4815.8806489291974</v>
      </c>
      <c r="BZ3" s="204">
        <f t="shared" si="1"/>
        <v>4815.8806489291974</v>
      </c>
      <c r="CA3" s="204">
        <f t="shared" ref="CA3:CR15" si="2">IF(CA$2&lt;=($B$2+$C$2+$D$2),IF(CA$2&lt;=($B$2+$C$2),IF(CA$2&lt;=$B$2,$B3,$C3),$D3),$E3)</f>
        <v>4815.8806489291974</v>
      </c>
      <c r="CB3" s="204">
        <f t="shared" si="2"/>
        <v>4815.8806489291974</v>
      </c>
      <c r="CC3" s="204">
        <f t="shared" si="2"/>
        <v>4815.8806489291974</v>
      </c>
      <c r="CD3" s="204">
        <f t="shared" si="2"/>
        <v>4815.8806489291974</v>
      </c>
      <c r="CE3" s="204">
        <f t="shared" si="2"/>
        <v>4815.8806489291974</v>
      </c>
      <c r="CF3" s="204">
        <f t="shared" si="2"/>
        <v>4815.8806489291974</v>
      </c>
      <c r="CG3" s="204">
        <f t="shared" si="2"/>
        <v>4815.8806489291974</v>
      </c>
      <c r="CH3" s="204">
        <f t="shared" si="2"/>
        <v>4815.8806489291974</v>
      </c>
      <c r="CI3" s="204">
        <f t="shared" si="2"/>
        <v>4815.8806489291974</v>
      </c>
      <c r="CJ3" s="204">
        <f t="shared" si="2"/>
        <v>4815.8806489291974</v>
      </c>
      <c r="CK3" s="204">
        <f t="shared" si="2"/>
        <v>4815.8806489291974</v>
      </c>
      <c r="CL3" s="204">
        <f t="shared" si="2"/>
        <v>4815.8806489291974</v>
      </c>
      <c r="CM3" s="204">
        <f t="shared" si="2"/>
        <v>4815.8806489291974</v>
      </c>
      <c r="CN3" s="204">
        <f t="shared" si="2"/>
        <v>4815.8806489291974</v>
      </c>
      <c r="CO3" s="204">
        <f t="shared" si="2"/>
        <v>4815.8806489291974</v>
      </c>
      <c r="CP3" s="204">
        <f t="shared" si="2"/>
        <v>4815.8806489291974</v>
      </c>
      <c r="CQ3" s="204">
        <f t="shared" si="2"/>
        <v>4815.8806489291974</v>
      </c>
      <c r="CR3" s="204">
        <f t="shared" si="2"/>
        <v>4815.8806489291974</v>
      </c>
      <c r="CS3" s="204">
        <f t="shared" ref="CS3:DA15" si="3">IF(CS$2&lt;=($B$2+$C$2+$D$2),IF(CS$2&lt;=($B$2+$C$2),IF(CS$2&lt;=$B$2,$B3,$C3),$D3),$E3)</f>
        <v>4815.8806489291974</v>
      </c>
      <c r="CT3" s="204">
        <f t="shared" si="3"/>
        <v>4815.8806489291974</v>
      </c>
      <c r="CU3" s="204">
        <f t="shared" si="3"/>
        <v>4815.8806489291974</v>
      </c>
      <c r="CV3" s="204">
        <f t="shared" si="3"/>
        <v>4815.8806489291974</v>
      </c>
      <c r="CW3" s="204">
        <f t="shared" si="3"/>
        <v>8020.5226383856771</v>
      </c>
      <c r="CX3" s="204">
        <f t="shared" si="3"/>
        <v>8020.5226383856771</v>
      </c>
      <c r="CY3" s="204">
        <f t="shared" si="3"/>
        <v>8020.5226383856771</v>
      </c>
      <c r="CZ3" s="204">
        <f t="shared" si="3"/>
        <v>8020.5226383856771</v>
      </c>
      <c r="DA3" s="204">
        <f t="shared" si="3"/>
        <v>8020.5226383856771</v>
      </c>
      <c r="DB3" s="204"/>
    </row>
    <row r="4" spans="1:106">
      <c r="A4" s="201" t="str">
        <f>Income!A73</f>
        <v>Own crops sold</v>
      </c>
      <c r="B4" s="203">
        <f>Income!B73</f>
        <v>412.11062959866013</v>
      </c>
      <c r="C4" s="203">
        <f>Income!C73</f>
        <v>1840.5461712544325</v>
      </c>
      <c r="D4" s="203">
        <f>Income!D73</f>
        <v>10629.019988398781</v>
      </c>
      <c r="E4" s="203">
        <f>Income!E73</f>
        <v>50026.796178030709</v>
      </c>
      <c r="F4" s="204">
        <f t="shared" ref="F4:U17" si="4">IF(F$2&lt;=($B$2+$C$2+$D$2),IF(F$2&lt;=($B$2+$C$2),IF(F$2&lt;=$B$2,$B4,$C4),$D4),$E4)</f>
        <v>412.11062959866013</v>
      </c>
      <c r="G4" s="204">
        <f t="shared" si="0"/>
        <v>412.11062959866013</v>
      </c>
      <c r="H4" s="204">
        <f t="shared" si="0"/>
        <v>412.11062959866013</v>
      </c>
      <c r="I4" s="204">
        <f t="shared" si="0"/>
        <v>412.11062959866013</v>
      </c>
      <c r="J4" s="204">
        <f t="shared" si="0"/>
        <v>412.11062959866013</v>
      </c>
      <c r="K4" s="204">
        <f t="shared" si="0"/>
        <v>412.11062959866013</v>
      </c>
      <c r="L4" s="204">
        <f t="shared" si="0"/>
        <v>412.11062959866013</v>
      </c>
      <c r="M4" s="204">
        <f t="shared" si="0"/>
        <v>412.11062959866013</v>
      </c>
      <c r="N4" s="204">
        <f t="shared" si="0"/>
        <v>412.11062959866013</v>
      </c>
      <c r="O4" s="204">
        <f t="shared" si="0"/>
        <v>412.11062959866013</v>
      </c>
      <c r="P4" s="204">
        <f t="shared" si="0"/>
        <v>412.11062959866013</v>
      </c>
      <c r="Q4" s="204">
        <f t="shared" si="0"/>
        <v>412.11062959866013</v>
      </c>
      <c r="R4" s="204">
        <f t="shared" si="0"/>
        <v>412.11062959866013</v>
      </c>
      <c r="S4" s="204">
        <f t="shared" si="0"/>
        <v>412.11062959866013</v>
      </c>
      <c r="T4" s="204">
        <f t="shared" si="0"/>
        <v>412.11062959866013</v>
      </c>
      <c r="U4" s="204">
        <f t="shared" si="0"/>
        <v>1840.5461712544325</v>
      </c>
      <c r="V4" s="204">
        <f t="shared" si="0"/>
        <v>1840.5461712544325</v>
      </c>
      <c r="W4" s="204">
        <f t="shared" si="0"/>
        <v>1840.5461712544325</v>
      </c>
      <c r="X4" s="204">
        <f t="shared" si="0"/>
        <v>1840.5461712544325</v>
      </c>
      <c r="Y4" s="204">
        <f t="shared" si="0"/>
        <v>1840.5461712544325</v>
      </c>
      <c r="Z4" s="204">
        <f t="shared" si="0"/>
        <v>1840.5461712544325</v>
      </c>
      <c r="AA4" s="204">
        <f t="shared" si="0"/>
        <v>1840.5461712544325</v>
      </c>
      <c r="AB4" s="204">
        <f t="shared" si="0"/>
        <v>1840.5461712544325</v>
      </c>
      <c r="AC4" s="204">
        <f t="shared" si="0"/>
        <v>1840.5461712544325</v>
      </c>
      <c r="AD4" s="204">
        <f t="shared" si="0"/>
        <v>1840.5461712544325</v>
      </c>
      <c r="AE4" s="204">
        <f t="shared" si="0"/>
        <v>1840.5461712544325</v>
      </c>
      <c r="AF4" s="204">
        <f t="shared" si="0"/>
        <v>1840.5461712544325</v>
      </c>
      <c r="AG4" s="204">
        <f t="shared" si="0"/>
        <v>1840.5461712544325</v>
      </c>
      <c r="AH4" s="204">
        <f t="shared" si="0"/>
        <v>1840.5461712544325</v>
      </c>
      <c r="AI4" s="204">
        <f t="shared" si="0"/>
        <v>1840.5461712544325</v>
      </c>
      <c r="AJ4" s="204">
        <f t="shared" si="0"/>
        <v>1840.5461712544325</v>
      </c>
      <c r="AK4" s="204">
        <f t="shared" si="0"/>
        <v>1840.5461712544325</v>
      </c>
      <c r="AL4" s="204">
        <f t="shared" si="0"/>
        <v>1840.5461712544325</v>
      </c>
      <c r="AM4" s="204">
        <f t="shared" si="0"/>
        <v>1840.5461712544325</v>
      </c>
      <c r="AN4" s="204">
        <f t="shared" si="0"/>
        <v>1840.5461712544325</v>
      </c>
      <c r="AO4" s="204">
        <f t="shared" si="0"/>
        <v>1840.5461712544325</v>
      </c>
      <c r="AP4" s="204">
        <f t="shared" si="0"/>
        <v>1840.5461712544325</v>
      </c>
      <c r="AQ4" s="204">
        <f t="shared" si="0"/>
        <v>1840.5461712544325</v>
      </c>
      <c r="AR4" s="204">
        <f t="shared" si="0"/>
        <v>1840.5461712544325</v>
      </c>
      <c r="AS4" s="204">
        <f t="shared" si="0"/>
        <v>1840.5461712544325</v>
      </c>
      <c r="AT4" s="204">
        <f t="shared" si="0"/>
        <v>1840.5461712544325</v>
      </c>
      <c r="AU4" s="204">
        <f t="shared" si="0"/>
        <v>1840.5461712544325</v>
      </c>
      <c r="AV4" s="204">
        <f t="shared" si="0"/>
        <v>1840.5461712544325</v>
      </c>
      <c r="AW4" s="204">
        <f t="shared" si="0"/>
        <v>1840.5461712544325</v>
      </c>
      <c r="AX4" s="204">
        <f t="shared" si="1"/>
        <v>1840.5461712544325</v>
      </c>
      <c r="AY4" s="204">
        <f t="shared" si="1"/>
        <v>1840.5461712544325</v>
      </c>
      <c r="AZ4" s="204">
        <f t="shared" si="1"/>
        <v>1840.5461712544325</v>
      </c>
      <c r="BA4" s="204">
        <f t="shared" si="1"/>
        <v>1840.5461712544325</v>
      </c>
      <c r="BB4" s="204">
        <f t="shared" si="1"/>
        <v>1840.5461712544325</v>
      </c>
      <c r="BC4" s="204">
        <f t="shared" si="1"/>
        <v>1840.5461712544325</v>
      </c>
      <c r="BD4" s="204">
        <f t="shared" si="1"/>
        <v>1840.5461712544325</v>
      </c>
      <c r="BE4" s="204">
        <f t="shared" si="1"/>
        <v>1840.5461712544325</v>
      </c>
      <c r="BF4" s="204">
        <f t="shared" si="1"/>
        <v>1840.5461712544325</v>
      </c>
      <c r="BG4" s="204">
        <f t="shared" si="1"/>
        <v>1840.5461712544325</v>
      </c>
      <c r="BH4" s="204">
        <f t="shared" si="1"/>
        <v>1840.5461712544325</v>
      </c>
      <c r="BI4" s="204">
        <f t="shared" si="1"/>
        <v>1840.5461712544325</v>
      </c>
      <c r="BJ4" s="204">
        <f t="shared" si="1"/>
        <v>1840.5461712544325</v>
      </c>
      <c r="BK4" s="204">
        <f t="shared" si="1"/>
        <v>1840.5461712544325</v>
      </c>
      <c r="BL4" s="204">
        <f t="shared" si="1"/>
        <v>1840.5461712544325</v>
      </c>
      <c r="BM4" s="204">
        <f t="shared" si="1"/>
        <v>1840.5461712544325</v>
      </c>
      <c r="BN4" s="204">
        <f t="shared" si="1"/>
        <v>1840.5461712544325</v>
      </c>
      <c r="BO4" s="204">
        <f t="shared" si="1"/>
        <v>1840.5461712544325</v>
      </c>
      <c r="BP4" s="204">
        <f t="shared" si="1"/>
        <v>1840.5461712544325</v>
      </c>
      <c r="BQ4" s="204">
        <f t="shared" si="1"/>
        <v>1840.5461712544325</v>
      </c>
      <c r="BR4" s="204">
        <f t="shared" si="1"/>
        <v>1840.5461712544325</v>
      </c>
      <c r="BS4" s="204">
        <f t="shared" si="1"/>
        <v>1840.5461712544325</v>
      </c>
      <c r="BT4" s="204">
        <f t="shared" si="1"/>
        <v>1840.5461712544325</v>
      </c>
      <c r="BU4" s="204">
        <f t="shared" si="1"/>
        <v>1840.5461712544325</v>
      </c>
      <c r="BV4" s="204">
        <f t="shared" si="1"/>
        <v>1840.5461712544325</v>
      </c>
      <c r="BW4" s="204">
        <f t="shared" si="1"/>
        <v>1840.5461712544325</v>
      </c>
      <c r="BX4" s="204">
        <f t="shared" si="1"/>
        <v>10629.019988398781</v>
      </c>
      <c r="BY4" s="204">
        <f t="shared" si="1"/>
        <v>10629.019988398781</v>
      </c>
      <c r="BZ4" s="204">
        <f t="shared" si="1"/>
        <v>10629.019988398781</v>
      </c>
      <c r="CA4" s="204">
        <f t="shared" si="2"/>
        <v>10629.019988398781</v>
      </c>
      <c r="CB4" s="204">
        <f t="shared" si="2"/>
        <v>10629.019988398781</v>
      </c>
      <c r="CC4" s="204">
        <f t="shared" si="2"/>
        <v>10629.019988398781</v>
      </c>
      <c r="CD4" s="204">
        <f t="shared" si="2"/>
        <v>10629.019988398781</v>
      </c>
      <c r="CE4" s="204">
        <f t="shared" si="2"/>
        <v>10629.019988398781</v>
      </c>
      <c r="CF4" s="204">
        <f t="shared" si="2"/>
        <v>10629.019988398781</v>
      </c>
      <c r="CG4" s="204">
        <f t="shared" si="2"/>
        <v>10629.019988398781</v>
      </c>
      <c r="CH4" s="204">
        <f t="shared" si="2"/>
        <v>10629.019988398781</v>
      </c>
      <c r="CI4" s="204">
        <f t="shared" si="2"/>
        <v>10629.019988398781</v>
      </c>
      <c r="CJ4" s="204">
        <f t="shared" si="2"/>
        <v>10629.019988398781</v>
      </c>
      <c r="CK4" s="204">
        <f t="shared" si="2"/>
        <v>10629.019988398781</v>
      </c>
      <c r="CL4" s="204">
        <f t="shared" si="2"/>
        <v>10629.019988398781</v>
      </c>
      <c r="CM4" s="204">
        <f t="shared" si="2"/>
        <v>10629.019988398781</v>
      </c>
      <c r="CN4" s="204">
        <f t="shared" si="2"/>
        <v>10629.019988398781</v>
      </c>
      <c r="CO4" s="204">
        <f t="shared" si="2"/>
        <v>10629.019988398781</v>
      </c>
      <c r="CP4" s="204">
        <f t="shared" si="2"/>
        <v>10629.019988398781</v>
      </c>
      <c r="CQ4" s="204">
        <f t="shared" si="2"/>
        <v>10629.019988398781</v>
      </c>
      <c r="CR4" s="204">
        <f t="shared" si="2"/>
        <v>10629.019988398781</v>
      </c>
      <c r="CS4" s="204">
        <f t="shared" si="3"/>
        <v>10629.019988398781</v>
      </c>
      <c r="CT4" s="204">
        <f t="shared" si="3"/>
        <v>10629.019988398781</v>
      </c>
      <c r="CU4" s="204">
        <f t="shared" si="3"/>
        <v>10629.019988398781</v>
      </c>
      <c r="CV4" s="204">
        <f t="shared" si="3"/>
        <v>10629.019988398781</v>
      </c>
      <c r="CW4" s="204">
        <f t="shared" si="3"/>
        <v>50026.796178030709</v>
      </c>
      <c r="CX4" s="204">
        <f t="shared" si="3"/>
        <v>50026.796178030709</v>
      </c>
      <c r="CY4" s="204">
        <f t="shared" si="3"/>
        <v>50026.796178030709</v>
      </c>
      <c r="CZ4" s="204">
        <f t="shared" si="3"/>
        <v>50026.796178030709</v>
      </c>
      <c r="DA4" s="204">
        <f t="shared" si="3"/>
        <v>50026.796178030709</v>
      </c>
      <c r="DB4" s="204"/>
    </row>
    <row r="5" spans="1:106">
      <c r="A5" s="201" t="str">
        <f>Income!A74</f>
        <v>Animal products consumed</v>
      </c>
      <c r="B5" s="203">
        <f>Income!B74</f>
        <v>105.04840445944873</v>
      </c>
      <c r="C5" s="203">
        <f>Income!C74</f>
        <v>845.44993628530585</v>
      </c>
      <c r="D5" s="203">
        <f>Income!D74</f>
        <v>2653.452325915458</v>
      </c>
      <c r="E5" s="203">
        <f>Income!E74</f>
        <v>2518.0722425522163</v>
      </c>
      <c r="F5" s="204">
        <f t="shared" si="4"/>
        <v>105.04840445944873</v>
      </c>
      <c r="G5" s="204">
        <f t="shared" si="0"/>
        <v>105.04840445944873</v>
      </c>
      <c r="H5" s="204">
        <f t="shared" si="0"/>
        <v>105.04840445944873</v>
      </c>
      <c r="I5" s="204">
        <f t="shared" si="0"/>
        <v>105.04840445944873</v>
      </c>
      <c r="J5" s="204">
        <f t="shared" si="0"/>
        <v>105.04840445944873</v>
      </c>
      <c r="K5" s="204">
        <f t="shared" si="0"/>
        <v>105.04840445944873</v>
      </c>
      <c r="L5" s="204">
        <f t="shared" si="0"/>
        <v>105.04840445944873</v>
      </c>
      <c r="M5" s="204">
        <f t="shared" si="0"/>
        <v>105.04840445944873</v>
      </c>
      <c r="N5" s="204">
        <f t="shared" si="0"/>
        <v>105.04840445944873</v>
      </c>
      <c r="O5" s="204">
        <f t="shared" si="0"/>
        <v>105.04840445944873</v>
      </c>
      <c r="P5" s="204">
        <f t="shared" si="0"/>
        <v>105.04840445944873</v>
      </c>
      <c r="Q5" s="204">
        <f t="shared" si="0"/>
        <v>105.04840445944873</v>
      </c>
      <c r="R5" s="204">
        <f t="shared" si="0"/>
        <v>105.04840445944873</v>
      </c>
      <c r="S5" s="204">
        <f t="shared" si="0"/>
        <v>105.04840445944873</v>
      </c>
      <c r="T5" s="204">
        <f t="shared" si="0"/>
        <v>105.04840445944873</v>
      </c>
      <c r="U5" s="204">
        <f t="shared" si="0"/>
        <v>845.44993628530585</v>
      </c>
      <c r="V5" s="204">
        <f t="shared" si="0"/>
        <v>845.44993628530585</v>
      </c>
      <c r="W5" s="204">
        <f t="shared" si="0"/>
        <v>845.44993628530585</v>
      </c>
      <c r="X5" s="204">
        <f t="shared" si="0"/>
        <v>845.44993628530585</v>
      </c>
      <c r="Y5" s="204">
        <f t="shared" si="0"/>
        <v>845.44993628530585</v>
      </c>
      <c r="Z5" s="204">
        <f t="shared" si="0"/>
        <v>845.44993628530585</v>
      </c>
      <c r="AA5" s="204">
        <f t="shared" si="0"/>
        <v>845.44993628530585</v>
      </c>
      <c r="AB5" s="204">
        <f t="shared" si="0"/>
        <v>845.44993628530585</v>
      </c>
      <c r="AC5" s="204">
        <f t="shared" si="0"/>
        <v>845.44993628530585</v>
      </c>
      <c r="AD5" s="204">
        <f t="shared" si="0"/>
        <v>845.44993628530585</v>
      </c>
      <c r="AE5" s="204">
        <f t="shared" si="0"/>
        <v>845.44993628530585</v>
      </c>
      <c r="AF5" s="204">
        <f t="shared" si="0"/>
        <v>845.44993628530585</v>
      </c>
      <c r="AG5" s="204">
        <f t="shared" si="0"/>
        <v>845.44993628530585</v>
      </c>
      <c r="AH5" s="204">
        <f t="shared" si="0"/>
        <v>845.44993628530585</v>
      </c>
      <c r="AI5" s="204">
        <f t="shared" si="0"/>
        <v>845.44993628530585</v>
      </c>
      <c r="AJ5" s="204">
        <f t="shared" si="0"/>
        <v>845.44993628530585</v>
      </c>
      <c r="AK5" s="204">
        <f t="shared" si="0"/>
        <v>845.44993628530585</v>
      </c>
      <c r="AL5" s="204">
        <f t="shared" si="0"/>
        <v>845.44993628530585</v>
      </c>
      <c r="AM5" s="204">
        <f t="shared" si="0"/>
        <v>845.44993628530585</v>
      </c>
      <c r="AN5" s="204">
        <f t="shared" si="0"/>
        <v>845.44993628530585</v>
      </c>
      <c r="AO5" s="204">
        <f t="shared" si="0"/>
        <v>845.44993628530585</v>
      </c>
      <c r="AP5" s="204">
        <f t="shared" si="0"/>
        <v>845.44993628530585</v>
      </c>
      <c r="AQ5" s="204">
        <f t="shared" si="0"/>
        <v>845.44993628530585</v>
      </c>
      <c r="AR5" s="204">
        <f t="shared" si="0"/>
        <v>845.44993628530585</v>
      </c>
      <c r="AS5" s="204">
        <f t="shared" si="0"/>
        <v>845.44993628530585</v>
      </c>
      <c r="AT5" s="204">
        <f t="shared" si="0"/>
        <v>845.44993628530585</v>
      </c>
      <c r="AU5" s="204">
        <f t="shared" si="0"/>
        <v>845.44993628530585</v>
      </c>
      <c r="AV5" s="204">
        <f t="shared" si="0"/>
        <v>845.44993628530585</v>
      </c>
      <c r="AW5" s="204">
        <f t="shared" si="0"/>
        <v>845.44993628530585</v>
      </c>
      <c r="AX5" s="204">
        <f t="shared" si="1"/>
        <v>845.44993628530585</v>
      </c>
      <c r="AY5" s="204">
        <f t="shared" si="1"/>
        <v>845.44993628530585</v>
      </c>
      <c r="AZ5" s="204">
        <f t="shared" si="1"/>
        <v>845.44993628530585</v>
      </c>
      <c r="BA5" s="204">
        <f t="shared" si="1"/>
        <v>845.44993628530585</v>
      </c>
      <c r="BB5" s="204">
        <f t="shared" si="1"/>
        <v>845.44993628530585</v>
      </c>
      <c r="BC5" s="204">
        <f t="shared" si="1"/>
        <v>845.44993628530585</v>
      </c>
      <c r="BD5" s="204">
        <f t="shared" si="1"/>
        <v>845.44993628530585</v>
      </c>
      <c r="BE5" s="204">
        <f t="shared" si="1"/>
        <v>845.44993628530585</v>
      </c>
      <c r="BF5" s="204">
        <f t="shared" si="1"/>
        <v>845.44993628530585</v>
      </c>
      <c r="BG5" s="204">
        <f t="shared" si="1"/>
        <v>845.44993628530585</v>
      </c>
      <c r="BH5" s="204">
        <f t="shared" si="1"/>
        <v>845.44993628530585</v>
      </c>
      <c r="BI5" s="204">
        <f t="shared" si="1"/>
        <v>845.44993628530585</v>
      </c>
      <c r="BJ5" s="204">
        <f t="shared" si="1"/>
        <v>845.44993628530585</v>
      </c>
      <c r="BK5" s="204">
        <f t="shared" si="1"/>
        <v>845.44993628530585</v>
      </c>
      <c r="BL5" s="204">
        <f t="shared" si="1"/>
        <v>845.44993628530585</v>
      </c>
      <c r="BM5" s="204">
        <f t="shared" si="1"/>
        <v>845.44993628530585</v>
      </c>
      <c r="BN5" s="204">
        <f t="shared" si="1"/>
        <v>845.44993628530585</v>
      </c>
      <c r="BO5" s="204">
        <f t="shared" si="1"/>
        <v>845.44993628530585</v>
      </c>
      <c r="BP5" s="204">
        <f t="shared" si="1"/>
        <v>845.44993628530585</v>
      </c>
      <c r="BQ5" s="204">
        <f t="shared" si="1"/>
        <v>845.44993628530585</v>
      </c>
      <c r="BR5" s="204">
        <f t="shared" si="1"/>
        <v>845.44993628530585</v>
      </c>
      <c r="BS5" s="204">
        <f t="shared" si="1"/>
        <v>845.44993628530585</v>
      </c>
      <c r="BT5" s="204">
        <f t="shared" si="1"/>
        <v>845.44993628530585</v>
      </c>
      <c r="BU5" s="204">
        <f t="shared" si="1"/>
        <v>845.44993628530585</v>
      </c>
      <c r="BV5" s="204">
        <f t="shared" si="1"/>
        <v>845.44993628530585</v>
      </c>
      <c r="BW5" s="204">
        <f t="shared" si="1"/>
        <v>845.44993628530585</v>
      </c>
      <c r="BX5" s="204">
        <f t="shared" si="1"/>
        <v>2653.452325915458</v>
      </c>
      <c r="BY5" s="204">
        <f t="shared" si="1"/>
        <v>2653.452325915458</v>
      </c>
      <c r="BZ5" s="204">
        <f t="shared" si="1"/>
        <v>2653.452325915458</v>
      </c>
      <c r="CA5" s="204">
        <f t="shared" si="2"/>
        <v>2653.452325915458</v>
      </c>
      <c r="CB5" s="204">
        <f t="shared" si="2"/>
        <v>2653.452325915458</v>
      </c>
      <c r="CC5" s="204">
        <f t="shared" si="2"/>
        <v>2653.452325915458</v>
      </c>
      <c r="CD5" s="204">
        <f t="shared" si="2"/>
        <v>2653.452325915458</v>
      </c>
      <c r="CE5" s="204">
        <f t="shared" si="2"/>
        <v>2653.452325915458</v>
      </c>
      <c r="CF5" s="204">
        <f t="shared" si="2"/>
        <v>2653.452325915458</v>
      </c>
      <c r="CG5" s="204">
        <f t="shared" si="2"/>
        <v>2653.452325915458</v>
      </c>
      <c r="CH5" s="204">
        <f t="shared" si="2"/>
        <v>2653.452325915458</v>
      </c>
      <c r="CI5" s="204">
        <f t="shared" si="2"/>
        <v>2653.452325915458</v>
      </c>
      <c r="CJ5" s="204">
        <f t="shared" si="2"/>
        <v>2653.452325915458</v>
      </c>
      <c r="CK5" s="204">
        <f t="shared" si="2"/>
        <v>2653.452325915458</v>
      </c>
      <c r="CL5" s="204">
        <f t="shared" si="2"/>
        <v>2653.452325915458</v>
      </c>
      <c r="CM5" s="204">
        <f t="shared" si="2"/>
        <v>2653.452325915458</v>
      </c>
      <c r="CN5" s="204">
        <f t="shared" si="2"/>
        <v>2653.452325915458</v>
      </c>
      <c r="CO5" s="204">
        <f t="shared" si="2"/>
        <v>2653.452325915458</v>
      </c>
      <c r="CP5" s="204">
        <f t="shared" si="2"/>
        <v>2653.452325915458</v>
      </c>
      <c r="CQ5" s="204">
        <f t="shared" si="2"/>
        <v>2653.452325915458</v>
      </c>
      <c r="CR5" s="204">
        <f t="shared" si="2"/>
        <v>2653.452325915458</v>
      </c>
      <c r="CS5" s="204">
        <f t="shared" si="3"/>
        <v>2653.452325915458</v>
      </c>
      <c r="CT5" s="204">
        <f t="shared" si="3"/>
        <v>2653.452325915458</v>
      </c>
      <c r="CU5" s="204">
        <f t="shared" si="3"/>
        <v>2653.452325915458</v>
      </c>
      <c r="CV5" s="204">
        <f t="shared" si="3"/>
        <v>2653.452325915458</v>
      </c>
      <c r="CW5" s="204">
        <f t="shared" si="3"/>
        <v>2518.0722425522163</v>
      </c>
      <c r="CX5" s="204">
        <f t="shared" si="3"/>
        <v>2518.0722425522163</v>
      </c>
      <c r="CY5" s="204">
        <f t="shared" si="3"/>
        <v>2518.0722425522163</v>
      </c>
      <c r="CZ5" s="204">
        <f t="shared" si="3"/>
        <v>2518.0722425522163</v>
      </c>
      <c r="DA5" s="204">
        <f t="shared" si="3"/>
        <v>2518.0722425522163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343.42552466555009</v>
      </c>
      <c r="C7" s="203">
        <f>Income!C76</f>
        <v>6345.0012091489534</v>
      </c>
      <c r="D7" s="203">
        <f>Income!D76</f>
        <v>39918.065859500239</v>
      </c>
      <c r="E7" s="203">
        <f>Income!E76</f>
        <v>40103.706434777763</v>
      </c>
      <c r="F7" s="204">
        <f t="shared" si="4"/>
        <v>343.42552466555009</v>
      </c>
      <c r="G7" s="204">
        <f t="shared" si="0"/>
        <v>343.42552466555009</v>
      </c>
      <c r="H7" s="204">
        <f t="shared" si="0"/>
        <v>343.42552466555009</v>
      </c>
      <c r="I7" s="204">
        <f t="shared" si="0"/>
        <v>343.42552466555009</v>
      </c>
      <c r="J7" s="204">
        <f t="shared" si="0"/>
        <v>343.42552466555009</v>
      </c>
      <c r="K7" s="204">
        <f t="shared" si="0"/>
        <v>343.42552466555009</v>
      </c>
      <c r="L7" s="204">
        <f t="shared" si="0"/>
        <v>343.42552466555009</v>
      </c>
      <c r="M7" s="204">
        <f t="shared" si="0"/>
        <v>343.42552466555009</v>
      </c>
      <c r="N7" s="204">
        <f t="shared" si="0"/>
        <v>343.42552466555009</v>
      </c>
      <c r="O7" s="204">
        <f t="shared" si="0"/>
        <v>343.42552466555009</v>
      </c>
      <c r="P7" s="204">
        <f t="shared" si="0"/>
        <v>343.42552466555009</v>
      </c>
      <c r="Q7" s="204">
        <f t="shared" si="0"/>
        <v>343.42552466555009</v>
      </c>
      <c r="R7" s="204">
        <f t="shared" si="0"/>
        <v>343.42552466555009</v>
      </c>
      <c r="S7" s="204">
        <f t="shared" si="0"/>
        <v>343.42552466555009</v>
      </c>
      <c r="T7" s="204">
        <f t="shared" si="0"/>
        <v>343.42552466555009</v>
      </c>
      <c r="U7" s="204">
        <f t="shared" si="0"/>
        <v>6345.0012091489534</v>
      </c>
      <c r="V7" s="204">
        <f t="shared" si="0"/>
        <v>6345.0012091489534</v>
      </c>
      <c r="W7" s="204">
        <f t="shared" si="0"/>
        <v>6345.0012091489534</v>
      </c>
      <c r="X7" s="204">
        <f t="shared" si="0"/>
        <v>6345.0012091489534</v>
      </c>
      <c r="Y7" s="204">
        <f t="shared" si="0"/>
        <v>6345.0012091489534</v>
      </c>
      <c r="Z7" s="204">
        <f t="shared" si="0"/>
        <v>6345.0012091489534</v>
      </c>
      <c r="AA7" s="204">
        <f t="shared" si="0"/>
        <v>6345.0012091489534</v>
      </c>
      <c r="AB7" s="204">
        <f t="shared" si="0"/>
        <v>6345.0012091489534</v>
      </c>
      <c r="AC7" s="204">
        <f t="shared" si="0"/>
        <v>6345.0012091489534</v>
      </c>
      <c r="AD7" s="204">
        <f t="shared" si="0"/>
        <v>6345.0012091489534</v>
      </c>
      <c r="AE7" s="204">
        <f t="shared" si="0"/>
        <v>6345.0012091489534</v>
      </c>
      <c r="AF7" s="204">
        <f t="shared" si="0"/>
        <v>6345.0012091489534</v>
      </c>
      <c r="AG7" s="204">
        <f t="shared" si="0"/>
        <v>6345.0012091489534</v>
      </c>
      <c r="AH7" s="204">
        <f t="shared" si="0"/>
        <v>6345.0012091489534</v>
      </c>
      <c r="AI7" s="204">
        <f t="shared" si="0"/>
        <v>6345.0012091489534</v>
      </c>
      <c r="AJ7" s="204">
        <f t="shared" si="0"/>
        <v>6345.0012091489534</v>
      </c>
      <c r="AK7" s="204">
        <f t="shared" si="0"/>
        <v>6345.0012091489534</v>
      </c>
      <c r="AL7" s="204">
        <f t="shared" si="0"/>
        <v>6345.0012091489534</v>
      </c>
      <c r="AM7" s="204">
        <f t="shared" si="0"/>
        <v>6345.0012091489534</v>
      </c>
      <c r="AN7" s="204">
        <f t="shared" si="0"/>
        <v>6345.0012091489534</v>
      </c>
      <c r="AO7" s="204">
        <f t="shared" si="0"/>
        <v>6345.0012091489534</v>
      </c>
      <c r="AP7" s="204">
        <f t="shared" si="0"/>
        <v>6345.0012091489534</v>
      </c>
      <c r="AQ7" s="204">
        <f t="shared" si="0"/>
        <v>6345.0012091489534</v>
      </c>
      <c r="AR7" s="204">
        <f t="shared" si="0"/>
        <v>6345.0012091489534</v>
      </c>
      <c r="AS7" s="204">
        <f t="shared" si="0"/>
        <v>6345.0012091489534</v>
      </c>
      <c r="AT7" s="204">
        <f t="shared" si="0"/>
        <v>6345.0012091489534</v>
      </c>
      <c r="AU7" s="204">
        <f t="shared" ref="AU7:BJ8" si="5">IF(AU$2&lt;=($B$2+$C$2+$D$2),IF(AU$2&lt;=($B$2+$C$2),IF(AU$2&lt;=$B$2,$B7,$C7),$D7),$E7)</f>
        <v>6345.0012091489534</v>
      </c>
      <c r="AV7" s="204">
        <f t="shared" si="5"/>
        <v>6345.0012091489534</v>
      </c>
      <c r="AW7" s="204">
        <f t="shared" si="5"/>
        <v>6345.0012091489534</v>
      </c>
      <c r="AX7" s="204">
        <f t="shared" si="5"/>
        <v>6345.0012091489534</v>
      </c>
      <c r="AY7" s="204">
        <f t="shared" si="5"/>
        <v>6345.0012091489534</v>
      </c>
      <c r="AZ7" s="204">
        <f t="shared" si="5"/>
        <v>6345.0012091489534</v>
      </c>
      <c r="BA7" s="204">
        <f t="shared" si="5"/>
        <v>6345.0012091489534</v>
      </c>
      <c r="BB7" s="204">
        <f t="shared" si="5"/>
        <v>6345.0012091489534</v>
      </c>
      <c r="BC7" s="204">
        <f t="shared" si="5"/>
        <v>6345.0012091489534</v>
      </c>
      <c r="BD7" s="204">
        <f t="shared" si="5"/>
        <v>6345.0012091489534</v>
      </c>
      <c r="BE7" s="204">
        <f t="shared" si="5"/>
        <v>6345.0012091489534</v>
      </c>
      <c r="BF7" s="204">
        <f t="shared" si="5"/>
        <v>6345.0012091489534</v>
      </c>
      <c r="BG7" s="204">
        <f t="shared" si="5"/>
        <v>6345.0012091489534</v>
      </c>
      <c r="BH7" s="204">
        <f t="shared" si="5"/>
        <v>6345.0012091489534</v>
      </c>
      <c r="BI7" s="204">
        <f t="shared" si="5"/>
        <v>6345.0012091489534</v>
      </c>
      <c r="BJ7" s="204">
        <f t="shared" si="5"/>
        <v>6345.0012091489534</v>
      </c>
      <c r="BK7" s="204">
        <f t="shared" si="1"/>
        <v>6345.0012091489534</v>
      </c>
      <c r="BL7" s="204">
        <f t="shared" si="1"/>
        <v>6345.0012091489534</v>
      </c>
      <c r="BM7" s="204">
        <f t="shared" si="1"/>
        <v>6345.0012091489534</v>
      </c>
      <c r="BN7" s="204">
        <f t="shared" si="1"/>
        <v>6345.0012091489534</v>
      </c>
      <c r="BO7" s="204">
        <f t="shared" si="1"/>
        <v>6345.0012091489534</v>
      </c>
      <c r="BP7" s="204">
        <f t="shared" si="1"/>
        <v>6345.0012091489534</v>
      </c>
      <c r="BQ7" s="204">
        <f t="shared" si="1"/>
        <v>6345.0012091489534</v>
      </c>
      <c r="BR7" s="204">
        <f t="shared" si="1"/>
        <v>6345.0012091489534</v>
      </c>
      <c r="BS7" s="204">
        <f t="shared" si="1"/>
        <v>6345.0012091489534</v>
      </c>
      <c r="BT7" s="204">
        <f t="shared" si="1"/>
        <v>6345.0012091489534</v>
      </c>
      <c r="BU7" s="204">
        <f t="shared" si="1"/>
        <v>6345.0012091489534</v>
      </c>
      <c r="BV7" s="204">
        <f t="shared" si="1"/>
        <v>6345.0012091489534</v>
      </c>
      <c r="BW7" s="204">
        <f t="shared" si="1"/>
        <v>6345.0012091489534</v>
      </c>
      <c r="BX7" s="204">
        <f t="shared" si="1"/>
        <v>39918.065859500239</v>
      </c>
      <c r="BY7" s="204">
        <f t="shared" si="1"/>
        <v>39918.065859500239</v>
      </c>
      <c r="BZ7" s="204">
        <f t="shared" si="1"/>
        <v>39918.065859500239</v>
      </c>
      <c r="CA7" s="204">
        <f t="shared" si="2"/>
        <v>39918.065859500239</v>
      </c>
      <c r="CB7" s="204">
        <f t="shared" si="2"/>
        <v>39918.065859500239</v>
      </c>
      <c r="CC7" s="204">
        <f t="shared" si="2"/>
        <v>39918.065859500239</v>
      </c>
      <c r="CD7" s="204">
        <f t="shared" si="2"/>
        <v>39918.065859500239</v>
      </c>
      <c r="CE7" s="204">
        <f t="shared" si="2"/>
        <v>39918.065859500239</v>
      </c>
      <c r="CF7" s="204">
        <f t="shared" si="2"/>
        <v>39918.065859500239</v>
      </c>
      <c r="CG7" s="204">
        <f t="shared" si="2"/>
        <v>39918.065859500239</v>
      </c>
      <c r="CH7" s="204">
        <f t="shared" si="2"/>
        <v>39918.065859500239</v>
      </c>
      <c r="CI7" s="204">
        <f t="shared" si="2"/>
        <v>39918.065859500239</v>
      </c>
      <c r="CJ7" s="204">
        <f t="shared" si="2"/>
        <v>39918.065859500239</v>
      </c>
      <c r="CK7" s="204">
        <f t="shared" si="2"/>
        <v>39918.065859500239</v>
      </c>
      <c r="CL7" s="204">
        <f t="shared" si="2"/>
        <v>39918.065859500239</v>
      </c>
      <c r="CM7" s="204">
        <f t="shared" si="2"/>
        <v>39918.065859500239</v>
      </c>
      <c r="CN7" s="204">
        <f t="shared" si="2"/>
        <v>39918.065859500239</v>
      </c>
      <c r="CO7" s="204">
        <f t="shared" si="2"/>
        <v>39918.065859500239</v>
      </c>
      <c r="CP7" s="204">
        <f t="shared" si="2"/>
        <v>39918.065859500239</v>
      </c>
      <c r="CQ7" s="204">
        <f t="shared" si="2"/>
        <v>39918.065859500239</v>
      </c>
      <c r="CR7" s="204">
        <f t="shared" si="2"/>
        <v>39918.065859500239</v>
      </c>
      <c r="CS7" s="204">
        <f t="shared" si="3"/>
        <v>39918.065859500239</v>
      </c>
      <c r="CT7" s="204">
        <f t="shared" si="3"/>
        <v>39918.065859500239</v>
      </c>
      <c r="CU7" s="204">
        <f t="shared" si="3"/>
        <v>39918.065859500239</v>
      </c>
      <c r="CV7" s="204">
        <f t="shared" si="3"/>
        <v>39918.065859500239</v>
      </c>
      <c r="CW7" s="204">
        <f t="shared" si="3"/>
        <v>40103.706434777763</v>
      </c>
      <c r="CX7" s="204">
        <f t="shared" si="3"/>
        <v>40103.706434777763</v>
      </c>
      <c r="CY7" s="204">
        <f t="shared" si="3"/>
        <v>40103.706434777763</v>
      </c>
      <c r="CZ7" s="204">
        <f t="shared" si="3"/>
        <v>40103.706434777763</v>
      </c>
      <c r="DA7" s="204">
        <f t="shared" si="3"/>
        <v>40103.706434777763</v>
      </c>
      <c r="DB7" s="204"/>
    </row>
    <row r="8" spans="1:106">
      <c r="A8" s="201" t="str">
        <f>Income!A77</f>
        <v>Wild foods consumed and sold</v>
      </c>
      <c r="B8" s="203">
        <f>Income!B77</f>
        <v>1248.9305588099214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1248.9305588099214</v>
      </c>
      <c r="G8" s="204">
        <f t="shared" si="4"/>
        <v>1248.9305588099214</v>
      </c>
      <c r="H8" s="204">
        <f t="shared" si="4"/>
        <v>1248.9305588099214</v>
      </c>
      <c r="I8" s="204">
        <f t="shared" si="4"/>
        <v>1248.9305588099214</v>
      </c>
      <c r="J8" s="204">
        <f t="shared" si="4"/>
        <v>1248.9305588099214</v>
      </c>
      <c r="K8" s="204">
        <f t="shared" si="4"/>
        <v>1248.9305588099214</v>
      </c>
      <c r="L8" s="204">
        <f t="shared" si="4"/>
        <v>1248.9305588099214</v>
      </c>
      <c r="M8" s="204">
        <f t="shared" si="4"/>
        <v>1248.9305588099214</v>
      </c>
      <c r="N8" s="204">
        <f t="shared" si="4"/>
        <v>1248.9305588099214</v>
      </c>
      <c r="O8" s="204">
        <f t="shared" si="4"/>
        <v>1248.9305588099214</v>
      </c>
      <c r="P8" s="204">
        <f t="shared" si="4"/>
        <v>1248.9305588099214</v>
      </c>
      <c r="Q8" s="204">
        <f t="shared" si="4"/>
        <v>1248.9305588099214</v>
      </c>
      <c r="R8" s="204">
        <f t="shared" si="4"/>
        <v>1248.9305588099214</v>
      </c>
      <c r="S8" s="204">
        <f t="shared" si="4"/>
        <v>1248.9305588099214</v>
      </c>
      <c r="T8" s="204">
        <f t="shared" si="4"/>
        <v>1248.9305588099214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25791.256902382815</v>
      </c>
      <c r="C9" s="203">
        <f>Income!C78</f>
        <v>4732.8330117971118</v>
      </c>
      <c r="D9" s="203">
        <f>Income!D78</f>
        <v>0</v>
      </c>
      <c r="E9" s="203">
        <f>Income!E78</f>
        <v>0</v>
      </c>
      <c r="F9" s="204">
        <f t="shared" si="4"/>
        <v>25791.256902382815</v>
      </c>
      <c r="G9" s="204">
        <f t="shared" si="4"/>
        <v>25791.256902382815</v>
      </c>
      <c r="H9" s="204">
        <f t="shared" si="4"/>
        <v>25791.256902382815</v>
      </c>
      <c r="I9" s="204">
        <f t="shared" si="4"/>
        <v>25791.256902382815</v>
      </c>
      <c r="J9" s="204">
        <f t="shared" si="4"/>
        <v>25791.256902382815</v>
      </c>
      <c r="K9" s="204">
        <f t="shared" si="4"/>
        <v>25791.256902382815</v>
      </c>
      <c r="L9" s="204">
        <f t="shared" si="4"/>
        <v>25791.256902382815</v>
      </c>
      <c r="M9" s="204">
        <f t="shared" si="4"/>
        <v>25791.256902382815</v>
      </c>
      <c r="N9" s="204">
        <f t="shared" si="4"/>
        <v>25791.256902382815</v>
      </c>
      <c r="O9" s="204">
        <f t="shared" si="4"/>
        <v>25791.256902382815</v>
      </c>
      <c r="P9" s="204">
        <f t="shared" si="4"/>
        <v>25791.256902382815</v>
      </c>
      <c r="Q9" s="204">
        <f t="shared" si="4"/>
        <v>25791.256902382815</v>
      </c>
      <c r="R9" s="204">
        <f t="shared" si="4"/>
        <v>25791.256902382815</v>
      </c>
      <c r="S9" s="204">
        <f t="shared" si="4"/>
        <v>25791.256902382815</v>
      </c>
      <c r="T9" s="204">
        <f t="shared" si="4"/>
        <v>25791.256902382815</v>
      </c>
      <c r="U9" s="204">
        <f t="shared" si="4"/>
        <v>4732.8330117971118</v>
      </c>
      <c r="V9" s="204">
        <f t="shared" si="6"/>
        <v>4732.8330117971118</v>
      </c>
      <c r="W9" s="204">
        <f t="shared" si="6"/>
        <v>4732.8330117971118</v>
      </c>
      <c r="X9" s="204">
        <f t="shared" si="6"/>
        <v>4732.8330117971118</v>
      </c>
      <c r="Y9" s="204">
        <f t="shared" si="6"/>
        <v>4732.8330117971118</v>
      </c>
      <c r="Z9" s="204">
        <f t="shared" si="6"/>
        <v>4732.8330117971118</v>
      </c>
      <c r="AA9" s="204">
        <f t="shared" si="6"/>
        <v>4732.8330117971118</v>
      </c>
      <c r="AB9" s="204">
        <f t="shared" si="6"/>
        <v>4732.8330117971118</v>
      </c>
      <c r="AC9" s="204">
        <f t="shared" si="6"/>
        <v>4732.8330117971118</v>
      </c>
      <c r="AD9" s="204">
        <f t="shared" si="6"/>
        <v>4732.8330117971118</v>
      </c>
      <c r="AE9" s="204">
        <f t="shared" si="6"/>
        <v>4732.8330117971118</v>
      </c>
      <c r="AF9" s="204">
        <f t="shared" si="6"/>
        <v>4732.8330117971118</v>
      </c>
      <c r="AG9" s="204">
        <f t="shared" si="6"/>
        <v>4732.8330117971118</v>
      </c>
      <c r="AH9" s="204">
        <f t="shared" si="6"/>
        <v>4732.8330117971118</v>
      </c>
      <c r="AI9" s="204">
        <f t="shared" si="6"/>
        <v>4732.8330117971118</v>
      </c>
      <c r="AJ9" s="204">
        <f t="shared" si="6"/>
        <v>4732.8330117971118</v>
      </c>
      <c r="AK9" s="204">
        <f t="shared" si="6"/>
        <v>4732.8330117971118</v>
      </c>
      <c r="AL9" s="204">
        <f t="shared" si="7"/>
        <v>4732.8330117971118</v>
      </c>
      <c r="AM9" s="204">
        <f t="shared" si="7"/>
        <v>4732.8330117971118</v>
      </c>
      <c r="AN9" s="204">
        <f t="shared" si="7"/>
        <v>4732.8330117971118</v>
      </c>
      <c r="AO9" s="204">
        <f t="shared" si="7"/>
        <v>4732.8330117971118</v>
      </c>
      <c r="AP9" s="204">
        <f t="shared" si="7"/>
        <v>4732.8330117971118</v>
      </c>
      <c r="AQ9" s="204">
        <f t="shared" si="7"/>
        <v>4732.8330117971118</v>
      </c>
      <c r="AR9" s="204">
        <f t="shared" si="7"/>
        <v>4732.8330117971118</v>
      </c>
      <c r="AS9" s="204">
        <f t="shared" si="7"/>
        <v>4732.8330117971118</v>
      </c>
      <c r="AT9" s="204">
        <f t="shared" si="7"/>
        <v>4732.8330117971118</v>
      </c>
      <c r="AU9" s="204">
        <f t="shared" si="7"/>
        <v>4732.8330117971118</v>
      </c>
      <c r="AV9" s="204">
        <f t="shared" si="7"/>
        <v>4732.8330117971118</v>
      </c>
      <c r="AW9" s="204">
        <f t="shared" si="7"/>
        <v>4732.8330117971118</v>
      </c>
      <c r="AX9" s="204">
        <f t="shared" si="1"/>
        <v>4732.8330117971118</v>
      </c>
      <c r="AY9" s="204">
        <f t="shared" si="1"/>
        <v>4732.8330117971118</v>
      </c>
      <c r="AZ9" s="204">
        <f t="shared" si="1"/>
        <v>4732.8330117971118</v>
      </c>
      <c r="BA9" s="204">
        <f t="shared" si="1"/>
        <v>4732.8330117971118</v>
      </c>
      <c r="BB9" s="204">
        <f t="shared" si="1"/>
        <v>4732.8330117971118</v>
      </c>
      <c r="BC9" s="204">
        <f t="shared" si="1"/>
        <v>4732.8330117971118</v>
      </c>
      <c r="BD9" s="204">
        <f t="shared" si="1"/>
        <v>4732.8330117971118</v>
      </c>
      <c r="BE9" s="204">
        <f t="shared" si="1"/>
        <v>4732.8330117971118</v>
      </c>
      <c r="BF9" s="204">
        <f t="shared" si="1"/>
        <v>4732.8330117971118</v>
      </c>
      <c r="BG9" s="204">
        <f t="shared" si="1"/>
        <v>4732.8330117971118</v>
      </c>
      <c r="BH9" s="204">
        <f t="shared" si="1"/>
        <v>4732.8330117971118</v>
      </c>
      <c r="BI9" s="204">
        <f t="shared" si="1"/>
        <v>4732.8330117971118</v>
      </c>
      <c r="BJ9" s="204">
        <f t="shared" si="1"/>
        <v>4732.8330117971118</v>
      </c>
      <c r="BK9" s="204">
        <f t="shared" si="1"/>
        <v>4732.8330117971118</v>
      </c>
      <c r="BL9" s="204">
        <f t="shared" si="1"/>
        <v>4732.8330117971118</v>
      </c>
      <c r="BM9" s="204">
        <f t="shared" si="1"/>
        <v>4732.8330117971118</v>
      </c>
      <c r="BN9" s="204">
        <f t="shared" si="1"/>
        <v>4732.8330117971118</v>
      </c>
      <c r="BO9" s="204">
        <f t="shared" si="1"/>
        <v>4732.8330117971118</v>
      </c>
      <c r="BP9" s="204">
        <f t="shared" si="1"/>
        <v>4732.8330117971118</v>
      </c>
      <c r="BQ9" s="204">
        <f t="shared" si="1"/>
        <v>4732.8330117971118</v>
      </c>
      <c r="BR9" s="204">
        <f t="shared" si="1"/>
        <v>4732.8330117971118</v>
      </c>
      <c r="BS9" s="204">
        <f t="shared" si="1"/>
        <v>4732.8330117971118</v>
      </c>
      <c r="BT9" s="204">
        <f t="shared" si="1"/>
        <v>4732.8330117971118</v>
      </c>
      <c r="BU9" s="204">
        <f t="shared" si="1"/>
        <v>4732.8330117971118</v>
      </c>
      <c r="BV9" s="204">
        <f t="shared" si="1"/>
        <v>4732.8330117971118</v>
      </c>
      <c r="BW9" s="204">
        <f t="shared" si="1"/>
        <v>4732.8330117971118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175147.01757943063</v>
      </c>
      <c r="E10" s="203">
        <f>Income!E79</f>
        <v>176291.76932831574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175147.01757943063</v>
      </c>
      <c r="BY10" s="204">
        <f t="shared" si="8"/>
        <v>175147.01757943063</v>
      </c>
      <c r="BZ10" s="204">
        <f t="shared" si="8"/>
        <v>175147.01757943063</v>
      </c>
      <c r="CA10" s="204">
        <f t="shared" si="2"/>
        <v>175147.01757943063</v>
      </c>
      <c r="CB10" s="204">
        <f t="shared" si="2"/>
        <v>175147.01757943063</v>
      </c>
      <c r="CC10" s="204">
        <f t="shared" si="2"/>
        <v>175147.01757943063</v>
      </c>
      <c r="CD10" s="204">
        <f t="shared" si="2"/>
        <v>175147.01757943063</v>
      </c>
      <c r="CE10" s="204">
        <f t="shared" si="2"/>
        <v>175147.01757943063</v>
      </c>
      <c r="CF10" s="204">
        <f t="shared" si="2"/>
        <v>175147.01757943063</v>
      </c>
      <c r="CG10" s="204">
        <f t="shared" si="2"/>
        <v>175147.01757943063</v>
      </c>
      <c r="CH10" s="204">
        <f t="shared" si="2"/>
        <v>175147.01757943063</v>
      </c>
      <c r="CI10" s="204">
        <f t="shared" si="2"/>
        <v>175147.01757943063</v>
      </c>
      <c r="CJ10" s="204">
        <f t="shared" si="2"/>
        <v>175147.01757943063</v>
      </c>
      <c r="CK10" s="204">
        <f t="shared" si="2"/>
        <v>175147.01757943063</v>
      </c>
      <c r="CL10" s="204">
        <f t="shared" si="2"/>
        <v>175147.01757943063</v>
      </c>
      <c r="CM10" s="204">
        <f t="shared" si="2"/>
        <v>175147.01757943063</v>
      </c>
      <c r="CN10" s="204">
        <f t="shared" si="2"/>
        <v>175147.01757943063</v>
      </c>
      <c r="CO10" s="204">
        <f t="shared" si="2"/>
        <v>175147.01757943063</v>
      </c>
      <c r="CP10" s="204">
        <f t="shared" si="2"/>
        <v>175147.01757943063</v>
      </c>
      <c r="CQ10" s="204">
        <f t="shared" si="2"/>
        <v>175147.01757943063</v>
      </c>
      <c r="CR10" s="204">
        <f t="shared" si="2"/>
        <v>175147.01757943063</v>
      </c>
      <c r="CS10" s="204">
        <f t="shared" si="3"/>
        <v>175147.01757943063</v>
      </c>
      <c r="CT10" s="204">
        <f t="shared" si="3"/>
        <v>175147.01757943063</v>
      </c>
      <c r="CU10" s="204">
        <f t="shared" si="3"/>
        <v>175147.01757943063</v>
      </c>
      <c r="CV10" s="204">
        <f t="shared" si="3"/>
        <v>175147.01757943063</v>
      </c>
      <c r="CW10" s="204">
        <f t="shared" si="3"/>
        <v>176291.76932831574</v>
      </c>
      <c r="CX10" s="204">
        <f t="shared" si="3"/>
        <v>176291.76932831574</v>
      </c>
      <c r="CY10" s="204">
        <f t="shared" si="3"/>
        <v>176291.76932831574</v>
      </c>
      <c r="CZ10" s="204">
        <f t="shared" si="3"/>
        <v>176291.76932831574</v>
      </c>
      <c r="DA10" s="204">
        <f t="shared" si="3"/>
        <v>176291.76932831574</v>
      </c>
      <c r="DB10" s="204"/>
    </row>
    <row r="11" spans="1:106">
      <c r="A11" s="201" t="str">
        <f>Income!A81</f>
        <v>Self - employment</v>
      </c>
      <c r="B11" s="203">
        <f>Income!B81</f>
        <v>10302.765739966502</v>
      </c>
      <c r="C11" s="203">
        <f>Income!C81</f>
        <v>3966.5648098871034</v>
      </c>
      <c r="D11" s="203">
        <f>Income!D81</f>
        <v>0</v>
      </c>
      <c r="E11" s="203">
        <f>Income!E81</f>
        <v>0</v>
      </c>
      <c r="F11" s="204">
        <f t="shared" si="4"/>
        <v>10302.765739966502</v>
      </c>
      <c r="G11" s="204">
        <f t="shared" si="4"/>
        <v>10302.765739966502</v>
      </c>
      <c r="H11" s="204">
        <f t="shared" si="4"/>
        <v>10302.765739966502</v>
      </c>
      <c r="I11" s="204">
        <f t="shared" si="4"/>
        <v>10302.765739966502</v>
      </c>
      <c r="J11" s="204">
        <f t="shared" si="4"/>
        <v>10302.765739966502</v>
      </c>
      <c r="K11" s="204">
        <f t="shared" si="4"/>
        <v>10302.765739966502</v>
      </c>
      <c r="L11" s="204">
        <f t="shared" si="4"/>
        <v>10302.765739966502</v>
      </c>
      <c r="M11" s="204">
        <f t="shared" si="4"/>
        <v>10302.765739966502</v>
      </c>
      <c r="N11" s="204">
        <f t="shared" si="4"/>
        <v>10302.765739966502</v>
      </c>
      <c r="O11" s="204">
        <f t="shared" si="4"/>
        <v>10302.765739966502</v>
      </c>
      <c r="P11" s="204">
        <f t="shared" si="4"/>
        <v>10302.765739966502</v>
      </c>
      <c r="Q11" s="204">
        <f t="shared" si="4"/>
        <v>10302.765739966502</v>
      </c>
      <c r="R11" s="204">
        <f t="shared" si="4"/>
        <v>10302.765739966502</v>
      </c>
      <c r="S11" s="204">
        <f t="shared" si="4"/>
        <v>10302.765739966502</v>
      </c>
      <c r="T11" s="204">
        <f t="shared" si="4"/>
        <v>10302.765739966502</v>
      </c>
      <c r="U11" s="204">
        <f t="shared" si="4"/>
        <v>3966.5648098871034</v>
      </c>
      <c r="V11" s="204">
        <f t="shared" si="6"/>
        <v>3966.5648098871034</v>
      </c>
      <c r="W11" s="204">
        <f t="shared" si="6"/>
        <v>3966.5648098871034</v>
      </c>
      <c r="X11" s="204">
        <f t="shared" si="6"/>
        <v>3966.5648098871034</v>
      </c>
      <c r="Y11" s="204">
        <f t="shared" si="6"/>
        <v>3966.5648098871034</v>
      </c>
      <c r="Z11" s="204">
        <f t="shared" si="6"/>
        <v>3966.5648098871034</v>
      </c>
      <c r="AA11" s="204">
        <f t="shared" si="6"/>
        <v>3966.5648098871034</v>
      </c>
      <c r="AB11" s="204">
        <f t="shared" si="6"/>
        <v>3966.5648098871034</v>
      </c>
      <c r="AC11" s="204">
        <f t="shared" si="6"/>
        <v>3966.5648098871034</v>
      </c>
      <c r="AD11" s="204">
        <f t="shared" si="6"/>
        <v>3966.5648098871034</v>
      </c>
      <c r="AE11" s="204">
        <f t="shared" si="6"/>
        <v>3966.5648098871034</v>
      </c>
      <c r="AF11" s="204">
        <f t="shared" si="6"/>
        <v>3966.5648098871034</v>
      </c>
      <c r="AG11" s="204">
        <f t="shared" si="6"/>
        <v>3966.5648098871034</v>
      </c>
      <c r="AH11" s="204">
        <f t="shared" si="6"/>
        <v>3966.5648098871034</v>
      </c>
      <c r="AI11" s="204">
        <f t="shared" si="6"/>
        <v>3966.5648098871034</v>
      </c>
      <c r="AJ11" s="204">
        <f t="shared" si="6"/>
        <v>3966.5648098871034</v>
      </c>
      <c r="AK11" s="204">
        <f t="shared" si="6"/>
        <v>3966.5648098871034</v>
      </c>
      <c r="AL11" s="204">
        <f t="shared" si="7"/>
        <v>3966.5648098871034</v>
      </c>
      <c r="AM11" s="204">
        <f t="shared" si="7"/>
        <v>3966.5648098871034</v>
      </c>
      <c r="AN11" s="204">
        <f t="shared" si="7"/>
        <v>3966.5648098871034</v>
      </c>
      <c r="AO11" s="204">
        <f t="shared" si="7"/>
        <v>3966.5648098871034</v>
      </c>
      <c r="AP11" s="204">
        <f t="shared" si="7"/>
        <v>3966.5648098871034</v>
      </c>
      <c r="AQ11" s="204">
        <f t="shared" si="7"/>
        <v>3966.5648098871034</v>
      </c>
      <c r="AR11" s="204">
        <f t="shared" si="7"/>
        <v>3966.5648098871034</v>
      </c>
      <c r="AS11" s="204">
        <f t="shared" si="7"/>
        <v>3966.5648098871034</v>
      </c>
      <c r="AT11" s="204">
        <f t="shared" si="7"/>
        <v>3966.5648098871034</v>
      </c>
      <c r="AU11" s="204">
        <f t="shared" si="7"/>
        <v>3966.5648098871034</v>
      </c>
      <c r="AV11" s="204">
        <f t="shared" si="7"/>
        <v>3966.5648098871034</v>
      </c>
      <c r="AW11" s="204">
        <f t="shared" si="7"/>
        <v>3966.5648098871034</v>
      </c>
      <c r="AX11" s="204">
        <f t="shared" si="8"/>
        <v>3966.5648098871034</v>
      </c>
      <c r="AY11" s="204">
        <f t="shared" si="8"/>
        <v>3966.5648098871034</v>
      </c>
      <c r="AZ11" s="204">
        <f t="shared" si="8"/>
        <v>3966.5648098871034</v>
      </c>
      <c r="BA11" s="204">
        <f t="shared" si="8"/>
        <v>3966.5648098871034</v>
      </c>
      <c r="BB11" s="204">
        <f t="shared" si="8"/>
        <v>3966.5648098871034</v>
      </c>
      <c r="BC11" s="204">
        <f t="shared" si="8"/>
        <v>3966.5648098871034</v>
      </c>
      <c r="BD11" s="204">
        <f t="shared" si="8"/>
        <v>3966.5648098871034</v>
      </c>
      <c r="BE11" s="204">
        <f t="shared" si="8"/>
        <v>3966.5648098871034</v>
      </c>
      <c r="BF11" s="204">
        <f t="shared" si="8"/>
        <v>3966.5648098871034</v>
      </c>
      <c r="BG11" s="204">
        <f t="shared" si="8"/>
        <v>3966.5648098871034</v>
      </c>
      <c r="BH11" s="204">
        <f t="shared" si="8"/>
        <v>3966.5648098871034</v>
      </c>
      <c r="BI11" s="204">
        <f t="shared" si="8"/>
        <v>3966.5648098871034</v>
      </c>
      <c r="BJ11" s="204">
        <f t="shared" si="8"/>
        <v>3966.5648098871034</v>
      </c>
      <c r="BK11" s="204">
        <f t="shared" si="8"/>
        <v>3966.5648098871034</v>
      </c>
      <c r="BL11" s="204">
        <f t="shared" si="8"/>
        <v>3966.5648098871034</v>
      </c>
      <c r="BM11" s="204">
        <f t="shared" si="8"/>
        <v>3966.5648098871034</v>
      </c>
      <c r="BN11" s="204">
        <f t="shared" si="8"/>
        <v>3966.5648098871034</v>
      </c>
      <c r="BO11" s="204">
        <f t="shared" si="8"/>
        <v>3966.5648098871034</v>
      </c>
      <c r="BP11" s="204">
        <f t="shared" si="8"/>
        <v>3966.5648098871034</v>
      </c>
      <c r="BQ11" s="204">
        <f t="shared" si="8"/>
        <v>3966.5648098871034</v>
      </c>
      <c r="BR11" s="204">
        <f t="shared" si="8"/>
        <v>3966.5648098871034</v>
      </c>
      <c r="BS11" s="204">
        <f t="shared" si="8"/>
        <v>3966.5648098871034</v>
      </c>
      <c r="BT11" s="204">
        <f t="shared" si="8"/>
        <v>3966.5648098871034</v>
      </c>
      <c r="BU11" s="204">
        <f t="shared" si="8"/>
        <v>3966.5648098871034</v>
      </c>
      <c r="BV11" s="204">
        <f t="shared" si="8"/>
        <v>3966.5648098871034</v>
      </c>
      <c r="BW11" s="204">
        <f t="shared" si="8"/>
        <v>3966.5648098871034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32053.048968784671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32053.048968784671</v>
      </c>
      <c r="CX12" s="204">
        <f t="shared" si="3"/>
        <v>32053.048968784671</v>
      </c>
      <c r="CY12" s="204">
        <f t="shared" si="3"/>
        <v>32053.048968784671</v>
      </c>
      <c r="CZ12" s="204">
        <f t="shared" si="3"/>
        <v>32053.048968784671</v>
      </c>
      <c r="DA12" s="204">
        <f t="shared" si="3"/>
        <v>32053.048968784671</v>
      </c>
      <c r="DB12" s="204"/>
    </row>
    <row r="13" spans="1:106">
      <c r="A13" s="201" t="str">
        <f>Income!A83</f>
        <v>Food transfer - official</v>
      </c>
      <c r="B13" s="203">
        <f>Income!B83</f>
        <v>2117.3149869799531</v>
      </c>
      <c r="C13" s="203">
        <f>Income!C83</f>
        <v>2315.8132670093232</v>
      </c>
      <c r="D13" s="203">
        <f>Income!D83</f>
        <v>1587.9862402349652</v>
      </c>
      <c r="E13" s="203">
        <f>Income!E83</f>
        <v>1235.1004090716394</v>
      </c>
      <c r="F13" s="204">
        <f t="shared" si="4"/>
        <v>2117.3149869799531</v>
      </c>
      <c r="G13" s="204">
        <f t="shared" si="4"/>
        <v>2117.3149869799531</v>
      </c>
      <c r="H13" s="204">
        <f t="shared" si="4"/>
        <v>2117.3149869799531</v>
      </c>
      <c r="I13" s="204">
        <f t="shared" si="4"/>
        <v>2117.3149869799531</v>
      </c>
      <c r="J13" s="204">
        <f t="shared" si="4"/>
        <v>2117.3149869799531</v>
      </c>
      <c r="K13" s="204">
        <f t="shared" si="4"/>
        <v>2117.3149869799531</v>
      </c>
      <c r="L13" s="204">
        <f t="shared" si="4"/>
        <v>2117.3149869799531</v>
      </c>
      <c r="M13" s="204">
        <f t="shared" si="4"/>
        <v>2117.3149869799531</v>
      </c>
      <c r="N13" s="204">
        <f t="shared" si="4"/>
        <v>2117.3149869799531</v>
      </c>
      <c r="O13" s="204">
        <f t="shared" si="4"/>
        <v>2117.3149869799531</v>
      </c>
      <c r="P13" s="204">
        <f t="shared" si="4"/>
        <v>2117.3149869799531</v>
      </c>
      <c r="Q13" s="204">
        <f t="shared" si="4"/>
        <v>2117.3149869799531</v>
      </c>
      <c r="R13" s="204">
        <f t="shared" si="4"/>
        <v>2117.3149869799531</v>
      </c>
      <c r="S13" s="204">
        <f t="shared" si="4"/>
        <v>2117.3149869799531</v>
      </c>
      <c r="T13" s="204">
        <f t="shared" si="4"/>
        <v>2117.3149869799531</v>
      </c>
      <c r="U13" s="204">
        <f t="shared" si="4"/>
        <v>2315.8132670093232</v>
      </c>
      <c r="V13" s="204">
        <f t="shared" si="6"/>
        <v>2315.8132670093232</v>
      </c>
      <c r="W13" s="204">
        <f t="shared" si="6"/>
        <v>2315.8132670093232</v>
      </c>
      <c r="X13" s="204">
        <f t="shared" si="6"/>
        <v>2315.8132670093232</v>
      </c>
      <c r="Y13" s="204">
        <f t="shared" si="6"/>
        <v>2315.8132670093232</v>
      </c>
      <c r="Z13" s="204">
        <f t="shared" si="6"/>
        <v>2315.8132670093232</v>
      </c>
      <c r="AA13" s="204">
        <f t="shared" si="6"/>
        <v>2315.8132670093232</v>
      </c>
      <c r="AB13" s="204">
        <f t="shared" si="6"/>
        <v>2315.8132670093232</v>
      </c>
      <c r="AC13" s="204">
        <f t="shared" si="6"/>
        <v>2315.8132670093232</v>
      </c>
      <c r="AD13" s="204">
        <f t="shared" si="6"/>
        <v>2315.8132670093232</v>
      </c>
      <c r="AE13" s="204">
        <f t="shared" si="6"/>
        <v>2315.8132670093232</v>
      </c>
      <c r="AF13" s="204">
        <f t="shared" si="6"/>
        <v>2315.8132670093232</v>
      </c>
      <c r="AG13" s="204">
        <f t="shared" si="6"/>
        <v>2315.8132670093232</v>
      </c>
      <c r="AH13" s="204">
        <f t="shared" si="6"/>
        <v>2315.8132670093232</v>
      </c>
      <c r="AI13" s="204">
        <f t="shared" si="6"/>
        <v>2315.8132670093232</v>
      </c>
      <c r="AJ13" s="204">
        <f t="shared" si="6"/>
        <v>2315.8132670093232</v>
      </c>
      <c r="AK13" s="204">
        <f t="shared" si="6"/>
        <v>2315.8132670093232</v>
      </c>
      <c r="AL13" s="204">
        <f t="shared" si="7"/>
        <v>2315.8132670093232</v>
      </c>
      <c r="AM13" s="204">
        <f t="shared" si="7"/>
        <v>2315.8132670093232</v>
      </c>
      <c r="AN13" s="204">
        <f t="shared" si="7"/>
        <v>2315.8132670093232</v>
      </c>
      <c r="AO13" s="204">
        <f t="shared" si="7"/>
        <v>2315.8132670093232</v>
      </c>
      <c r="AP13" s="204">
        <f t="shared" si="7"/>
        <v>2315.8132670093232</v>
      </c>
      <c r="AQ13" s="204">
        <f t="shared" si="7"/>
        <v>2315.8132670093232</v>
      </c>
      <c r="AR13" s="204">
        <f t="shared" si="7"/>
        <v>2315.8132670093232</v>
      </c>
      <c r="AS13" s="204">
        <f t="shared" si="7"/>
        <v>2315.8132670093232</v>
      </c>
      <c r="AT13" s="204">
        <f t="shared" si="7"/>
        <v>2315.8132670093232</v>
      </c>
      <c r="AU13" s="204">
        <f t="shared" si="7"/>
        <v>2315.8132670093232</v>
      </c>
      <c r="AV13" s="204">
        <f t="shared" si="7"/>
        <v>2315.8132670093232</v>
      </c>
      <c r="AW13" s="204">
        <f t="shared" si="7"/>
        <v>2315.8132670093232</v>
      </c>
      <c r="AX13" s="204">
        <f t="shared" si="8"/>
        <v>2315.8132670093232</v>
      </c>
      <c r="AY13" s="204">
        <f t="shared" si="8"/>
        <v>2315.8132670093232</v>
      </c>
      <c r="AZ13" s="204">
        <f t="shared" si="8"/>
        <v>2315.8132670093232</v>
      </c>
      <c r="BA13" s="204">
        <f t="shared" si="8"/>
        <v>2315.8132670093232</v>
      </c>
      <c r="BB13" s="204">
        <f t="shared" si="8"/>
        <v>2315.8132670093232</v>
      </c>
      <c r="BC13" s="204">
        <f t="shared" si="8"/>
        <v>2315.8132670093232</v>
      </c>
      <c r="BD13" s="204">
        <f t="shared" si="8"/>
        <v>2315.8132670093232</v>
      </c>
      <c r="BE13" s="204">
        <f t="shared" si="8"/>
        <v>2315.8132670093232</v>
      </c>
      <c r="BF13" s="204">
        <f t="shared" si="8"/>
        <v>2315.8132670093232</v>
      </c>
      <c r="BG13" s="204">
        <f t="shared" si="8"/>
        <v>2315.8132670093232</v>
      </c>
      <c r="BH13" s="204">
        <f t="shared" si="8"/>
        <v>2315.8132670093232</v>
      </c>
      <c r="BI13" s="204">
        <f t="shared" si="8"/>
        <v>2315.8132670093232</v>
      </c>
      <c r="BJ13" s="204">
        <f t="shared" si="8"/>
        <v>2315.8132670093232</v>
      </c>
      <c r="BK13" s="204">
        <f t="shared" si="8"/>
        <v>2315.8132670093232</v>
      </c>
      <c r="BL13" s="204">
        <f t="shared" si="8"/>
        <v>2315.8132670093232</v>
      </c>
      <c r="BM13" s="204">
        <f t="shared" si="8"/>
        <v>2315.8132670093232</v>
      </c>
      <c r="BN13" s="204">
        <f t="shared" si="8"/>
        <v>2315.8132670093232</v>
      </c>
      <c r="BO13" s="204">
        <f t="shared" si="8"/>
        <v>2315.8132670093232</v>
      </c>
      <c r="BP13" s="204">
        <f t="shared" si="8"/>
        <v>2315.8132670093232</v>
      </c>
      <c r="BQ13" s="204">
        <f t="shared" si="8"/>
        <v>2315.8132670093232</v>
      </c>
      <c r="BR13" s="204">
        <f t="shared" si="8"/>
        <v>2315.8132670093232</v>
      </c>
      <c r="BS13" s="204">
        <f t="shared" si="8"/>
        <v>2315.8132670093232</v>
      </c>
      <c r="BT13" s="204">
        <f t="shared" si="8"/>
        <v>2315.8132670093232</v>
      </c>
      <c r="BU13" s="204">
        <f t="shared" si="8"/>
        <v>2315.8132670093232</v>
      </c>
      <c r="BV13" s="204">
        <f t="shared" si="8"/>
        <v>2315.8132670093232</v>
      </c>
      <c r="BW13" s="204">
        <f t="shared" si="8"/>
        <v>2315.8132670093232</v>
      </c>
      <c r="BX13" s="204">
        <f t="shared" si="8"/>
        <v>1587.9862402349652</v>
      </c>
      <c r="BY13" s="204">
        <f t="shared" si="8"/>
        <v>1587.9862402349652</v>
      </c>
      <c r="BZ13" s="204">
        <f t="shared" si="8"/>
        <v>1587.9862402349652</v>
      </c>
      <c r="CA13" s="204">
        <f t="shared" si="2"/>
        <v>1587.9862402349652</v>
      </c>
      <c r="CB13" s="204">
        <f t="shared" si="2"/>
        <v>1587.9862402349652</v>
      </c>
      <c r="CC13" s="204">
        <f t="shared" si="2"/>
        <v>1587.9862402349652</v>
      </c>
      <c r="CD13" s="204">
        <f t="shared" si="2"/>
        <v>1587.9862402349652</v>
      </c>
      <c r="CE13" s="204">
        <f t="shared" si="2"/>
        <v>1587.9862402349652</v>
      </c>
      <c r="CF13" s="204">
        <f t="shared" si="2"/>
        <v>1587.9862402349652</v>
      </c>
      <c r="CG13" s="204">
        <f t="shared" si="2"/>
        <v>1587.9862402349652</v>
      </c>
      <c r="CH13" s="204">
        <f t="shared" si="2"/>
        <v>1587.9862402349652</v>
      </c>
      <c r="CI13" s="204">
        <f t="shared" si="2"/>
        <v>1587.9862402349652</v>
      </c>
      <c r="CJ13" s="204">
        <f t="shared" si="2"/>
        <v>1587.9862402349652</v>
      </c>
      <c r="CK13" s="204">
        <f t="shared" si="2"/>
        <v>1587.9862402349652</v>
      </c>
      <c r="CL13" s="204">
        <f t="shared" si="2"/>
        <v>1587.9862402349652</v>
      </c>
      <c r="CM13" s="204">
        <f t="shared" si="2"/>
        <v>1587.9862402349652</v>
      </c>
      <c r="CN13" s="204">
        <f t="shared" si="2"/>
        <v>1587.9862402349652</v>
      </c>
      <c r="CO13" s="204">
        <f t="shared" si="2"/>
        <v>1587.9862402349652</v>
      </c>
      <c r="CP13" s="204">
        <f t="shared" si="2"/>
        <v>1587.9862402349652</v>
      </c>
      <c r="CQ13" s="204">
        <f t="shared" si="2"/>
        <v>1587.9862402349652</v>
      </c>
      <c r="CR13" s="204">
        <f t="shared" si="2"/>
        <v>1587.9862402349652</v>
      </c>
      <c r="CS13" s="204">
        <f t="shared" si="3"/>
        <v>1587.9862402349652</v>
      </c>
      <c r="CT13" s="204">
        <f t="shared" si="3"/>
        <v>1587.9862402349652</v>
      </c>
      <c r="CU13" s="204">
        <f t="shared" si="3"/>
        <v>1587.9862402349652</v>
      </c>
      <c r="CV13" s="204">
        <f t="shared" si="3"/>
        <v>1587.9862402349652</v>
      </c>
      <c r="CW13" s="204">
        <f t="shared" si="3"/>
        <v>1235.1004090716394</v>
      </c>
      <c r="CX13" s="204">
        <f t="shared" si="3"/>
        <v>1235.1004090716394</v>
      </c>
      <c r="CY13" s="204">
        <f t="shared" si="3"/>
        <v>1235.1004090716394</v>
      </c>
      <c r="CZ13" s="204">
        <f t="shared" si="3"/>
        <v>1235.1004090716394</v>
      </c>
      <c r="DA13" s="204">
        <f t="shared" si="3"/>
        <v>1235.1004090716394</v>
      </c>
      <c r="DB13" s="204"/>
    </row>
    <row r="14" spans="1:106">
      <c r="A14" s="201" t="str">
        <f>Income!A85</f>
        <v>Cash transfer - official</v>
      </c>
      <c r="B14" s="203">
        <f>Income!B85</f>
        <v>20914.614452131998</v>
      </c>
      <c r="C14" s="203">
        <f>Income!C85</f>
        <v>37321.768893028653</v>
      </c>
      <c r="D14" s="203">
        <f>Income!D85</f>
        <v>12775.429517558467</v>
      </c>
      <c r="E14" s="203">
        <f>Income!E85</f>
        <v>9936.4451803232514</v>
      </c>
      <c r="F14" s="204">
        <f t="shared" si="4"/>
        <v>20914.614452131998</v>
      </c>
      <c r="G14" s="204">
        <f t="shared" si="4"/>
        <v>20914.614452131998</v>
      </c>
      <c r="H14" s="204">
        <f t="shared" si="4"/>
        <v>20914.614452131998</v>
      </c>
      <c r="I14" s="204">
        <f t="shared" si="4"/>
        <v>20914.614452131998</v>
      </c>
      <c r="J14" s="204">
        <f t="shared" si="4"/>
        <v>20914.614452131998</v>
      </c>
      <c r="K14" s="204">
        <f t="shared" si="4"/>
        <v>20914.614452131998</v>
      </c>
      <c r="L14" s="204">
        <f t="shared" si="4"/>
        <v>20914.614452131998</v>
      </c>
      <c r="M14" s="204">
        <f t="shared" si="4"/>
        <v>20914.614452131998</v>
      </c>
      <c r="N14" s="204">
        <f t="shared" si="4"/>
        <v>20914.614452131998</v>
      </c>
      <c r="O14" s="204">
        <f t="shared" si="4"/>
        <v>20914.614452131998</v>
      </c>
      <c r="P14" s="204">
        <f t="shared" si="4"/>
        <v>20914.614452131998</v>
      </c>
      <c r="Q14" s="204">
        <f t="shared" si="4"/>
        <v>20914.614452131998</v>
      </c>
      <c r="R14" s="204">
        <f t="shared" si="4"/>
        <v>20914.614452131998</v>
      </c>
      <c r="S14" s="204">
        <f t="shared" si="4"/>
        <v>20914.614452131998</v>
      </c>
      <c r="T14" s="204">
        <f t="shared" si="4"/>
        <v>20914.614452131998</v>
      </c>
      <c r="U14" s="204">
        <f t="shared" si="4"/>
        <v>37321.768893028653</v>
      </c>
      <c r="V14" s="204">
        <f t="shared" si="6"/>
        <v>37321.768893028653</v>
      </c>
      <c r="W14" s="204">
        <f t="shared" si="6"/>
        <v>37321.768893028653</v>
      </c>
      <c r="X14" s="204">
        <f t="shared" si="6"/>
        <v>37321.768893028653</v>
      </c>
      <c r="Y14" s="204">
        <f t="shared" si="6"/>
        <v>37321.768893028653</v>
      </c>
      <c r="Z14" s="204">
        <f t="shared" si="6"/>
        <v>37321.768893028653</v>
      </c>
      <c r="AA14" s="204">
        <f t="shared" si="6"/>
        <v>37321.768893028653</v>
      </c>
      <c r="AB14" s="204">
        <f t="shared" si="6"/>
        <v>37321.768893028653</v>
      </c>
      <c r="AC14" s="204">
        <f t="shared" si="6"/>
        <v>37321.768893028653</v>
      </c>
      <c r="AD14" s="204">
        <f t="shared" si="6"/>
        <v>37321.768893028653</v>
      </c>
      <c r="AE14" s="204">
        <f t="shared" si="6"/>
        <v>37321.768893028653</v>
      </c>
      <c r="AF14" s="204">
        <f t="shared" si="6"/>
        <v>37321.768893028653</v>
      </c>
      <c r="AG14" s="204">
        <f t="shared" si="6"/>
        <v>37321.768893028653</v>
      </c>
      <c r="AH14" s="204">
        <f t="shared" si="6"/>
        <v>37321.768893028653</v>
      </c>
      <c r="AI14" s="204">
        <f t="shared" si="6"/>
        <v>37321.768893028653</v>
      </c>
      <c r="AJ14" s="204">
        <f t="shared" si="6"/>
        <v>37321.768893028653</v>
      </c>
      <c r="AK14" s="204">
        <f t="shared" si="6"/>
        <v>37321.768893028653</v>
      </c>
      <c r="AL14" s="204">
        <f t="shared" si="7"/>
        <v>37321.768893028653</v>
      </c>
      <c r="AM14" s="204">
        <f t="shared" si="7"/>
        <v>37321.768893028653</v>
      </c>
      <c r="AN14" s="204">
        <f t="shared" si="7"/>
        <v>37321.768893028653</v>
      </c>
      <c r="AO14" s="204">
        <f t="shared" si="7"/>
        <v>37321.768893028653</v>
      </c>
      <c r="AP14" s="204">
        <f t="shared" si="7"/>
        <v>37321.768893028653</v>
      </c>
      <c r="AQ14" s="204">
        <f t="shared" si="7"/>
        <v>37321.768893028653</v>
      </c>
      <c r="AR14" s="204">
        <f t="shared" si="7"/>
        <v>37321.768893028653</v>
      </c>
      <c r="AS14" s="204">
        <f t="shared" si="7"/>
        <v>37321.768893028653</v>
      </c>
      <c r="AT14" s="204">
        <f t="shared" si="7"/>
        <v>37321.768893028653</v>
      </c>
      <c r="AU14" s="204">
        <f t="shared" si="7"/>
        <v>37321.768893028653</v>
      </c>
      <c r="AV14" s="204">
        <f t="shared" si="7"/>
        <v>37321.768893028653</v>
      </c>
      <c r="AW14" s="204">
        <f t="shared" si="7"/>
        <v>37321.768893028653</v>
      </c>
      <c r="AX14" s="204">
        <f t="shared" si="7"/>
        <v>37321.768893028653</v>
      </c>
      <c r="AY14" s="204">
        <f t="shared" si="7"/>
        <v>37321.768893028653</v>
      </c>
      <c r="AZ14" s="204">
        <f t="shared" si="7"/>
        <v>37321.768893028653</v>
      </c>
      <c r="BA14" s="204">
        <f t="shared" si="7"/>
        <v>37321.768893028653</v>
      </c>
      <c r="BB14" s="204">
        <f t="shared" si="8"/>
        <v>37321.768893028653</v>
      </c>
      <c r="BC14" s="204">
        <f t="shared" si="8"/>
        <v>37321.768893028653</v>
      </c>
      <c r="BD14" s="204">
        <f t="shared" si="8"/>
        <v>37321.768893028653</v>
      </c>
      <c r="BE14" s="204">
        <f t="shared" si="8"/>
        <v>37321.768893028653</v>
      </c>
      <c r="BF14" s="204">
        <f t="shared" si="8"/>
        <v>37321.768893028653</v>
      </c>
      <c r="BG14" s="204">
        <f t="shared" si="8"/>
        <v>37321.768893028653</v>
      </c>
      <c r="BH14" s="204">
        <f t="shared" si="8"/>
        <v>37321.768893028653</v>
      </c>
      <c r="BI14" s="204">
        <f t="shared" si="8"/>
        <v>37321.768893028653</v>
      </c>
      <c r="BJ14" s="204">
        <f t="shared" si="8"/>
        <v>37321.768893028653</v>
      </c>
      <c r="BK14" s="204">
        <f t="shared" si="8"/>
        <v>37321.768893028653</v>
      </c>
      <c r="BL14" s="204">
        <f t="shared" si="8"/>
        <v>37321.768893028653</v>
      </c>
      <c r="BM14" s="204">
        <f t="shared" si="8"/>
        <v>37321.768893028653</v>
      </c>
      <c r="BN14" s="204">
        <f t="shared" si="8"/>
        <v>37321.768893028653</v>
      </c>
      <c r="BO14" s="204">
        <f t="shared" si="8"/>
        <v>37321.768893028653</v>
      </c>
      <c r="BP14" s="204">
        <f t="shared" si="8"/>
        <v>37321.768893028653</v>
      </c>
      <c r="BQ14" s="204">
        <f t="shared" si="8"/>
        <v>37321.768893028653</v>
      </c>
      <c r="BR14" s="204">
        <f t="shared" si="8"/>
        <v>37321.768893028653</v>
      </c>
      <c r="BS14" s="204">
        <f t="shared" si="8"/>
        <v>37321.768893028653</v>
      </c>
      <c r="BT14" s="204">
        <f t="shared" si="8"/>
        <v>37321.768893028653</v>
      </c>
      <c r="BU14" s="204">
        <f t="shared" si="8"/>
        <v>37321.768893028653</v>
      </c>
      <c r="BV14" s="204">
        <f t="shared" si="8"/>
        <v>37321.768893028653</v>
      </c>
      <c r="BW14" s="204">
        <f t="shared" si="8"/>
        <v>37321.768893028653</v>
      </c>
      <c r="BX14" s="204">
        <f t="shared" si="8"/>
        <v>12775.429517558467</v>
      </c>
      <c r="BY14" s="204">
        <f t="shared" si="8"/>
        <v>12775.429517558467</v>
      </c>
      <c r="BZ14" s="204">
        <f t="shared" si="8"/>
        <v>12775.429517558467</v>
      </c>
      <c r="CA14" s="204">
        <f t="shared" si="2"/>
        <v>12775.429517558467</v>
      </c>
      <c r="CB14" s="204">
        <f t="shared" si="2"/>
        <v>12775.429517558467</v>
      </c>
      <c r="CC14" s="204">
        <f t="shared" si="2"/>
        <v>12775.429517558467</v>
      </c>
      <c r="CD14" s="204">
        <f t="shared" si="2"/>
        <v>12775.429517558467</v>
      </c>
      <c r="CE14" s="204">
        <f t="shared" si="2"/>
        <v>12775.429517558467</v>
      </c>
      <c r="CF14" s="204">
        <f t="shared" si="2"/>
        <v>12775.429517558467</v>
      </c>
      <c r="CG14" s="204">
        <f t="shared" si="2"/>
        <v>12775.429517558467</v>
      </c>
      <c r="CH14" s="204">
        <f t="shared" si="2"/>
        <v>12775.429517558467</v>
      </c>
      <c r="CI14" s="204">
        <f t="shared" si="2"/>
        <v>12775.429517558467</v>
      </c>
      <c r="CJ14" s="204">
        <f t="shared" si="2"/>
        <v>12775.429517558467</v>
      </c>
      <c r="CK14" s="204">
        <f t="shared" si="2"/>
        <v>12775.429517558467</v>
      </c>
      <c r="CL14" s="204">
        <f t="shared" si="2"/>
        <v>12775.429517558467</v>
      </c>
      <c r="CM14" s="204">
        <f t="shared" si="2"/>
        <v>12775.429517558467</v>
      </c>
      <c r="CN14" s="204">
        <f t="shared" si="2"/>
        <v>12775.429517558467</v>
      </c>
      <c r="CO14" s="204">
        <f t="shared" si="2"/>
        <v>12775.429517558467</v>
      </c>
      <c r="CP14" s="204">
        <f t="shared" si="2"/>
        <v>12775.429517558467</v>
      </c>
      <c r="CQ14" s="204">
        <f t="shared" si="2"/>
        <v>12775.429517558467</v>
      </c>
      <c r="CR14" s="204">
        <f t="shared" si="2"/>
        <v>12775.429517558467</v>
      </c>
      <c r="CS14" s="204">
        <f t="shared" si="3"/>
        <v>12775.429517558467</v>
      </c>
      <c r="CT14" s="204">
        <f t="shared" si="3"/>
        <v>12775.429517558467</v>
      </c>
      <c r="CU14" s="204">
        <f t="shared" si="3"/>
        <v>12775.429517558467</v>
      </c>
      <c r="CV14" s="204">
        <f t="shared" si="3"/>
        <v>12775.429517558467</v>
      </c>
      <c r="CW14" s="204">
        <f t="shared" si="3"/>
        <v>9936.4451803232514</v>
      </c>
      <c r="CX14" s="204">
        <f t="shared" si="3"/>
        <v>9936.4451803232514</v>
      </c>
      <c r="CY14" s="204">
        <f t="shared" si="3"/>
        <v>9936.4451803232514</v>
      </c>
      <c r="CZ14" s="204">
        <f t="shared" si="3"/>
        <v>9936.4451803232514</v>
      </c>
      <c r="DA14" s="204">
        <f t="shared" si="3"/>
        <v>9936.4451803232514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9014.9200224706892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9014.9200224706892</v>
      </c>
      <c r="V15" s="204">
        <f t="shared" si="6"/>
        <v>9014.9200224706892</v>
      </c>
      <c r="W15" s="204">
        <f t="shared" si="6"/>
        <v>9014.9200224706892</v>
      </c>
      <c r="X15" s="204">
        <f t="shared" si="6"/>
        <v>9014.9200224706892</v>
      </c>
      <c r="Y15" s="204">
        <f t="shared" si="6"/>
        <v>9014.9200224706892</v>
      </c>
      <c r="Z15" s="204">
        <f t="shared" si="6"/>
        <v>9014.9200224706892</v>
      </c>
      <c r="AA15" s="204">
        <f t="shared" si="6"/>
        <v>9014.9200224706892</v>
      </c>
      <c r="AB15" s="204">
        <f t="shared" si="6"/>
        <v>9014.9200224706892</v>
      </c>
      <c r="AC15" s="204">
        <f t="shared" si="6"/>
        <v>9014.9200224706892</v>
      </c>
      <c r="AD15" s="204">
        <f t="shared" si="6"/>
        <v>9014.9200224706892</v>
      </c>
      <c r="AE15" s="204">
        <f t="shared" si="6"/>
        <v>9014.9200224706892</v>
      </c>
      <c r="AF15" s="204">
        <f t="shared" si="6"/>
        <v>9014.9200224706892</v>
      </c>
      <c r="AG15" s="204">
        <f t="shared" si="6"/>
        <v>9014.9200224706892</v>
      </c>
      <c r="AH15" s="204">
        <f t="shared" si="6"/>
        <v>9014.9200224706892</v>
      </c>
      <c r="AI15" s="204">
        <f t="shared" si="6"/>
        <v>9014.9200224706892</v>
      </c>
      <c r="AJ15" s="204">
        <f t="shared" si="6"/>
        <v>9014.9200224706892</v>
      </c>
      <c r="AK15" s="204">
        <f t="shared" si="6"/>
        <v>9014.9200224706892</v>
      </c>
      <c r="AL15" s="204">
        <f t="shared" si="7"/>
        <v>9014.9200224706892</v>
      </c>
      <c r="AM15" s="204">
        <f t="shared" si="7"/>
        <v>9014.9200224706892</v>
      </c>
      <c r="AN15" s="204">
        <f t="shared" si="7"/>
        <v>9014.9200224706892</v>
      </c>
      <c r="AO15" s="204">
        <f t="shared" si="7"/>
        <v>9014.9200224706892</v>
      </c>
      <c r="AP15" s="204">
        <f t="shared" si="7"/>
        <v>9014.9200224706892</v>
      </c>
      <c r="AQ15" s="204">
        <f t="shared" si="7"/>
        <v>9014.9200224706892</v>
      </c>
      <c r="AR15" s="204">
        <f t="shared" si="7"/>
        <v>9014.9200224706892</v>
      </c>
      <c r="AS15" s="204">
        <f t="shared" si="7"/>
        <v>9014.9200224706892</v>
      </c>
      <c r="AT15" s="204">
        <f t="shared" si="7"/>
        <v>9014.9200224706892</v>
      </c>
      <c r="AU15" s="204">
        <f t="shared" si="7"/>
        <v>9014.9200224706892</v>
      </c>
      <c r="AV15" s="204">
        <f t="shared" si="7"/>
        <v>9014.9200224706892</v>
      </c>
      <c r="AW15" s="204">
        <f t="shared" si="7"/>
        <v>9014.9200224706892</v>
      </c>
      <c r="AX15" s="204">
        <f t="shared" si="8"/>
        <v>9014.9200224706892</v>
      </c>
      <c r="AY15" s="204">
        <f t="shared" si="8"/>
        <v>9014.9200224706892</v>
      </c>
      <c r="AZ15" s="204">
        <f t="shared" si="8"/>
        <v>9014.9200224706892</v>
      </c>
      <c r="BA15" s="204">
        <f t="shared" si="8"/>
        <v>9014.9200224706892</v>
      </c>
      <c r="BB15" s="204">
        <f t="shared" si="8"/>
        <v>9014.9200224706892</v>
      </c>
      <c r="BC15" s="204">
        <f t="shared" si="8"/>
        <v>9014.9200224706892</v>
      </c>
      <c r="BD15" s="204">
        <f t="shared" si="8"/>
        <v>9014.9200224706892</v>
      </c>
      <c r="BE15" s="204">
        <f t="shared" si="8"/>
        <v>9014.9200224706892</v>
      </c>
      <c r="BF15" s="204">
        <f t="shared" si="8"/>
        <v>9014.9200224706892</v>
      </c>
      <c r="BG15" s="204">
        <f t="shared" si="8"/>
        <v>9014.9200224706892</v>
      </c>
      <c r="BH15" s="204">
        <f t="shared" si="8"/>
        <v>9014.9200224706892</v>
      </c>
      <c r="BI15" s="204">
        <f t="shared" si="8"/>
        <v>9014.9200224706892</v>
      </c>
      <c r="BJ15" s="204">
        <f t="shared" si="8"/>
        <v>9014.9200224706892</v>
      </c>
      <c r="BK15" s="204">
        <f t="shared" si="8"/>
        <v>9014.9200224706892</v>
      </c>
      <c r="BL15" s="204">
        <f t="shared" si="8"/>
        <v>9014.9200224706892</v>
      </c>
      <c r="BM15" s="204">
        <f t="shared" si="8"/>
        <v>9014.9200224706892</v>
      </c>
      <c r="BN15" s="204">
        <f t="shared" si="8"/>
        <v>9014.9200224706892</v>
      </c>
      <c r="BO15" s="204">
        <f t="shared" si="8"/>
        <v>9014.9200224706892</v>
      </c>
      <c r="BP15" s="204">
        <f t="shared" si="8"/>
        <v>9014.9200224706892</v>
      </c>
      <c r="BQ15" s="204">
        <f t="shared" si="8"/>
        <v>9014.9200224706892</v>
      </c>
      <c r="BR15" s="204">
        <f t="shared" si="8"/>
        <v>9014.9200224706892</v>
      </c>
      <c r="BS15" s="204">
        <f t="shared" si="8"/>
        <v>9014.9200224706892</v>
      </c>
      <c r="BT15" s="204">
        <f t="shared" si="8"/>
        <v>9014.9200224706892</v>
      </c>
      <c r="BU15" s="204">
        <f t="shared" si="8"/>
        <v>9014.9200224706892</v>
      </c>
      <c r="BV15" s="204">
        <f t="shared" si="8"/>
        <v>9014.9200224706892</v>
      </c>
      <c r="BW15" s="204">
        <f t="shared" si="8"/>
        <v>9014.9200224706892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66032.619424558405</v>
      </c>
      <c r="C16" s="203">
        <f>Income!C88</f>
        <v>71809.117989312988</v>
      </c>
      <c r="D16" s="203">
        <f>Income!D88</f>
        <v>247526.8521599677</v>
      </c>
      <c r="E16" s="203">
        <f>Income!E88</f>
        <v>320185.46138024173</v>
      </c>
      <c r="F16" s="204">
        <f t="shared" si="4"/>
        <v>66032.619424558405</v>
      </c>
      <c r="G16" s="204">
        <f t="shared" si="4"/>
        <v>66032.619424558405</v>
      </c>
      <c r="H16" s="204">
        <f t="shared" si="4"/>
        <v>66032.619424558405</v>
      </c>
      <c r="I16" s="204">
        <f t="shared" si="4"/>
        <v>66032.619424558405</v>
      </c>
      <c r="J16" s="204">
        <f t="shared" si="4"/>
        <v>66032.619424558405</v>
      </c>
      <c r="K16" s="204">
        <f t="shared" si="4"/>
        <v>66032.619424558405</v>
      </c>
      <c r="L16" s="204">
        <f t="shared" si="4"/>
        <v>66032.619424558405</v>
      </c>
      <c r="M16" s="204">
        <f t="shared" si="4"/>
        <v>66032.619424558405</v>
      </c>
      <c r="N16" s="204">
        <f t="shared" si="4"/>
        <v>66032.619424558405</v>
      </c>
      <c r="O16" s="204">
        <f t="shared" si="4"/>
        <v>66032.619424558405</v>
      </c>
      <c r="P16" s="204">
        <f t="shared" si="4"/>
        <v>66032.619424558405</v>
      </c>
      <c r="Q16" s="204">
        <f t="shared" si="4"/>
        <v>66032.619424558405</v>
      </c>
      <c r="R16" s="204">
        <f t="shared" si="4"/>
        <v>66032.619424558405</v>
      </c>
      <c r="S16" s="204">
        <f t="shared" si="4"/>
        <v>66032.619424558405</v>
      </c>
      <c r="T16" s="204">
        <f t="shared" si="4"/>
        <v>66032.619424558405</v>
      </c>
      <c r="U16" s="204">
        <f t="shared" si="4"/>
        <v>71809.117989312988</v>
      </c>
      <c r="V16" s="204">
        <f t="shared" si="6"/>
        <v>71809.117989312988</v>
      </c>
      <c r="W16" s="204">
        <f t="shared" si="6"/>
        <v>71809.117989312988</v>
      </c>
      <c r="X16" s="204">
        <f t="shared" si="6"/>
        <v>71809.117989312988</v>
      </c>
      <c r="Y16" s="204">
        <f t="shared" si="6"/>
        <v>71809.117989312988</v>
      </c>
      <c r="Z16" s="204">
        <f t="shared" si="6"/>
        <v>71809.117989312988</v>
      </c>
      <c r="AA16" s="204">
        <f t="shared" si="6"/>
        <v>71809.117989312988</v>
      </c>
      <c r="AB16" s="204">
        <f t="shared" si="6"/>
        <v>71809.117989312988</v>
      </c>
      <c r="AC16" s="204">
        <f t="shared" si="6"/>
        <v>71809.117989312988</v>
      </c>
      <c r="AD16" s="204">
        <f t="shared" si="6"/>
        <v>71809.117989312988</v>
      </c>
      <c r="AE16" s="204">
        <f>IF(AE$2&lt;=($B$2+$C$2+$D$2),IF(AE$2&lt;=($B$2+$C$2),IF(AE$2&lt;=$B$2,$B16,$C16),$D16),$E16)</f>
        <v>71809.117989312988</v>
      </c>
      <c r="AF16" s="204">
        <f t="shared" si="6"/>
        <v>71809.117989312988</v>
      </c>
      <c r="AG16" s="204">
        <f t="shared" si="6"/>
        <v>71809.117989312988</v>
      </c>
      <c r="AH16" s="204">
        <f t="shared" si="6"/>
        <v>71809.117989312988</v>
      </c>
      <c r="AI16" s="204">
        <f t="shared" si="6"/>
        <v>71809.117989312988</v>
      </c>
      <c r="AJ16" s="204">
        <f t="shared" si="6"/>
        <v>71809.117989312988</v>
      </c>
      <c r="AK16" s="204">
        <f t="shared" si="6"/>
        <v>71809.117989312988</v>
      </c>
      <c r="AL16" s="204">
        <f t="shared" si="7"/>
        <v>71809.117989312988</v>
      </c>
      <c r="AM16" s="204">
        <f t="shared" si="7"/>
        <v>71809.117989312988</v>
      </c>
      <c r="AN16" s="204">
        <f t="shared" si="7"/>
        <v>71809.117989312988</v>
      </c>
      <c r="AO16" s="204">
        <f t="shared" si="7"/>
        <v>71809.117989312988</v>
      </c>
      <c r="AP16" s="204">
        <f t="shared" si="7"/>
        <v>71809.117989312988</v>
      </c>
      <c r="AQ16" s="204">
        <f t="shared" si="7"/>
        <v>71809.117989312988</v>
      </c>
      <c r="AR16" s="204">
        <f t="shared" si="7"/>
        <v>71809.117989312988</v>
      </c>
      <c r="AS16" s="204">
        <f t="shared" si="7"/>
        <v>71809.117989312988</v>
      </c>
      <c r="AT16" s="204">
        <f t="shared" si="7"/>
        <v>71809.117989312988</v>
      </c>
      <c r="AU16" s="204">
        <f t="shared" si="7"/>
        <v>71809.117989312988</v>
      </c>
      <c r="AV16" s="204">
        <f t="shared" si="7"/>
        <v>71809.117989312988</v>
      </c>
      <c r="AW16" s="204">
        <f t="shared" si="7"/>
        <v>71809.117989312988</v>
      </c>
      <c r="AX16" s="204">
        <f t="shared" si="8"/>
        <v>71809.117989312988</v>
      </c>
      <c r="AY16" s="204">
        <f t="shared" si="8"/>
        <v>71809.117989312988</v>
      </c>
      <c r="AZ16" s="204">
        <f t="shared" si="8"/>
        <v>71809.117989312988</v>
      </c>
      <c r="BA16" s="204">
        <f t="shared" si="8"/>
        <v>71809.117989312988</v>
      </c>
      <c r="BB16" s="204">
        <f t="shared" si="8"/>
        <v>71809.117989312988</v>
      </c>
      <c r="BC16" s="204">
        <f t="shared" si="8"/>
        <v>71809.117989312988</v>
      </c>
      <c r="BD16" s="204">
        <f t="shared" si="8"/>
        <v>71809.117989312988</v>
      </c>
      <c r="BE16" s="204">
        <f t="shared" si="8"/>
        <v>71809.117989312988</v>
      </c>
      <c r="BF16" s="204">
        <f t="shared" si="8"/>
        <v>71809.117989312988</v>
      </c>
      <c r="BG16" s="204">
        <f t="shared" si="8"/>
        <v>71809.117989312988</v>
      </c>
      <c r="BH16" s="204">
        <f t="shared" si="8"/>
        <v>71809.117989312988</v>
      </c>
      <c r="BI16" s="204">
        <f t="shared" si="8"/>
        <v>71809.117989312988</v>
      </c>
      <c r="BJ16" s="204">
        <f t="shared" si="8"/>
        <v>71809.117989312988</v>
      </c>
      <c r="BK16" s="204">
        <f t="shared" si="8"/>
        <v>71809.117989312988</v>
      </c>
      <c r="BL16" s="204">
        <f t="shared" si="8"/>
        <v>71809.117989312988</v>
      </c>
      <c r="BM16" s="204">
        <f t="shared" si="8"/>
        <v>71809.117989312988</v>
      </c>
      <c r="BN16" s="204">
        <f t="shared" si="8"/>
        <v>71809.117989312988</v>
      </c>
      <c r="BO16" s="204">
        <f t="shared" si="8"/>
        <v>71809.117989312988</v>
      </c>
      <c r="BP16" s="204">
        <f t="shared" si="8"/>
        <v>71809.117989312988</v>
      </c>
      <c r="BQ16" s="204">
        <f t="shared" si="8"/>
        <v>71809.117989312988</v>
      </c>
      <c r="BR16" s="204">
        <f t="shared" si="8"/>
        <v>71809.117989312988</v>
      </c>
      <c r="BS16" s="204">
        <f t="shared" si="8"/>
        <v>71809.117989312988</v>
      </c>
      <c r="BT16" s="204">
        <f t="shared" si="8"/>
        <v>71809.117989312988</v>
      </c>
      <c r="BU16" s="204">
        <f t="shared" si="8"/>
        <v>71809.117989312988</v>
      </c>
      <c r="BV16" s="204">
        <f t="shared" si="8"/>
        <v>71809.117989312988</v>
      </c>
      <c r="BW16" s="204">
        <f t="shared" si="8"/>
        <v>71809.117989312988</v>
      </c>
      <c r="BX16" s="204">
        <f t="shared" si="8"/>
        <v>247526.8521599677</v>
      </c>
      <c r="BY16" s="204">
        <f t="shared" si="8"/>
        <v>247526.8521599677</v>
      </c>
      <c r="BZ16" s="204">
        <f t="shared" si="8"/>
        <v>247526.8521599677</v>
      </c>
      <c r="CA16" s="204">
        <f t="shared" ref="CA16:CB18" si="10">IF(CA$2&lt;=($B$2+$C$2+$D$2),IF(CA$2&lt;=($B$2+$C$2),IF(CA$2&lt;=$B$2,$B16,$C16),$D16),$E16)</f>
        <v>247526.8521599677</v>
      </c>
      <c r="CB16" s="204">
        <f t="shared" si="10"/>
        <v>247526.8521599677</v>
      </c>
      <c r="CC16" s="204">
        <f t="shared" si="9"/>
        <v>247526.8521599677</v>
      </c>
      <c r="CD16" s="204">
        <f t="shared" si="9"/>
        <v>247526.8521599677</v>
      </c>
      <c r="CE16" s="204">
        <f t="shared" si="9"/>
        <v>247526.8521599677</v>
      </c>
      <c r="CF16" s="204">
        <f t="shared" si="9"/>
        <v>247526.8521599677</v>
      </c>
      <c r="CG16" s="204">
        <f t="shared" si="9"/>
        <v>247526.8521599677</v>
      </c>
      <c r="CH16" s="204">
        <f t="shared" si="9"/>
        <v>247526.8521599677</v>
      </c>
      <c r="CI16" s="204">
        <f t="shared" si="9"/>
        <v>247526.8521599677</v>
      </c>
      <c r="CJ16" s="204">
        <f t="shared" si="9"/>
        <v>247526.8521599677</v>
      </c>
      <c r="CK16" s="204">
        <f t="shared" si="9"/>
        <v>247526.8521599677</v>
      </c>
      <c r="CL16" s="204">
        <f t="shared" si="9"/>
        <v>247526.8521599677</v>
      </c>
      <c r="CM16" s="204">
        <f t="shared" si="9"/>
        <v>247526.8521599677</v>
      </c>
      <c r="CN16" s="204">
        <f t="shared" si="9"/>
        <v>247526.8521599677</v>
      </c>
      <c r="CO16" s="204">
        <f t="shared" si="9"/>
        <v>247526.8521599677</v>
      </c>
      <c r="CP16" s="204">
        <f t="shared" si="9"/>
        <v>247526.8521599677</v>
      </c>
      <c r="CQ16" s="204">
        <f t="shared" si="9"/>
        <v>247526.8521599677</v>
      </c>
      <c r="CR16" s="204">
        <f t="shared" si="9"/>
        <v>247526.8521599677</v>
      </c>
      <c r="CS16" s="204">
        <f t="shared" ref="CS16:DA18" si="11">IF(CS$2&lt;=($B$2+$C$2+$D$2),IF(CS$2&lt;=($B$2+$C$2),IF(CS$2&lt;=$B$2,$B16,$C16),$D16),$E16)</f>
        <v>247526.8521599677</v>
      </c>
      <c r="CT16" s="204">
        <f t="shared" si="11"/>
        <v>247526.8521599677</v>
      </c>
      <c r="CU16" s="204">
        <f t="shared" si="11"/>
        <v>247526.8521599677</v>
      </c>
      <c r="CV16" s="204">
        <f t="shared" si="11"/>
        <v>247526.8521599677</v>
      </c>
      <c r="CW16" s="204">
        <f t="shared" si="11"/>
        <v>320185.46138024173</v>
      </c>
      <c r="CX16" s="204">
        <f t="shared" si="11"/>
        <v>320185.46138024173</v>
      </c>
      <c r="CY16" s="204">
        <f t="shared" si="11"/>
        <v>320185.46138024173</v>
      </c>
      <c r="CZ16" s="204">
        <f t="shared" si="11"/>
        <v>320185.46138024173</v>
      </c>
      <c r="DA16" s="204">
        <f t="shared" si="11"/>
        <v>320185.46138024173</v>
      </c>
      <c r="DB16" s="204"/>
    </row>
    <row r="17" spans="1:105">
      <c r="A17" s="201" t="s">
        <v>101</v>
      </c>
      <c r="B17" s="203">
        <f>Income!B89</f>
        <v>29434.091444107897</v>
      </c>
      <c r="C17" s="203">
        <f>Income!C89</f>
        <v>29434.091444107893</v>
      </c>
      <c r="D17" s="203">
        <f>Income!D89</f>
        <v>29434.091444107904</v>
      </c>
      <c r="E17" s="203">
        <f>Income!E89</f>
        <v>29434.091444107897</v>
      </c>
      <c r="F17" s="204">
        <f t="shared" si="4"/>
        <v>29434.091444107897</v>
      </c>
      <c r="G17" s="204">
        <f t="shared" si="4"/>
        <v>29434.091444107897</v>
      </c>
      <c r="H17" s="204">
        <f t="shared" si="4"/>
        <v>29434.091444107897</v>
      </c>
      <c r="I17" s="204">
        <f t="shared" si="4"/>
        <v>29434.091444107897</v>
      </c>
      <c r="J17" s="204">
        <f t="shared" si="4"/>
        <v>29434.091444107897</v>
      </c>
      <c r="K17" s="204">
        <f t="shared" si="4"/>
        <v>29434.091444107897</v>
      </c>
      <c r="L17" s="204">
        <f t="shared" si="4"/>
        <v>29434.091444107897</v>
      </c>
      <c r="M17" s="204">
        <f t="shared" si="4"/>
        <v>29434.091444107897</v>
      </c>
      <c r="N17" s="204">
        <f t="shared" si="4"/>
        <v>29434.091444107897</v>
      </c>
      <c r="O17" s="204">
        <f t="shared" si="4"/>
        <v>29434.091444107897</v>
      </c>
      <c r="P17" s="204">
        <f t="shared" si="4"/>
        <v>29434.091444107897</v>
      </c>
      <c r="Q17" s="204">
        <f t="shared" si="4"/>
        <v>29434.091444107897</v>
      </c>
      <c r="R17" s="204">
        <f t="shared" si="4"/>
        <v>29434.091444107897</v>
      </c>
      <c r="S17" s="204">
        <f t="shared" si="4"/>
        <v>29434.091444107897</v>
      </c>
      <c r="T17" s="204">
        <f t="shared" si="4"/>
        <v>29434.091444107897</v>
      </c>
      <c r="U17" s="204">
        <f t="shared" si="4"/>
        <v>29434.091444107893</v>
      </c>
      <c r="V17" s="204">
        <f t="shared" si="6"/>
        <v>29434.091444107893</v>
      </c>
      <c r="W17" s="204">
        <f t="shared" si="6"/>
        <v>29434.091444107893</v>
      </c>
      <c r="X17" s="204">
        <f t="shared" si="6"/>
        <v>29434.091444107893</v>
      </c>
      <c r="Y17" s="204">
        <f t="shared" si="6"/>
        <v>29434.091444107893</v>
      </c>
      <c r="Z17" s="204">
        <f t="shared" si="6"/>
        <v>29434.091444107893</v>
      </c>
      <c r="AA17" s="204">
        <f t="shared" si="6"/>
        <v>29434.091444107893</v>
      </c>
      <c r="AB17" s="204">
        <f t="shared" si="6"/>
        <v>29434.091444107893</v>
      </c>
      <c r="AC17" s="204">
        <f t="shared" si="6"/>
        <v>29434.091444107893</v>
      </c>
      <c r="AD17" s="204">
        <f t="shared" si="6"/>
        <v>29434.091444107893</v>
      </c>
      <c r="AE17" s="204">
        <f t="shared" si="6"/>
        <v>29434.091444107893</v>
      </c>
      <c r="AF17" s="204">
        <f t="shared" si="6"/>
        <v>29434.091444107893</v>
      </c>
      <c r="AG17" s="204">
        <f t="shared" si="6"/>
        <v>29434.091444107893</v>
      </c>
      <c r="AH17" s="204">
        <f t="shared" si="6"/>
        <v>29434.091444107893</v>
      </c>
      <c r="AI17" s="204">
        <f t="shared" si="6"/>
        <v>29434.091444107893</v>
      </c>
      <c r="AJ17" s="204">
        <f t="shared" si="6"/>
        <v>29434.091444107893</v>
      </c>
      <c r="AK17" s="204">
        <f t="shared" si="6"/>
        <v>29434.091444107893</v>
      </c>
      <c r="AL17" s="204">
        <f t="shared" si="7"/>
        <v>29434.091444107893</v>
      </c>
      <c r="AM17" s="204">
        <f t="shared" si="7"/>
        <v>29434.091444107893</v>
      </c>
      <c r="AN17" s="204">
        <f t="shared" si="7"/>
        <v>29434.091444107893</v>
      </c>
      <c r="AO17" s="204">
        <f t="shared" si="7"/>
        <v>29434.091444107893</v>
      </c>
      <c r="AP17" s="204">
        <f t="shared" si="7"/>
        <v>29434.091444107893</v>
      </c>
      <c r="AQ17" s="204">
        <f t="shared" si="7"/>
        <v>29434.091444107893</v>
      </c>
      <c r="AR17" s="204">
        <f t="shared" si="7"/>
        <v>29434.091444107893</v>
      </c>
      <c r="AS17" s="204">
        <f t="shared" si="7"/>
        <v>29434.091444107893</v>
      </c>
      <c r="AT17" s="204">
        <f t="shared" si="7"/>
        <v>29434.091444107893</v>
      </c>
      <c r="AU17" s="204">
        <f t="shared" si="7"/>
        <v>29434.091444107893</v>
      </c>
      <c r="AV17" s="204">
        <f t="shared" si="7"/>
        <v>29434.091444107893</v>
      </c>
      <c r="AW17" s="204">
        <f t="shared" si="7"/>
        <v>29434.091444107893</v>
      </c>
      <c r="AX17" s="204">
        <f t="shared" si="8"/>
        <v>29434.091444107893</v>
      </c>
      <c r="AY17" s="204">
        <f t="shared" si="8"/>
        <v>29434.091444107893</v>
      </c>
      <c r="AZ17" s="204">
        <f t="shared" si="8"/>
        <v>29434.091444107893</v>
      </c>
      <c r="BA17" s="204">
        <f t="shared" si="8"/>
        <v>29434.091444107893</v>
      </c>
      <c r="BB17" s="204">
        <f t="shared" si="8"/>
        <v>29434.091444107893</v>
      </c>
      <c r="BC17" s="204">
        <f t="shared" si="8"/>
        <v>29434.091444107893</v>
      </c>
      <c r="BD17" s="204">
        <f t="shared" si="8"/>
        <v>29434.091444107893</v>
      </c>
      <c r="BE17" s="204">
        <f t="shared" si="8"/>
        <v>29434.091444107893</v>
      </c>
      <c r="BF17" s="204">
        <f t="shared" si="8"/>
        <v>29434.091444107893</v>
      </c>
      <c r="BG17" s="204">
        <f t="shared" si="8"/>
        <v>29434.091444107893</v>
      </c>
      <c r="BH17" s="204">
        <f t="shared" si="8"/>
        <v>29434.091444107893</v>
      </c>
      <c r="BI17" s="204">
        <f t="shared" si="8"/>
        <v>29434.091444107893</v>
      </c>
      <c r="BJ17" s="204">
        <f t="shared" si="8"/>
        <v>29434.091444107893</v>
      </c>
      <c r="BK17" s="204">
        <f t="shared" si="8"/>
        <v>29434.091444107893</v>
      </c>
      <c r="BL17" s="204">
        <f t="shared" si="8"/>
        <v>29434.091444107893</v>
      </c>
      <c r="BM17" s="204">
        <f t="shared" si="8"/>
        <v>29434.091444107893</v>
      </c>
      <c r="BN17" s="204">
        <f t="shared" si="8"/>
        <v>29434.091444107893</v>
      </c>
      <c r="BO17" s="204">
        <f t="shared" si="8"/>
        <v>29434.091444107893</v>
      </c>
      <c r="BP17" s="204">
        <f t="shared" si="8"/>
        <v>29434.091444107893</v>
      </c>
      <c r="BQ17" s="204">
        <f t="shared" si="8"/>
        <v>29434.091444107893</v>
      </c>
      <c r="BR17" s="204">
        <f t="shared" si="8"/>
        <v>29434.091444107893</v>
      </c>
      <c r="BS17" s="204">
        <f t="shared" si="8"/>
        <v>29434.091444107893</v>
      </c>
      <c r="BT17" s="204">
        <f t="shared" si="8"/>
        <v>29434.091444107893</v>
      </c>
      <c r="BU17" s="204">
        <f t="shared" si="8"/>
        <v>29434.091444107893</v>
      </c>
      <c r="BV17" s="204">
        <f t="shared" si="8"/>
        <v>29434.091444107893</v>
      </c>
      <c r="BW17" s="204">
        <f t="shared" si="8"/>
        <v>29434.091444107893</v>
      </c>
      <c r="BX17" s="204">
        <f t="shared" si="8"/>
        <v>29434.091444107904</v>
      </c>
      <c r="BY17" s="204">
        <f t="shared" si="8"/>
        <v>29434.091444107904</v>
      </c>
      <c r="BZ17" s="204">
        <f t="shared" si="8"/>
        <v>29434.091444107904</v>
      </c>
      <c r="CA17" s="204">
        <f t="shared" si="10"/>
        <v>29434.091444107904</v>
      </c>
      <c r="CB17" s="204">
        <f t="shared" si="10"/>
        <v>29434.091444107904</v>
      </c>
      <c r="CC17" s="204">
        <f t="shared" si="9"/>
        <v>29434.091444107904</v>
      </c>
      <c r="CD17" s="204">
        <f t="shared" si="9"/>
        <v>29434.091444107904</v>
      </c>
      <c r="CE17" s="204">
        <f t="shared" si="9"/>
        <v>29434.091444107904</v>
      </c>
      <c r="CF17" s="204">
        <f t="shared" si="9"/>
        <v>29434.091444107904</v>
      </c>
      <c r="CG17" s="204">
        <f t="shared" si="9"/>
        <v>29434.091444107904</v>
      </c>
      <c r="CH17" s="204">
        <f t="shared" si="9"/>
        <v>29434.091444107904</v>
      </c>
      <c r="CI17" s="204">
        <f t="shared" si="9"/>
        <v>29434.091444107904</v>
      </c>
      <c r="CJ17" s="204">
        <f t="shared" si="9"/>
        <v>29434.091444107904</v>
      </c>
      <c r="CK17" s="204">
        <f t="shared" si="9"/>
        <v>29434.091444107904</v>
      </c>
      <c r="CL17" s="204">
        <f t="shared" si="9"/>
        <v>29434.091444107904</v>
      </c>
      <c r="CM17" s="204">
        <f t="shared" si="9"/>
        <v>29434.091444107904</v>
      </c>
      <c r="CN17" s="204">
        <f t="shared" si="9"/>
        <v>29434.091444107904</v>
      </c>
      <c r="CO17" s="204">
        <f t="shared" si="9"/>
        <v>29434.091444107904</v>
      </c>
      <c r="CP17" s="204">
        <f t="shared" si="9"/>
        <v>29434.091444107904</v>
      </c>
      <c r="CQ17" s="204">
        <f t="shared" si="9"/>
        <v>29434.091444107904</v>
      </c>
      <c r="CR17" s="204">
        <f t="shared" si="9"/>
        <v>29434.091444107904</v>
      </c>
      <c r="CS17" s="204">
        <f t="shared" si="11"/>
        <v>29434.091444107904</v>
      </c>
      <c r="CT17" s="204">
        <f t="shared" si="11"/>
        <v>29434.091444107904</v>
      </c>
      <c r="CU17" s="204">
        <f t="shared" si="11"/>
        <v>29434.091444107904</v>
      </c>
      <c r="CV17" s="204">
        <f t="shared" si="11"/>
        <v>29434.091444107904</v>
      </c>
      <c r="CW17" s="204">
        <f t="shared" si="11"/>
        <v>29434.091444107897</v>
      </c>
      <c r="CX17" s="204">
        <f t="shared" si="11"/>
        <v>29434.091444107897</v>
      </c>
      <c r="CY17" s="204">
        <f t="shared" si="11"/>
        <v>29434.091444107897</v>
      </c>
      <c r="CZ17" s="204">
        <f t="shared" si="11"/>
        <v>29434.091444107897</v>
      </c>
      <c r="DA17" s="204">
        <f t="shared" si="11"/>
        <v>29434.091444107897</v>
      </c>
    </row>
    <row r="18" spans="1:105">
      <c r="A18" s="201" t="s">
        <v>85</v>
      </c>
      <c r="B18" s="203">
        <f>Income!B90</f>
        <v>45928.918110774561</v>
      </c>
      <c r="C18" s="203">
        <f>Income!C90</f>
        <v>45928.918110774561</v>
      </c>
      <c r="D18" s="203">
        <f>Income!D90</f>
        <v>45928.918110774561</v>
      </c>
      <c r="E18" s="203">
        <f>Income!E90</f>
        <v>45928.918110774568</v>
      </c>
      <c r="F18" s="204">
        <f t="shared" ref="F18:U18" si="12">IF(F$2&lt;=($B$2+$C$2+$D$2),IF(F$2&lt;=($B$2+$C$2),IF(F$2&lt;=$B$2,$B18,$C18),$D18),$E18)</f>
        <v>45928.918110774561</v>
      </c>
      <c r="G18" s="204">
        <f t="shared" si="12"/>
        <v>45928.918110774561</v>
      </c>
      <c r="H18" s="204">
        <f t="shared" si="12"/>
        <v>45928.918110774561</v>
      </c>
      <c r="I18" s="204">
        <f t="shared" si="12"/>
        <v>45928.918110774561</v>
      </c>
      <c r="J18" s="204">
        <f t="shared" si="12"/>
        <v>45928.918110774561</v>
      </c>
      <c r="K18" s="204">
        <f t="shared" si="12"/>
        <v>45928.918110774561</v>
      </c>
      <c r="L18" s="204">
        <f t="shared" si="12"/>
        <v>45928.918110774561</v>
      </c>
      <c r="M18" s="204">
        <f t="shared" si="12"/>
        <v>45928.918110774561</v>
      </c>
      <c r="N18" s="204">
        <f t="shared" si="12"/>
        <v>45928.918110774561</v>
      </c>
      <c r="O18" s="204">
        <f t="shared" si="12"/>
        <v>45928.918110774561</v>
      </c>
      <c r="P18" s="204">
        <f t="shared" si="12"/>
        <v>45928.918110774561</v>
      </c>
      <c r="Q18" s="204">
        <f t="shared" si="12"/>
        <v>45928.918110774561</v>
      </c>
      <c r="R18" s="204">
        <f t="shared" si="12"/>
        <v>45928.918110774561</v>
      </c>
      <c r="S18" s="204">
        <f t="shared" si="12"/>
        <v>45928.918110774561</v>
      </c>
      <c r="T18" s="204">
        <f t="shared" si="12"/>
        <v>45928.918110774561</v>
      </c>
      <c r="U18" s="204">
        <f t="shared" si="12"/>
        <v>45928.918110774561</v>
      </c>
      <c r="V18" s="204">
        <f t="shared" si="6"/>
        <v>45928.918110774561</v>
      </c>
      <c r="W18" s="204">
        <f t="shared" si="6"/>
        <v>45928.918110774561</v>
      </c>
      <c r="X18" s="204">
        <f t="shared" si="6"/>
        <v>45928.918110774561</v>
      </c>
      <c r="Y18" s="204">
        <f t="shared" si="6"/>
        <v>45928.918110774561</v>
      </c>
      <c r="Z18" s="204">
        <f t="shared" si="6"/>
        <v>45928.918110774561</v>
      </c>
      <c r="AA18" s="204">
        <f t="shared" si="6"/>
        <v>45928.918110774561</v>
      </c>
      <c r="AB18" s="204">
        <f t="shared" si="6"/>
        <v>45928.918110774561</v>
      </c>
      <c r="AC18" s="204">
        <f t="shared" si="6"/>
        <v>45928.918110774561</v>
      </c>
      <c r="AD18" s="204">
        <f t="shared" si="6"/>
        <v>45928.918110774561</v>
      </c>
      <c r="AE18" s="204">
        <f t="shared" si="6"/>
        <v>45928.918110774561</v>
      </c>
      <c r="AF18" s="204">
        <f t="shared" si="6"/>
        <v>45928.918110774561</v>
      </c>
      <c r="AG18" s="204">
        <f t="shared" si="6"/>
        <v>45928.918110774561</v>
      </c>
      <c r="AH18" s="204">
        <f t="shared" si="6"/>
        <v>45928.918110774561</v>
      </c>
      <c r="AI18" s="204">
        <f t="shared" si="6"/>
        <v>45928.918110774561</v>
      </c>
      <c r="AJ18" s="204">
        <f t="shared" si="6"/>
        <v>45928.918110774561</v>
      </c>
      <c r="AK18" s="204">
        <f t="shared" si="6"/>
        <v>45928.918110774561</v>
      </c>
      <c r="AL18" s="204">
        <f t="shared" si="7"/>
        <v>45928.918110774561</v>
      </c>
      <c r="AM18" s="204">
        <f t="shared" si="7"/>
        <v>45928.918110774561</v>
      </c>
      <c r="AN18" s="204">
        <f t="shared" si="7"/>
        <v>45928.918110774561</v>
      </c>
      <c r="AO18" s="204">
        <f t="shared" si="7"/>
        <v>45928.918110774561</v>
      </c>
      <c r="AP18" s="204">
        <f t="shared" si="7"/>
        <v>45928.918110774561</v>
      </c>
      <c r="AQ18" s="204">
        <f t="shared" si="7"/>
        <v>45928.918110774561</v>
      </c>
      <c r="AR18" s="204">
        <f t="shared" si="7"/>
        <v>45928.918110774561</v>
      </c>
      <c r="AS18" s="204">
        <f t="shared" si="7"/>
        <v>45928.918110774561</v>
      </c>
      <c r="AT18" s="204">
        <f t="shared" si="7"/>
        <v>45928.918110774561</v>
      </c>
      <c r="AU18" s="204">
        <f t="shared" si="7"/>
        <v>45928.918110774561</v>
      </c>
      <c r="AV18" s="204">
        <f t="shared" si="7"/>
        <v>45928.918110774561</v>
      </c>
      <c r="AW18" s="204">
        <f t="shared" si="7"/>
        <v>45928.918110774561</v>
      </c>
      <c r="AX18" s="204">
        <f t="shared" si="8"/>
        <v>45928.918110774561</v>
      </c>
      <c r="AY18" s="204">
        <f t="shared" si="8"/>
        <v>45928.918110774561</v>
      </c>
      <c r="AZ18" s="204">
        <f t="shared" si="8"/>
        <v>45928.918110774561</v>
      </c>
      <c r="BA18" s="204">
        <f t="shared" si="8"/>
        <v>45928.918110774561</v>
      </c>
      <c r="BB18" s="204">
        <f t="shared" si="8"/>
        <v>45928.918110774561</v>
      </c>
      <c r="BC18" s="204">
        <f t="shared" si="8"/>
        <v>45928.918110774561</v>
      </c>
      <c r="BD18" s="204">
        <f t="shared" si="8"/>
        <v>45928.918110774561</v>
      </c>
      <c r="BE18" s="204">
        <f t="shared" si="8"/>
        <v>45928.918110774561</v>
      </c>
      <c r="BF18" s="204">
        <f t="shared" si="8"/>
        <v>45928.918110774561</v>
      </c>
      <c r="BG18" s="204">
        <f t="shared" si="8"/>
        <v>45928.918110774561</v>
      </c>
      <c r="BH18" s="204">
        <f t="shared" si="8"/>
        <v>45928.918110774561</v>
      </c>
      <c r="BI18" s="204">
        <f t="shared" si="8"/>
        <v>45928.918110774561</v>
      </c>
      <c r="BJ18" s="204">
        <f t="shared" si="8"/>
        <v>45928.918110774561</v>
      </c>
      <c r="BK18" s="204">
        <f t="shared" si="8"/>
        <v>45928.918110774561</v>
      </c>
      <c r="BL18" s="204">
        <f t="shared" ref="BL18:BZ18" si="13">IF(BL$2&lt;=($B$2+$C$2+$D$2),IF(BL$2&lt;=($B$2+$C$2),IF(BL$2&lt;=$B$2,$B18,$C18),$D18),$E18)</f>
        <v>45928.918110774561</v>
      </c>
      <c r="BM18" s="204">
        <f t="shared" si="13"/>
        <v>45928.918110774561</v>
      </c>
      <c r="BN18" s="204">
        <f t="shared" si="13"/>
        <v>45928.918110774561</v>
      </c>
      <c r="BO18" s="204">
        <f t="shared" si="13"/>
        <v>45928.918110774561</v>
      </c>
      <c r="BP18" s="204">
        <f t="shared" si="13"/>
        <v>45928.918110774561</v>
      </c>
      <c r="BQ18" s="204">
        <f t="shared" si="13"/>
        <v>45928.918110774561</v>
      </c>
      <c r="BR18" s="204">
        <f t="shared" si="13"/>
        <v>45928.918110774561</v>
      </c>
      <c r="BS18" s="204">
        <f t="shared" si="13"/>
        <v>45928.918110774561</v>
      </c>
      <c r="BT18" s="204">
        <f t="shared" si="13"/>
        <v>45928.918110774561</v>
      </c>
      <c r="BU18" s="204">
        <f t="shared" si="13"/>
        <v>45928.918110774561</v>
      </c>
      <c r="BV18" s="204">
        <f t="shared" si="13"/>
        <v>45928.918110774561</v>
      </c>
      <c r="BW18" s="204">
        <f t="shared" si="13"/>
        <v>45928.918110774561</v>
      </c>
      <c r="BX18" s="204">
        <f t="shared" si="13"/>
        <v>45928.918110774561</v>
      </c>
      <c r="BY18" s="204">
        <f t="shared" si="13"/>
        <v>45928.918110774561</v>
      </c>
      <c r="BZ18" s="204">
        <f t="shared" si="13"/>
        <v>45928.918110774561</v>
      </c>
      <c r="CA18" s="204">
        <f t="shared" si="10"/>
        <v>45928.918110774561</v>
      </c>
      <c r="CB18" s="204">
        <f t="shared" si="10"/>
        <v>45928.918110774561</v>
      </c>
      <c r="CC18" s="204">
        <f t="shared" si="9"/>
        <v>45928.918110774561</v>
      </c>
      <c r="CD18" s="204">
        <f t="shared" si="9"/>
        <v>45928.918110774561</v>
      </c>
      <c r="CE18" s="204">
        <f t="shared" si="9"/>
        <v>45928.918110774561</v>
      </c>
      <c r="CF18" s="204">
        <f t="shared" si="9"/>
        <v>45928.918110774561</v>
      </c>
      <c r="CG18" s="204">
        <f t="shared" si="9"/>
        <v>45928.918110774561</v>
      </c>
      <c r="CH18" s="204">
        <f t="shared" si="9"/>
        <v>45928.918110774561</v>
      </c>
      <c r="CI18" s="204">
        <f t="shared" si="9"/>
        <v>45928.918110774561</v>
      </c>
      <c r="CJ18" s="204">
        <f t="shared" si="9"/>
        <v>45928.918110774561</v>
      </c>
      <c r="CK18" s="204">
        <f t="shared" si="9"/>
        <v>45928.918110774561</v>
      </c>
      <c r="CL18" s="204">
        <f t="shared" si="9"/>
        <v>45928.918110774561</v>
      </c>
      <c r="CM18" s="204">
        <f t="shared" si="9"/>
        <v>45928.918110774561</v>
      </c>
      <c r="CN18" s="204">
        <f t="shared" si="9"/>
        <v>45928.918110774561</v>
      </c>
      <c r="CO18" s="204">
        <f t="shared" si="9"/>
        <v>45928.918110774561</v>
      </c>
      <c r="CP18" s="204">
        <f t="shared" si="9"/>
        <v>45928.918110774561</v>
      </c>
      <c r="CQ18" s="204">
        <f t="shared" si="9"/>
        <v>45928.918110774561</v>
      </c>
      <c r="CR18" s="204">
        <f t="shared" si="9"/>
        <v>45928.918110774561</v>
      </c>
      <c r="CS18" s="204">
        <f t="shared" si="11"/>
        <v>45928.918110774561</v>
      </c>
      <c r="CT18" s="204">
        <f t="shared" si="11"/>
        <v>45928.918110774561</v>
      </c>
      <c r="CU18" s="204">
        <f t="shared" si="11"/>
        <v>45928.918110774561</v>
      </c>
      <c r="CV18" s="204">
        <f t="shared" si="11"/>
        <v>45928.918110774561</v>
      </c>
      <c r="CW18" s="204">
        <f t="shared" si="11"/>
        <v>45928.918110774568</v>
      </c>
      <c r="CX18" s="204">
        <f t="shared" si="11"/>
        <v>45928.918110774568</v>
      </c>
      <c r="CY18" s="204">
        <f t="shared" si="11"/>
        <v>45928.918110774568</v>
      </c>
      <c r="CZ18" s="204">
        <f t="shared" si="11"/>
        <v>45928.918110774568</v>
      </c>
      <c r="DA18" s="204">
        <f t="shared" si="11"/>
        <v>45928.918110774568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>
        <f t="shared" si="14"/>
        <v>66115.140832626334</v>
      </c>
      <c r="O19" s="201">
        <f t="shared" si="14"/>
        <v>66280.183648762177</v>
      </c>
      <c r="P19" s="201">
        <f t="shared" si="14"/>
        <v>66445.22646489802</v>
      </c>
      <c r="Q19" s="201">
        <f t="shared" si="14"/>
        <v>66610.269281033863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66775.312097169706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66940.354913305549</v>
      </c>
      <c r="T19" s="201">
        <f t="shared" si="14"/>
        <v>67105.397729441393</v>
      </c>
      <c r="U19" s="201">
        <f t="shared" si="14"/>
        <v>67270.44054557725</v>
      </c>
      <c r="V19" s="201">
        <f t="shared" si="14"/>
        <v>67435.483361713093</v>
      </c>
      <c r="W19" s="201">
        <f t="shared" si="14"/>
        <v>67600.526177848937</v>
      </c>
      <c r="X19" s="201">
        <f t="shared" si="14"/>
        <v>67765.56899398478</v>
      </c>
      <c r="Y19" s="201">
        <f t="shared" si="14"/>
        <v>67930.611810120623</v>
      </c>
      <c r="Z19" s="201">
        <f t="shared" si="14"/>
        <v>68095.654626256466</v>
      </c>
      <c r="AA19" s="201">
        <f t="shared" si="14"/>
        <v>68260.697442392309</v>
      </c>
      <c r="AB19" s="201">
        <f t="shared" si="14"/>
        <v>68425.740258528167</v>
      </c>
      <c r="AC19" s="201">
        <f t="shared" si="14"/>
        <v>68590.78307466401</v>
      </c>
      <c r="AD19" s="201">
        <f t="shared" si="14"/>
        <v>68755.825890799853</v>
      </c>
      <c r="AE19" s="201">
        <f t="shared" si="14"/>
        <v>68920.868706935697</v>
      </c>
      <c r="AF19" s="201">
        <f t="shared" si="14"/>
        <v>69085.91152307154</v>
      </c>
      <c r="AG19" s="201">
        <f t="shared" si="14"/>
        <v>69250.954339207383</v>
      </c>
      <c r="AH19" s="201">
        <f t="shared" si="14"/>
        <v>69415.997155343226</v>
      </c>
      <c r="AI19" s="201">
        <f t="shared" si="14"/>
        <v>69581.039971479084</v>
      </c>
      <c r="AJ19" s="201">
        <f t="shared" si="14"/>
        <v>69746.082787614927</v>
      </c>
      <c r="AK19" s="201">
        <f t="shared" si="14"/>
        <v>69911.12560375077</v>
      </c>
      <c r="AL19" s="201">
        <f t="shared" si="14"/>
        <v>70076.168419886613</v>
      </c>
      <c r="AM19" s="201">
        <f t="shared" si="14"/>
        <v>70241.211236022456</v>
      </c>
      <c r="AN19" s="201">
        <f t="shared" si="14"/>
        <v>70406.2540521583</v>
      </c>
      <c r="AO19" s="201">
        <f t="shared" si="14"/>
        <v>70571.296868294143</v>
      </c>
      <c r="AP19" s="201">
        <f t="shared" si="14"/>
        <v>70736.33968443</v>
      </c>
      <c r="AQ19" s="201">
        <f t="shared" si="14"/>
        <v>70901.382500565844</v>
      </c>
      <c r="AR19" s="201">
        <f t="shared" si="14"/>
        <v>71066.425316701687</v>
      </c>
      <c r="AS19" s="201">
        <f t="shared" si="14"/>
        <v>71231.46813283753</v>
      </c>
      <c r="AT19" s="201">
        <f t="shared" si="14"/>
        <v>71396.510948973373</v>
      </c>
      <c r="AU19" s="201">
        <f t="shared" si="14"/>
        <v>71561.553765109216</v>
      </c>
      <c r="AV19" s="201">
        <f t="shared" si="14"/>
        <v>71726.596581245059</v>
      </c>
      <c r="AW19" s="201">
        <f t="shared" si="14"/>
        <v>74005.589666446176</v>
      </c>
      <c r="AX19" s="201">
        <f t="shared" si="14"/>
        <v>78398.533020712537</v>
      </c>
      <c r="AY19" s="201">
        <f t="shared" si="14"/>
        <v>82791.476374978913</v>
      </c>
      <c r="AZ19" s="201">
        <f t="shared" si="14"/>
        <v>87184.419729245274</v>
      </c>
      <c r="BA19" s="201">
        <f t="shared" si="14"/>
        <v>91577.363083511649</v>
      </c>
      <c r="BB19" s="201">
        <f t="shared" si="14"/>
        <v>95970.30643777801</v>
      </c>
      <c r="BC19" s="201">
        <f t="shared" si="14"/>
        <v>100363.24979204439</v>
      </c>
      <c r="BD19" s="201">
        <f t="shared" si="14"/>
        <v>104756.19314631075</v>
      </c>
      <c r="BE19" s="201">
        <f t="shared" si="14"/>
        <v>109149.13650057712</v>
      </c>
      <c r="BF19" s="201">
        <f t="shared" si="14"/>
        <v>113542.07985484348</v>
      </c>
      <c r="BG19" s="201">
        <f t="shared" si="14"/>
        <v>117935.02320910986</v>
      </c>
      <c r="BH19" s="201">
        <f t="shared" si="14"/>
        <v>122327.96656337622</v>
      </c>
      <c r="BI19" s="201">
        <f t="shared" si="14"/>
        <v>126720.9099176426</v>
      </c>
      <c r="BJ19" s="201">
        <f t="shared" si="14"/>
        <v>131113.85327190894</v>
      </c>
      <c r="BK19" s="201">
        <f t="shared" si="14"/>
        <v>135506.79662617535</v>
      </c>
      <c r="BL19" s="201">
        <f t="shared" si="14"/>
        <v>139899.73998044169</v>
      </c>
      <c r="BM19" s="201">
        <f t="shared" si="14"/>
        <v>144292.68333470807</v>
      </c>
      <c r="BN19" s="201">
        <f t="shared" si="14"/>
        <v>148685.62668897444</v>
      </c>
      <c r="BO19" s="201">
        <f t="shared" si="14"/>
        <v>153078.57004324079</v>
      </c>
      <c r="BP19" s="201">
        <f t="shared" si="14"/>
        <v>157471.51339750717</v>
      </c>
      <c r="BQ19" s="201">
        <f t="shared" si="14"/>
        <v>161864.45675177354</v>
      </c>
      <c r="BR19" s="201">
        <f t="shared" si="14"/>
        <v>166257.40010603989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170650.34346030629</v>
      </c>
      <c r="BT19" s="201">
        <f t="shared" si="15"/>
        <v>175043.28681457264</v>
      </c>
      <c r="BU19" s="201">
        <f t="shared" si="15"/>
        <v>179436.23016883901</v>
      </c>
      <c r="BV19" s="201">
        <f t="shared" si="15"/>
        <v>183829.17352310539</v>
      </c>
      <c r="BW19" s="201">
        <f t="shared" si="15"/>
        <v>188222.11687737174</v>
      </c>
      <c r="BX19" s="201">
        <f t="shared" si="15"/>
        <v>192615.06023163811</v>
      </c>
      <c r="BY19" s="201">
        <f t="shared" si="15"/>
        <v>197008.00358590449</v>
      </c>
      <c r="BZ19" s="201">
        <f t="shared" si="15"/>
        <v>201400.94694017083</v>
      </c>
      <c r="CA19" s="201">
        <f t="shared" si="15"/>
        <v>205793.89029443724</v>
      </c>
      <c r="CB19" s="201">
        <f t="shared" si="15"/>
        <v>210186.83364870358</v>
      </c>
      <c r="CC19" s="201">
        <f t="shared" si="15"/>
        <v>214579.77700296993</v>
      </c>
      <c r="CD19" s="201">
        <f t="shared" si="15"/>
        <v>218972.72035723634</v>
      </c>
      <c r="CE19" s="201">
        <f t="shared" si="15"/>
        <v>223365.66371150268</v>
      </c>
      <c r="CF19" s="201">
        <f t="shared" si="15"/>
        <v>227758.60706576909</v>
      </c>
      <c r="CG19" s="201">
        <f t="shared" si="15"/>
        <v>232151.55042003543</v>
      </c>
      <c r="CH19" s="201">
        <f t="shared" si="15"/>
        <v>236544.49377430178</v>
      </c>
      <c r="CI19" s="201">
        <f t="shared" si="15"/>
        <v>240937.43712856818</v>
      </c>
      <c r="CJ19" s="201">
        <f t="shared" si="15"/>
        <v>245330.38048283453</v>
      </c>
      <c r="CK19" s="201">
        <f t="shared" si="15"/>
        <v>249948.80580064352</v>
      </c>
      <c r="CL19" s="201">
        <f t="shared" si="15"/>
        <v>254792.71308199511</v>
      </c>
      <c r="CM19" s="201">
        <f t="shared" si="15"/>
        <v>259636.62036334671</v>
      </c>
      <c r="CN19" s="201">
        <f t="shared" si="15"/>
        <v>264480.52764469833</v>
      </c>
      <c r="CO19" s="201">
        <f t="shared" si="15"/>
        <v>269324.4349260499</v>
      </c>
      <c r="CP19" s="201">
        <f t="shared" si="15"/>
        <v>274168.34220740153</v>
      </c>
      <c r="CQ19" s="201">
        <f t="shared" si="15"/>
        <v>279012.24948875309</v>
      </c>
      <c r="CR19" s="201">
        <f t="shared" si="15"/>
        <v>283856.15677010472</v>
      </c>
      <c r="CS19" s="201">
        <f t="shared" si="15"/>
        <v>288700.06405145628</v>
      </c>
      <c r="CT19" s="201">
        <f t="shared" si="15"/>
        <v>293543.97133280791</v>
      </c>
      <c r="CU19" s="201">
        <f t="shared" si="15"/>
        <v>298387.87861415953</v>
      </c>
      <c r="CV19" s="201">
        <f t="shared" si="15"/>
        <v>303231.7858955111</v>
      </c>
      <c r="CW19" s="201">
        <f t="shared" si="15"/>
        <v>308075.69317686273</v>
      </c>
      <c r="CX19" s="201">
        <f t="shared" si="15"/>
        <v>312919.60045821429</v>
      </c>
      <c r="CY19" s="201">
        <f t="shared" si="15"/>
        <v>317763.50773956592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15</v>
      </c>
      <c r="C22" s="205">
        <f>C2*100</f>
        <v>55.000000000000007</v>
      </c>
      <c r="D22" s="205">
        <f>D2*100</f>
        <v>25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15</v>
      </c>
      <c r="C23" s="206">
        <f>SUM($B22:C22)</f>
        <v>70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7.5</v>
      </c>
      <c r="C24" s="208">
        <f>B23+(C23-B23)/2</f>
        <v>42.5</v>
      </c>
      <c r="D24" s="208">
        <f>C23+(D23-C23)/2</f>
        <v>82.5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4797.1522255635564</v>
      </c>
      <c r="C25" s="203">
        <f>Income!C72</f>
        <v>5426.2206684314224</v>
      </c>
      <c r="D25" s="203">
        <f>Income!D72</f>
        <v>4815.8806489291974</v>
      </c>
      <c r="E25" s="203">
        <f>Income!E72</f>
        <v>8020.5226383856771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4797.1522255635564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4797.1522255635564</v>
      </c>
      <c r="H25" s="210">
        <f t="shared" si="16"/>
        <v>4797.1522255635564</v>
      </c>
      <c r="I25" s="210">
        <f t="shared" si="16"/>
        <v>4797.1522255635564</v>
      </c>
      <c r="J25" s="210">
        <f t="shared" si="16"/>
        <v>4797.1522255635564</v>
      </c>
      <c r="K25" s="210">
        <f t="shared" si="16"/>
        <v>4797.1522255635564</v>
      </c>
      <c r="L25" s="210">
        <f t="shared" si="16"/>
        <v>4797.1522255635564</v>
      </c>
      <c r="M25" s="210">
        <f t="shared" si="16"/>
        <v>4797.1522255635564</v>
      </c>
      <c r="N25" s="210">
        <f t="shared" si="16"/>
        <v>4806.1389176045259</v>
      </c>
      <c r="O25" s="210">
        <f t="shared" si="16"/>
        <v>4824.1123016864649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4842.0856857684039</v>
      </c>
      <c r="Q25" s="210">
        <f t="shared" si="17"/>
        <v>4860.0590698503429</v>
      </c>
      <c r="R25" s="210">
        <f t="shared" si="17"/>
        <v>4878.0324539322819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4896.0058380142209</v>
      </c>
      <c r="T25" s="210">
        <f t="shared" si="17"/>
        <v>4913.9792220961599</v>
      </c>
      <c r="U25" s="210">
        <f t="shared" si="17"/>
        <v>4931.9526061780989</v>
      </c>
      <c r="V25" s="210">
        <f t="shared" si="17"/>
        <v>4949.9259902600379</v>
      </c>
      <c r="W25" s="210">
        <f t="shared" si="17"/>
        <v>4967.8993743419769</v>
      </c>
      <c r="X25" s="210">
        <f t="shared" si="17"/>
        <v>4985.8727584239159</v>
      </c>
      <c r="Y25" s="210">
        <f t="shared" si="17"/>
        <v>5003.8461425058549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5021.8195265877939</v>
      </c>
      <c r="AA25" s="210">
        <f t="shared" si="18"/>
        <v>5039.7929106697329</v>
      </c>
      <c r="AB25" s="210">
        <f t="shared" si="18"/>
        <v>5057.7662947516719</v>
      </c>
      <c r="AC25" s="210">
        <f t="shared" si="18"/>
        <v>5075.7396788336109</v>
      </c>
      <c r="AD25" s="210">
        <f t="shared" si="18"/>
        <v>5093.7130629155499</v>
      </c>
      <c r="AE25" s="210">
        <f t="shared" si="18"/>
        <v>5111.6864469974898</v>
      </c>
      <c r="AF25" s="210">
        <f t="shared" si="18"/>
        <v>5129.6598310794288</v>
      </c>
      <c r="AG25" s="210">
        <f t="shared" si="18"/>
        <v>5147.6332151613678</v>
      </c>
      <c r="AH25" s="210">
        <f t="shared" si="18"/>
        <v>5165.6065992433068</v>
      </c>
      <c r="AI25" s="210">
        <f t="shared" si="18"/>
        <v>5183.5799833252458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5201.5533674071849</v>
      </c>
      <c r="AK25" s="210">
        <f t="shared" si="19"/>
        <v>5219.5267514891239</v>
      </c>
      <c r="AL25" s="210">
        <f t="shared" si="19"/>
        <v>5237.5001355710629</v>
      </c>
      <c r="AM25" s="210">
        <f t="shared" si="19"/>
        <v>5255.4735196530019</v>
      </c>
      <c r="AN25" s="210">
        <f t="shared" si="19"/>
        <v>5273.4469037349409</v>
      </c>
      <c r="AO25" s="210">
        <f t="shared" si="19"/>
        <v>5291.4202878168799</v>
      </c>
      <c r="AP25" s="210">
        <f t="shared" si="19"/>
        <v>5309.3936718988189</v>
      </c>
      <c r="AQ25" s="210">
        <f t="shared" si="19"/>
        <v>5327.3670559807579</v>
      </c>
      <c r="AR25" s="210">
        <f t="shared" si="19"/>
        <v>5345.3404400626969</v>
      </c>
      <c r="AS25" s="210">
        <f t="shared" si="19"/>
        <v>5363.3138241446359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5381.2872082265749</v>
      </c>
      <c r="AU25" s="210">
        <f t="shared" si="20"/>
        <v>5399.2605923085139</v>
      </c>
      <c r="AV25" s="210">
        <f t="shared" si="20"/>
        <v>5417.2339763904529</v>
      </c>
      <c r="AW25" s="210">
        <f t="shared" si="20"/>
        <v>5418.5914181876442</v>
      </c>
      <c r="AX25" s="210">
        <f t="shared" si="20"/>
        <v>5403.3329177000887</v>
      </c>
      <c r="AY25" s="210">
        <f t="shared" si="20"/>
        <v>5388.0744172125333</v>
      </c>
      <c r="AZ25" s="210">
        <f t="shared" si="20"/>
        <v>5372.8159167249778</v>
      </c>
      <c r="BA25" s="210">
        <f t="shared" si="20"/>
        <v>5357.5574162374223</v>
      </c>
      <c r="BB25" s="210">
        <f t="shared" si="20"/>
        <v>5342.2989157498669</v>
      </c>
      <c r="BC25" s="210">
        <f t="shared" si="20"/>
        <v>5327.0404152623105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5311.781914774755</v>
      </c>
      <c r="BE25" s="210">
        <f t="shared" si="21"/>
        <v>5296.5234142871996</v>
      </c>
      <c r="BF25" s="210">
        <f t="shared" si="21"/>
        <v>5281.2649137996441</v>
      </c>
      <c r="BG25" s="210">
        <f t="shared" si="21"/>
        <v>5266.0064133120886</v>
      </c>
      <c r="BH25" s="210">
        <f t="shared" si="21"/>
        <v>5250.7479128245322</v>
      </c>
      <c r="BI25" s="210">
        <f t="shared" si="21"/>
        <v>5235.4894123369768</v>
      </c>
      <c r="BJ25" s="210">
        <f t="shared" si="21"/>
        <v>5220.2309118494213</v>
      </c>
      <c r="BK25" s="210">
        <f t="shared" si="21"/>
        <v>5204.9724113618659</v>
      </c>
      <c r="BL25" s="210">
        <f t="shared" si="21"/>
        <v>5189.7139108743104</v>
      </c>
      <c r="BM25" s="210">
        <f t="shared" si="21"/>
        <v>5174.4554103867549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5159.1969098991985</v>
      </c>
      <c r="BO25" s="210">
        <f t="shared" si="22"/>
        <v>5143.9384094116431</v>
      </c>
      <c r="BP25" s="210">
        <f t="shared" si="22"/>
        <v>5128.6799089240876</v>
      </c>
      <c r="BQ25" s="210">
        <f t="shared" si="22"/>
        <v>5113.4214084365321</v>
      </c>
      <c r="BR25" s="210">
        <f t="shared" si="22"/>
        <v>5098.1629079489767</v>
      </c>
      <c r="BS25" s="210">
        <f t="shared" si="22"/>
        <v>5082.9044074614212</v>
      </c>
      <c r="BT25" s="210">
        <f t="shared" si="22"/>
        <v>5067.6459069738648</v>
      </c>
      <c r="BU25" s="210">
        <f t="shared" si="22"/>
        <v>5052.3874064863094</v>
      </c>
      <c r="BV25" s="210">
        <f t="shared" si="22"/>
        <v>5037.1289059987539</v>
      </c>
      <c r="BW25" s="210">
        <f t="shared" si="22"/>
        <v>5021.8704055111984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5006.611905023643</v>
      </c>
      <c r="BY25" s="210">
        <f t="shared" si="23"/>
        <v>4991.3534045360866</v>
      </c>
      <c r="BZ25" s="210">
        <f t="shared" si="23"/>
        <v>4976.0949040485311</v>
      </c>
      <c r="CA25" s="210">
        <f t="shared" si="23"/>
        <v>4960.8364035609757</v>
      </c>
      <c r="CB25" s="210">
        <f t="shared" si="23"/>
        <v>4945.5779030734202</v>
      </c>
      <c r="CC25" s="210">
        <f t="shared" si="23"/>
        <v>4930.3194025858647</v>
      </c>
      <c r="CD25" s="210">
        <f t="shared" si="23"/>
        <v>4915.0609020983093</v>
      </c>
      <c r="CE25" s="210">
        <f t="shared" si="23"/>
        <v>4899.8024016107538</v>
      </c>
      <c r="CF25" s="210">
        <f t="shared" si="23"/>
        <v>4884.5439011231974</v>
      </c>
      <c r="CG25" s="210">
        <f t="shared" si="23"/>
        <v>4869.285400635642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4854.0269001480865</v>
      </c>
      <c r="CI25" s="210">
        <f t="shared" si="24"/>
        <v>4838.768399660531</v>
      </c>
      <c r="CJ25" s="210">
        <f t="shared" si="24"/>
        <v>4823.5098991729756</v>
      </c>
      <c r="CK25" s="210">
        <f t="shared" si="24"/>
        <v>4922.7020485777466</v>
      </c>
      <c r="CL25" s="210">
        <f t="shared" si="24"/>
        <v>5136.3448478748451</v>
      </c>
      <c r="CM25" s="210">
        <f t="shared" si="24"/>
        <v>5349.9876471719435</v>
      </c>
      <c r="CN25" s="210">
        <f t="shared" si="24"/>
        <v>5563.6304464690429</v>
      </c>
      <c r="CO25" s="210">
        <f t="shared" si="24"/>
        <v>5777.2732457661414</v>
      </c>
      <c r="CP25" s="210">
        <f t="shared" si="24"/>
        <v>5990.9160450632398</v>
      </c>
      <c r="CQ25" s="210">
        <f t="shared" si="24"/>
        <v>6204.5588443603383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6418.2016436574377</v>
      </c>
      <c r="CS25" s="210">
        <f t="shared" si="25"/>
        <v>6631.8444429545361</v>
      </c>
      <c r="CT25" s="210">
        <f t="shared" si="25"/>
        <v>6845.4872422516346</v>
      </c>
      <c r="CU25" s="210">
        <f t="shared" si="25"/>
        <v>7059.1300415487331</v>
      </c>
      <c r="CV25" s="210">
        <f t="shared" si="25"/>
        <v>7272.7728408458315</v>
      </c>
      <c r="CW25" s="210">
        <f t="shared" si="25"/>
        <v>7486.41564014293</v>
      </c>
      <c r="CX25" s="210">
        <f t="shared" si="25"/>
        <v>7700.0584394400285</v>
      </c>
      <c r="CY25" s="210">
        <f t="shared" si="25"/>
        <v>7913.7012387371278</v>
      </c>
      <c r="CZ25" s="210">
        <f t="shared" si="25"/>
        <v>8020.5226383856771</v>
      </c>
      <c r="DA25" s="210">
        <f t="shared" si="25"/>
        <v>8020.5226383856771</v>
      </c>
    </row>
    <row r="26" spans="1:105">
      <c r="A26" s="201" t="str">
        <f>Income!A73</f>
        <v>Own crops sold</v>
      </c>
      <c r="B26" s="203">
        <f>Income!B73</f>
        <v>412.11062959866013</v>
      </c>
      <c r="C26" s="203">
        <f>Income!C73</f>
        <v>1840.5461712544325</v>
      </c>
      <c r="D26" s="203">
        <f>Income!D73</f>
        <v>10629.019988398781</v>
      </c>
      <c r="E26" s="203">
        <f>Income!E73</f>
        <v>50026.796178030709</v>
      </c>
      <c r="F26" s="210">
        <f t="shared" si="16"/>
        <v>412.11062959866013</v>
      </c>
      <c r="G26" s="210">
        <f t="shared" si="16"/>
        <v>412.11062959866013</v>
      </c>
      <c r="H26" s="210">
        <f t="shared" si="16"/>
        <v>412.11062959866013</v>
      </c>
      <c r="I26" s="210">
        <f t="shared" si="16"/>
        <v>412.11062959866013</v>
      </c>
      <c r="J26" s="210">
        <f t="shared" si="16"/>
        <v>412.11062959866013</v>
      </c>
      <c r="K26" s="210">
        <f t="shared" si="16"/>
        <v>412.11062959866013</v>
      </c>
      <c r="L26" s="210">
        <f t="shared" si="16"/>
        <v>412.11062959866013</v>
      </c>
      <c r="M26" s="210">
        <f t="shared" si="16"/>
        <v>412.11062959866013</v>
      </c>
      <c r="N26" s="210">
        <f t="shared" si="16"/>
        <v>432.51685162231399</v>
      </c>
      <c r="O26" s="210">
        <f t="shared" si="16"/>
        <v>473.32929566962179</v>
      </c>
      <c r="P26" s="210">
        <f t="shared" si="17"/>
        <v>514.14173971692958</v>
      </c>
      <c r="Q26" s="210">
        <f t="shared" si="17"/>
        <v>554.95418376423731</v>
      </c>
      <c r="R26" s="210">
        <f t="shared" si="17"/>
        <v>595.76662781154516</v>
      </c>
      <c r="S26" s="210">
        <f t="shared" si="17"/>
        <v>636.5790718588529</v>
      </c>
      <c r="T26" s="210">
        <f t="shared" si="17"/>
        <v>677.39151590616075</v>
      </c>
      <c r="U26" s="210">
        <f t="shared" si="17"/>
        <v>718.20395995346848</v>
      </c>
      <c r="V26" s="210">
        <f t="shared" si="17"/>
        <v>759.01640400077622</v>
      </c>
      <c r="W26" s="210">
        <f t="shared" si="17"/>
        <v>799.82884804808407</v>
      </c>
      <c r="X26" s="210">
        <f t="shared" si="17"/>
        <v>840.6412920953918</v>
      </c>
      <c r="Y26" s="210">
        <f t="shared" si="17"/>
        <v>881.45373614269965</v>
      </c>
      <c r="Z26" s="210">
        <f t="shared" si="18"/>
        <v>922.26618019000739</v>
      </c>
      <c r="AA26" s="210">
        <f t="shared" si="18"/>
        <v>963.07862423731513</v>
      </c>
      <c r="AB26" s="210">
        <f t="shared" si="18"/>
        <v>1003.891068284623</v>
      </c>
      <c r="AC26" s="210">
        <f t="shared" si="18"/>
        <v>1044.7035123319306</v>
      </c>
      <c r="AD26" s="210">
        <f t="shared" si="18"/>
        <v>1085.5159563792386</v>
      </c>
      <c r="AE26" s="210">
        <f t="shared" si="18"/>
        <v>1126.3284004265463</v>
      </c>
      <c r="AF26" s="210">
        <f t="shared" si="18"/>
        <v>1167.140844473854</v>
      </c>
      <c r="AG26" s="210">
        <f t="shared" si="18"/>
        <v>1207.953288521162</v>
      </c>
      <c r="AH26" s="210">
        <f t="shared" si="18"/>
        <v>1248.7657325684695</v>
      </c>
      <c r="AI26" s="210">
        <f t="shared" si="18"/>
        <v>1289.5781766157775</v>
      </c>
      <c r="AJ26" s="210">
        <f t="shared" si="19"/>
        <v>1330.3906206630852</v>
      </c>
      <c r="AK26" s="210">
        <f t="shared" si="19"/>
        <v>1371.2030647103929</v>
      </c>
      <c r="AL26" s="210">
        <f t="shared" si="19"/>
        <v>1412.0155087577009</v>
      </c>
      <c r="AM26" s="210">
        <f t="shared" si="19"/>
        <v>1452.8279528050086</v>
      </c>
      <c r="AN26" s="210">
        <f t="shared" si="19"/>
        <v>1493.6403968523164</v>
      </c>
      <c r="AO26" s="210">
        <f t="shared" si="19"/>
        <v>1534.4528408996241</v>
      </c>
      <c r="AP26" s="210">
        <f t="shared" si="19"/>
        <v>1575.2652849469318</v>
      </c>
      <c r="AQ26" s="210">
        <f t="shared" si="19"/>
        <v>1616.0777289942396</v>
      </c>
      <c r="AR26" s="210">
        <f t="shared" si="19"/>
        <v>1656.8901730415475</v>
      </c>
      <c r="AS26" s="210">
        <f t="shared" si="19"/>
        <v>1697.7026170888553</v>
      </c>
      <c r="AT26" s="210">
        <f t="shared" si="20"/>
        <v>1738.515061136163</v>
      </c>
      <c r="AU26" s="210">
        <f t="shared" si="20"/>
        <v>1779.3275051834707</v>
      </c>
      <c r="AV26" s="210">
        <f t="shared" si="20"/>
        <v>1820.1399492307785</v>
      </c>
      <c r="AW26" s="210">
        <f t="shared" si="20"/>
        <v>1950.4020939687368</v>
      </c>
      <c r="AX26" s="210">
        <f t="shared" si="20"/>
        <v>2170.1139393973453</v>
      </c>
      <c r="AY26" s="210">
        <f t="shared" si="20"/>
        <v>2389.8257848259541</v>
      </c>
      <c r="AZ26" s="210">
        <f t="shared" si="20"/>
        <v>2609.5376302545628</v>
      </c>
      <c r="BA26" s="210">
        <f t="shared" si="20"/>
        <v>2829.2494756831716</v>
      </c>
      <c r="BB26" s="210">
        <f t="shared" si="20"/>
        <v>3048.9613211117803</v>
      </c>
      <c r="BC26" s="210">
        <f t="shared" si="20"/>
        <v>3268.673166540389</v>
      </c>
      <c r="BD26" s="210">
        <f t="shared" si="21"/>
        <v>3488.3850119689978</v>
      </c>
      <c r="BE26" s="210">
        <f t="shared" si="21"/>
        <v>3708.0968573976061</v>
      </c>
      <c r="BF26" s="210">
        <f t="shared" si="21"/>
        <v>3927.8087028262148</v>
      </c>
      <c r="BG26" s="210">
        <f t="shared" si="21"/>
        <v>4147.5205482548236</v>
      </c>
      <c r="BH26" s="210">
        <f t="shared" si="21"/>
        <v>4367.2323936834327</v>
      </c>
      <c r="BI26" s="210">
        <f t="shared" si="21"/>
        <v>4586.944239112041</v>
      </c>
      <c r="BJ26" s="210">
        <f t="shared" si="21"/>
        <v>4806.6560845406493</v>
      </c>
      <c r="BK26" s="210">
        <f t="shared" si="21"/>
        <v>5026.3679299692585</v>
      </c>
      <c r="BL26" s="210">
        <f t="shared" si="21"/>
        <v>5246.0797753978677</v>
      </c>
      <c r="BM26" s="210">
        <f t="shared" si="21"/>
        <v>5465.791620826476</v>
      </c>
      <c r="BN26" s="210">
        <f t="shared" si="22"/>
        <v>5685.5034662550843</v>
      </c>
      <c r="BO26" s="210">
        <f t="shared" si="22"/>
        <v>5905.2153116836926</v>
      </c>
      <c r="BP26" s="210">
        <f t="shared" si="22"/>
        <v>6124.9271571123027</v>
      </c>
      <c r="BQ26" s="210">
        <f t="shared" si="22"/>
        <v>6344.639002540911</v>
      </c>
      <c r="BR26" s="210">
        <f t="shared" si="22"/>
        <v>6564.3508479695192</v>
      </c>
      <c r="BS26" s="210">
        <f t="shared" si="22"/>
        <v>6784.0626933981275</v>
      </c>
      <c r="BT26" s="210">
        <f t="shared" si="22"/>
        <v>7003.7745388267358</v>
      </c>
      <c r="BU26" s="210">
        <f t="shared" si="22"/>
        <v>7223.4863842553459</v>
      </c>
      <c r="BV26" s="210">
        <f t="shared" si="22"/>
        <v>7443.1982296839542</v>
      </c>
      <c r="BW26" s="210">
        <f t="shared" si="22"/>
        <v>7662.9100751125625</v>
      </c>
      <c r="BX26" s="210">
        <f t="shared" si="23"/>
        <v>7882.6219205411726</v>
      </c>
      <c r="BY26" s="210">
        <f t="shared" si="23"/>
        <v>8102.3337659697809</v>
      </c>
      <c r="BZ26" s="210">
        <f t="shared" si="23"/>
        <v>8322.0456113983892</v>
      </c>
      <c r="CA26" s="210">
        <f t="shared" si="23"/>
        <v>8541.7574568269974</v>
      </c>
      <c r="CB26" s="210">
        <f t="shared" si="23"/>
        <v>8761.4693022556057</v>
      </c>
      <c r="CC26" s="210">
        <f t="shared" si="23"/>
        <v>8981.1811476842158</v>
      </c>
      <c r="CD26" s="210">
        <f t="shared" si="23"/>
        <v>9200.8929931128241</v>
      </c>
      <c r="CE26" s="210">
        <f t="shared" si="23"/>
        <v>9420.6048385414324</v>
      </c>
      <c r="CF26" s="210">
        <f t="shared" si="23"/>
        <v>9640.3166839700425</v>
      </c>
      <c r="CG26" s="210">
        <f t="shared" si="23"/>
        <v>9860.0285293986508</v>
      </c>
      <c r="CH26" s="210">
        <f t="shared" si="24"/>
        <v>10079.740374827259</v>
      </c>
      <c r="CI26" s="210">
        <f t="shared" si="24"/>
        <v>10299.452220255867</v>
      </c>
      <c r="CJ26" s="210">
        <f t="shared" si="24"/>
        <v>10519.164065684477</v>
      </c>
      <c r="CK26" s="210">
        <f t="shared" si="24"/>
        <v>11942.279194719846</v>
      </c>
      <c r="CL26" s="210">
        <f t="shared" si="24"/>
        <v>14568.797607361974</v>
      </c>
      <c r="CM26" s="210">
        <f t="shared" si="24"/>
        <v>17195.316020004102</v>
      </c>
      <c r="CN26" s="210">
        <f t="shared" si="24"/>
        <v>19821.834432646232</v>
      </c>
      <c r="CO26" s="210">
        <f t="shared" si="24"/>
        <v>22448.352845288358</v>
      </c>
      <c r="CP26" s="210">
        <f t="shared" si="24"/>
        <v>25074.871257930488</v>
      </c>
      <c r="CQ26" s="210">
        <f t="shared" si="24"/>
        <v>27701.389670572615</v>
      </c>
      <c r="CR26" s="210">
        <f t="shared" si="25"/>
        <v>30327.908083214745</v>
      </c>
      <c r="CS26" s="210">
        <f t="shared" si="25"/>
        <v>32954.426495856867</v>
      </c>
      <c r="CT26" s="210">
        <f t="shared" si="25"/>
        <v>35580.944908499005</v>
      </c>
      <c r="CU26" s="210">
        <f t="shared" si="25"/>
        <v>38207.463321141127</v>
      </c>
      <c r="CV26" s="210">
        <f t="shared" si="25"/>
        <v>40833.981733783265</v>
      </c>
      <c r="CW26" s="210">
        <f t="shared" si="25"/>
        <v>43460.500146425387</v>
      </c>
      <c r="CX26" s="210">
        <f t="shared" si="25"/>
        <v>46087.018559067517</v>
      </c>
      <c r="CY26" s="210">
        <f t="shared" si="25"/>
        <v>48713.53697170964</v>
      </c>
      <c r="CZ26" s="210">
        <f t="shared" si="25"/>
        <v>50026.796178030709</v>
      </c>
      <c r="DA26" s="210">
        <f t="shared" si="25"/>
        <v>50026.796178030709</v>
      </c>
    </row>
    <row r="27" spans="1:105">
      <c r="A27" s="201" t="str">
        <f>Income!A74</f>
        <v>Animal products consumed</v>
      </c>
      <c r="B27" s="203">
        <f>Income!B74</f>
        <v>105.04840445944873</v>
      </c>
      <c r="C27" s="203">
        <f>Income!C74</f>
        <v>845.44993628530585</v>
      </c>
      <c r="D27" s="203">
        <f>Income!D74</f>
        <v>2653.452325915458</v>
      </c>
      <c r="E27" s="203">
        <f>Income!E74</f>
        <v>2518.0722425522163</v>
      </c>
      <c r="F27" s="210">
        <f t="shared" si="16"/>
        <v>105.04840445944873</v>
      </c>
      <c r="G27" s="210">
        <f t="shared" si="16"/>
        <v>105.04840445944873</v>
      </c>
      <c r="H27" s="210">
        <f t="shared" si="16"/>
        <v>105.04840445944873</v>
      </c>
      <c r="I27" s="210">
        <f t="shared" si="16"/>
        <v>105.04840445944873</v>
      </c>
      <c r="J27" s="210">
        <f t="shared" si="16"/>
        <v>105.04840445944873</v>
      </c>
      <c r="K27" s="210">
        <f t="shared" si="16"/>
        <v>105.04840445944873</v>
      </c>
      <c r="L27" s="210">
        <f t="shared" si="16"/>
        <v>105.04840445944873</v>
      </c>
      <c r="M27" s="210">
        <f t="shared" si="16"/>
        <v>105.04840445944873</v>
      </c>
      <c r="N27" s="210">
        <f t="shared" si="16"/>
        <v>115.62556919981812</v>
      </c>
      <c r="O27" s="210">
        <f t="shared" si="16"/>
        <v>136.7798986805569</v>
      </c>
      <c r="P27" s="210">
        <f t="shared" si="17"/>
        <v>157.93422816129566</v>
      </c>
      <c r="Q27" s="210">
        <f t="shared" si="17"/>
        <v>179.08855764203446</v>
      </c>
      <c r="R27" s="210">
        <f t="shared" si="17"/>
        <v>200.2428871227732</v>
      </c>
      <c r="S27" s="210">
        <f t="shared" si="17"/>
        <v>221.39721660351199</v>
      </c>
      <c r="T27" s="210">
        <f t="shared" si="17"/>
        <v>242.55154608425076</v>
      </c>
      <c r="U27" s="210">
        <f t="shared" si="17"/>
        <v>263.70587556498953</v>
      </c>
      <c r="V27" s="210">
        <f t="shared" si="17"/>
        <v>284.86020504572832</v>
      </c>
      <c r="W27" s="210">
        <f t="shared" si="17"/>
        <v>306.01453452646706</v>
      </c>
      <c r="X27" s="210">
        <f t="shared" si="17"/>
        <v>327.16886400720585</v>
      </c>
      <c r="Y27" s="210">
        <f t="shared" si="17"/>
        <v>348.32319348794465</v>
      </c>
      <c r="Z27" s="210">
        <f t="shared" si="18"/>
        <v>369.47752296868339</v>
      </c>
      <c r="AA27" s="210">
        <f t="shared" si="18"/>
        <v>390.63185244942213</v>
      </c>
      <c r="AB27" s="210">
        <f t="shared" si="18"/>
        <v>411.78618193016098</v>
      </c>
      <c r="AC27" s="210">
        <f t="shared" si="18"/>
        <v>432.94051141089972</v>
      </c>
      <c r="AD27" s="210">
        <f t="shared" si="18"/>
        <v>454.09484089163846</v>
      </c>
      <c r="AE27" s="210">
        <f t="shared" si="18"/>
        <v>475.24917037237731</v>
      </c>
      <c r="AF27" s="210">
        <f t="shared" si="18"/>
        <v>496.40349985311605</v>
      </c>
      <c r="AG27" s="210">
        <f t="shared" si="18"/>
        <v>517.55782933385478</v>
      </c>
      <c r="AH27" s="210">
        <f t="shared" si="18"/>
        <v>538.71215881459364</v>
      </c>
      <c r="AI27" s="210">
        <f t="shared" si="18"/>
        <v>559.86648829533237</v>
      </c>
      <c r="AJ27" s="210">
        <f t="shared" si="19"/>
        <v>581.02081777607123</v>
      </c>
      <c r="AK27" s="210">
        <f t="shared" si="19"/>
        <v>602.17514725680985</v>
      </c>
      <c r="AL27" s="210">
        <f t="shared" si="19"/>
        <v>623.32947673754882</v>
      </c>
      <c r="AM27" s="210">
        <f t="shared" si="19"/>
        <v>644.48380621828744</v>
      </c>
      <c r="AN27" s="210">
        <f t="shared" si="19"/>
        <v>665.63813569902629</v>
      </c>
      <c r="AO27" s="210">
        <f t="shared" si="19"/>
        <v>686.79246517976503</v>
      </c>
      <c r="AP27" s="210">
        <f t="shared" si="19"/>
        <v>707.94679466050388</v>
      </c>
      <c r="AQ27" s="210">
        <f t="shared" si="19"/>
        <v>729.10112414124251</v>
      </c>
      <c r="AR27" s="210">
        <f t="shared" si="19"/>
        <v>750.25545362198147</v>
      </c>
      <c r="AS27" s="210">
        <f t="shared" si="19"/>
        <v>771.4097831027201</v>
      </c>
      <c r="AT27" s="210">
        <f t="shared" si="20"/>
        <v>792.56411258345895</v>
      </c>
      <c r="AU27" s="210">
        <f t="shared" si="20"/>
        <v>813.71844206419769</v>
      </c>
      <c r="AV27" s="210">
        <f t="shared" si="20"/>
        <v>834.87277154493654</v>
      </c>
      <c r="AW27" s="210">
        <f t="shared" si="20"/>
        <v>868.0499661556828</v>
      </c>
      <c r="AX27" s="210">
        <f t="shared" si="20"/>
        <v>913.25002589643657</v>
      </c>
      <c r="AY27" s="210">
        <f t="shared" si="20"/>
        <v>958.45008563719034</v>
      </c>
      <c r="AZ27" s="210">
        <f t="shared" si="20"/>
        <v>1003.6501453779442</v>
      </c>
      <c r="BA27" s="210">
        <f t="shared" si="20"/>
        <v>1048.8502051186979</v>
      </c>
      <c r="BB27" s="210">
        <f t="shared" si="20"/>
        <v>1094.0502648594518</v>
      </c>
      <c r="BC27" s="210">
        <f t="shared" si="20"/>
        <v>1139.2503246002057</v>
      </c>
      <c r="BD27" s="210">
        <f t="shared" si="21"/>
        <v>1184.4503843409593</v>
      </c>
      <c r="BE27" s="210">
        <f t="shared" si="21"/>
        <v>1229.6504440817132</v>
      </c>
      <c r="BF27" s="210">
        <f t="shared" si="21"/>
        <v>1274.8505038224671</v>
      </c>
      <c r="BG27" s="210">
        <f t="shared" si="21"/>
        <v>1320.0505635632207</v>
      </c>
      <c r="BH27" s="210">
        <f t="shared" si="21"/>
        <v>1365.2506233039746</v>
      </c>
      <c r="BI27" s="210">
        <f t="shared" si="21"/>
        <v>1410.4506830447285</v>
      </c>
      <c r="BJ27" s="210">
        <f t="shared" si="21"/>
        <v>1455.6507427854822</v>
      </c>
      <c r="BK27" s="210">
        <f t="shared" si="21"/>
        <v>1500.8508025262361</v>
      </c>
      <c r="BL27" s="210">
        <f t="shared" si="21"/>
        <v>1546.05086226699</v>
      </c>
      <c r="BM27" s="210">
        <f t="shared" si="21"/>
        <v>1591.2509220077436</v>
      </c>
      <c r="BN27" s="210">
        <f t="shared" si="22"/>
        <v>1636.4509817484975</v>
      </c>
      <c r="BO27" s="210">
        <f t="shared" si="22"/>
        <v>1681.6510414892514</v>
      </c>
      <c r="BP27" s="210">
        <f t="shared" si="22"/>
        <v>1726.851101230005</v>
      </c>
      <c r="BQ27" s="210">
        <f t="shared" si="22"/>
        <v>1772.0511609707589</v>
      </c>
      <c r="BR27" s="210">
        <f t="shared" si="22"/>
        <v>1817.2512207115128</v>
      </c>
      <c r="BS27" s="210">
        <f t="shared" si="22"/>
        <v>1862.4512804522665</v>
      </c>
      <c r="BT27" s="210">
        <f t="shared" si="22"/>
        <v>1907.6513401930201</v>
      </c>
      <c r="BU27" s="210">
        <f t="shared" si="22"/>
        <v>1952.8513999337742</v>
      </c>
      <c r="BV27" s="210">
        <f t="shared" si="22"/>
        <v>1998.0514596745279</v>
      </c>
      <c r="BW27" s="210">
        <f t="shared" si="22"/>
        <v>2043.2515194152816</v>
      </c>
      <c r="BX27" s="210">
        <f t="shared" si="23"/>
        <v>2088.4515791560357</v>
      </c>
      <c r="BY27" s="210">
        <f t="shared" si="23"/>
        <v>2133.6516388967893</v>
      </c>
      <c r="BZ27" s="210">
        <f t="shared" si="23"/>
        <v>2178.851698637543</v>
      </c>
      <c r="CA27" s="210">
        <f t="shared" si="23"/>
        <v>2224.0517583782971</v>
      </c>
      <c r="CB27" s="210">
        <f t="shared" si="23"/>
        <v>2269.2518181190508</v>
      </c>
      <c r="CC27" s="210">
        <f t="shared" si="23"/>
        <v>2314.4518778598044</v>
      </c>
      <c r="CD27" s="210">
        <f t="shared" si="23"/>
        <v>2359.6519376005585</v>
      </c>
      <c r="CE27" s="210">
        <f t="shared" si="23"/>
        <v>2404.8519973413122</v>
      </c>
      <c r="CF27" s="210">
        <f t="shared" si="23"/>
        <v>2450.0520570820659</v>
      </c>
      <c r="CG27" s="210">
        <f t="shared" si="23"/>
        <v>2495.2521168228195</v>
      </c>
      <c r="CH27" s="210">
        <f t="shared" si="24"/>
        <v>2540.4521765635736</v>
      </c>
      <c r="CI27" s="210">
        <f t="shared" si="24"/>
        <v>2585.6522363043273</v>
      </c>
      <c r="CJ27" s="210">
        <f t="shared" si="24"/>
        <v>2630.8522960450809</v>
      </c>
      <c r="CK27" s="210">
        <f t="shared" si="24"/>
        <v>2648.9396564700164</v>
      </c>
      <c r="CL27" s="210">
        <f t="shared" si="24"/>
        <v>2639.9143175791337</v>
      </c>
      <c r="CM27" s="210">
        <f t="shared" si="24"/>
        <v>2630.888978688251</v>
      </c>
      <c r="CN27" s="210">
        <f t="shared" si="24"/>
        <v>2621.8636397973683</v>
      </c>
      <c r="CO27" s="210">
        <f t="shared" si="24"/>
        <v>2612.8383009064855</v>
      </c>
      <c r="CP27" s="210">
        <f t="shared" si="24"/>
        <v>2603.8129620156028</v>
      </c>
      <c r="CQ27" s="210">
        <f t="shared" si="24"/>
        <v>2594.7876231247201</v>
      </c>
      <c r="CR27" s="210">
        <f t="shared" si="25"/>
        <v>2585.7622842338369</v>
      </c>
      <c r="CS27" s="210">
        <f t="shared" si="25"/>
        <v>2576.7369453429542</v>
      </c>
      <c r="CT27" s="210">
        <f t="shared" si="25"/>
        <v>2567.7116064520715</v>
      </c>
      <c r="CU27" s="210">
        <f t="shared" si="25"/>
        <v>2558.6862675611887</v>
      </c>
      <c r="CV27" s="210">
        <f t="shared" si="25"/>
        <v>2549.660928670306</v>
      </c>
      <c r="CW27" s="210">
        <f t="shared" si="25"/>
        <v>2540.6355897794233</v>
      </c>
      <c r="CX27" s="210">
        <f t="shared" si="25"/>
        <v>2531.6102508885406</v>
      </c>
      <c r="CY27" s="210">
        <f t="shared" si="25"/>
        <v>2522.5849119976579</v>
      </c>
      <c r="CZ27" s="210">
        <f t="shared" si="25"/>
        <v>2518.0722425522163</v>
      </c>
      <c r="DA27" s="210">
        <f t="shared" si="25"/>
        <v>2518.0722425522163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343.42552466555009</v>
      </c>
      <c r="C29" s="203">
        <f>Income!C76</f>
        <v>6345.0012091489534</v>
      </c>
      <c r="D29" s="203">
        <f>Income!D76</f>
        <v>39918.065859500239</v>
      </c>
      <c r="E29" s="203">
        <f>Income!E76</f>
        <v>40103.706434777763</v>
      </c>
      <c r="F29" s="210">
        <f t="shared" si="16"/>
        <v>343.42552466555009</v>
      </c>
      <c r="G29" s="210">
        <f t="shared" si="16"/>
        <v>343.42552466555009</v>
      </c>
      <c r="H29" s="210">
        <f t="shared" si="16"/>
        <v>343.42552466555009</v>
      </c>
      <c r="I29" s="210">
        <f t="shared" si="16"/>
        <v>343.42552466555009</v>
      </c>
      <c r="J29" s="210">
        <f t="shared" si="16"/>
        <v>343.42552466555009</v>
      </c>
      <c r="K29" s="210">
        <f t="shared" si="16"/>
        <v>343.42552466555009</v>
      </c>
      <c r="L29" s="210">
        <f t="shared" si="16"/>
        <v>343.42552466555009</v>
      </c>
      <c r="M29" s="210">
        <f t="shared" si="16"/>
        <v>343.42552466555009</v>
      </c>
      <c r="N29" s="210">
        <f t="shared" si="16"/>
        <v>429.16232015817013</v>
      </c>
      <c r="O29" s="210">
        <f t="shared" si="16"/>
        <v>600.63591114341023</v>
      </c>
      <c r="P29" s="210">
        <f t="shared" si="17"/>
        <v>772.10950212865032</v>
      </c>
      <c r="Q29" s="210">
        <f t="shared" si="17"/>
        <v>943.5830931138903</v>
      </c>
      <c r="R29" s="210">
        <f t="shared" si="17"/>
        <v>1115.0566840991305</v>
      </c>
      <c r="S29" s="210">
        <f t="shared" si="17"/>
        <v>1286.5302750843707</v>
      </c>
      <c r="T29" s="210">
        <f t="shared" si="17"/>
        <v>1458.0038660696105</v>
      </c>
      <c r="U29" s="210">
        <f t="shared" si="17"/>
        <v>1629.4774570548509</v>
      </c>
      <c r="V29" s="210">
        <f t="shared" si="17"/>
        <v>1800.9510480400907</v>
      </c>
      <c r="W29" s="210">
        <f t="shared" si="17"/>
        <v>1972.4246390253311</v>
      </c>
      <c r="X29" s="210">
        <f t="shared" si="17"/>
        <v>2143.8982300105708</v>
      </c>
      <c r="Y29" s="210">
        <f t="shared" si="17"/>
        <v>2315.3718209958115</v>
      </c>
      <c r="Z29" s="210">
        <f t="shared" si="18"/>
        <v>2486.8454119810513</v>
      </c>
      <c r="AA29" s="210">
        <f t="shared" si="18"/>
        <v>2658.3190029662915</v>
      </c>
      <c r="AB29" s="210">
        <f t="shared" si="18"/>
        <v>2829.7925939515317</v>
      </c>
      <c r="AC29" s="210">
        <f t="shared" si="18"/>
        <v>3001.2661849367719</v>
      </c>
      <c r="AD29" s="210">
        <f t="shared" si="18"/>
        <v>3172.7397759220116</v>
      </c>
      <c r="AE29" s="210">
        <f t="shared" si="18"/>
        <v>3344.2133669072518</v>
      </c>
      <c r="AF29" s="210">
        <f t="shared" si="18"/>
        <v>3515.686957892492</v>
      </c>
      <c r="AG29" s="210">
        <f t="shared" si="18"/>
        <v>3687.1605488777323</v>
      </c>
      <c r="AH29" s="210">
        <f t="shared" si="18"/>
        <v>3858.634139862972</v>
      </c>
      <c r="AI29" s="210">
        <f t="shared" si="18"/>
        <v>4030.1077308482122</v>
      </c>
      <c r="AJ29" s="210">
        <f t="shared" si="19"/>
        <v>4201.5813218334524</v>
      </c>
      <c r="AK29" s="210">
        <f t="shared" si="19"/>
        <v>4373.0549128186922</v>
      </c>
      <c r="AL29" s="210">
        <f t="shared" si="19"/>
        <v>4544.5285038039319</v>
      </c>
      <c r="AM29" s="210">
        <f t="shared" si="19"/>
        <v>4716.0020947891726</v>
      </c>
      <c r="AN29" s="210">
        <f t="shared" si="19"/>
        <v>4887.4756857744133</v>
      </c>
      <c r="AO29" s="210">
        <f t="shared" si="19"/>
        <v>5058.949276759653</v>
      </c>
      <c r="AP29" s="210">
        <f t="shared" si="19"/>
        <v>5230.4228677448928</v>
      </c>
      <c r="AQ29" s="210">
        <f t="shared" si="19"/>
        <v>5401.8964587301325</v>
      </c>
      <c r="AR29" s="210">
        <f t="shared" si="19"/>
        <v>5573.3700497153732</v>
      </c>
      <c r="AS29" s="210">
        <f t="shared" si="19"/>
        <v>5744.8436407006129</v>
      </c>
      <c r="AT29" s="210">
        <f t="shared" si="20"/>
        <v>5916.3172316858527</v>
      </c>
      <c r="AU29" s="210">
        <f t="shared" si="20"/>
        <v>6087.7908226710933</v>
      </c>
      <c r="AV29" s="210">
        <f t="shared" si="20"/>
        <v>6259.264413656334</v>
      </c>
      <c r="AW29" s="210">
        <f t="shared" si="20"/>
        <v>6764.6645172783446</v>
      </c>
      <c r="AX29" s="210">
        <f t="shared" si="20"/>
        <v>7603.9911335371271</v>
      </c>
      <c r="AY29" s="210">
        <f t="shared" si="20"/>
        <v>8443.3177497959077</v>
      </c>
      <c r="AZ29" s="210">
        <f t="shared" si="20"/>
        <v>9282.6443660546902</v>
      </c>
      <c r="BA29" s="210">
        <f t="shared" si="20"/>
        <v>10121.970982313473</v>
      </c>
      <c r="BB29" s="210">
        <f t="shared" si="20"/>
        <v>10961.297598572255</v>
      </c>
      <c r="BC29" s="210">
        <f t="shared" si="20"/>
        <v>11800.624214831038</v>
      </c>
      <c r="BD29" s="210">
        <f t="shared" si="21"/>
        <v>12639.95083108982</v>
      </c>
      <c r="BE29" s="210">
        <f t="shared" si="21"/>
        <v>13479.277447348602</v>
      </c>
      <c r="BF29" s="210">
        <f t="shared" si="21"/>
        <v>14318.604063607385</v>
      </c>
      <c r="BG29" s="210">
        <f t="shared" si="21"/>
        <v>15157.930679866166</v>
      </c>
      <c r="BH29" s="210">
        <f t="shared" si="21"/>
        <v>15997.257296124948</v>
      </c>
      <c r="BI29" s="210">
        <f t="shared" si="21"/>
        <v>16836.583912383729</v>
      </c>
      <c r="BJ29" s="210">
        <f t="shared" si="21"/>
        <v>17675.910528642511</v>
      </c>
      <c r="BK29" s="210">
        <f t="shared" si="21"/>
        <v>18515.237144901294</v>
      </c>
      <c r="BL29" s="210">
        <f t="shared" si="21"/>
        <v>19354.563761160076</v>
      </c>
      <c r="BM29" s="210">
        <f t="shared" si="21"/>
        <v>20193.890377418858</v>
      </c>
      <c r="BN29" s="210">
        <f t="shared" si="22"/>
        <v>21033.216993677641</v>
      </c>
      <c r="BO29" s="210">
        <f t="shared" si="22"/>
        <v>21872.543609936423</v>
      </c>
      <c r="BP29" s="210">
        <f t="shared" si="22"/>
        <v>22711.870226195206</v>
      </c>
      <c r="BQ29" s="210">
        <f t="shared" si="22"/>
        <v>23551.196842453988</v>
      </c>
      <c r="BR29" s="210">
        <f t="shared" si="22"/>
        <v>24390.523458712771</v>
      </c>
      <c r="BS29" s="210">
        <f t="shared" si="22"/>
        <v>25229.850074971553</v>
      </c>
      <c r="BT29" s="210">
        <f t="shared" si="22"/>
        <v>26069.176691230336</v>
      </c>
      <c r="BU29" s="210">
        <f t="shared" si="22"/>
        <v>26908.503307489111</v>
      </c>
      <c r="BV29" s="210">
        <f t="shared" si="22"/>
        <v>27747.829923747893</v>
      </c>
      <c r="BW29" s="210">
        <f t="shared" si="22"/>
        <v>28587.156540006676</v>
      </c>
      <c r="BX29" s="210">
        <f t="shared" si="23"/>
        <v>29426.483156265458</v>
      </c>
      <c r="BY29" s="210">
        <f t="shared" si="23"/>
        <v>30265.809772524241</v>
      </c>
      <c r="BZ29" s="210">
        <f t="shared" si="23"/>
        <v>31105.136388783023</v>
      </c>
      <c r="CA29" s="210">
        <f t="shared" si="23"/>
        <v>31944.463005041805</v>
      </c>
      <c r="CB29" s="210">
        <f t="shared" si="23"/>
        <v>32783.789621300588</v>
      </c>
      <c r="CC29" s="210">
        <f t="shared" si="23"/>
        <v>33623.11623755937</v>
      </c>
      <c r="CD29" s="210">
        <f t="shared" si="23"/>
        <v>34462.442853818153</v>
      </c>
      <c r="CE29" s="210">
        <f t="shared" si="23"/>
        <v>35301.769470076935</v>
      </c>
      <c r="CF29" s="210">
        <f t="shared" si="23"/>
        <v>36141.096086335718</v>
      </c>
      <c r="CG29" s="210">
        <f t="shared" si="23"/>
        <v>36980.4227025945</v>
      </c>
      <c r="CH29" s="210">
        <f t="shared" si="24"/>
        <v>37819.749318853283</v>
      </c>
      <c r="CI29" s="210">
        <f t="shared" si="24"/>
        <v>38659.075935112065</v>
      </c>
      <c r="CJ29" s="210">
        <f t="shared" si="24"/>
        <v>39498.402551370848</v>
      </c>
      <c r="CK29" s="210">
        <f t="shared" si="24"/>
        <v>39924.253878676158</v>
      </c>
      <c r="CL29" s="210">
        <f t="shared" si="24"/>
        <v>39936.629917027989</v>
      </c>
      <c r="CM29" s="210">
        <f t="shared" si="24"/>
        <v>39949.005955379827</v>
      </c>
      <c r="CN29" s="210">
        <f t="shared" si="24"/>
        <v>39961.381993731658</v>
      </c>
      <c r="CO29" s="210">
        <f t="shared" si="24"/>
        <v>39973.758032083497</v>
      </c>
      <c r="CP29" s="210">
        <f t="shared" si="24"/>
        <v>39986.134070435328</v>
      </c>
      <c r="CQ29" s="210">
        <f t="shared" si="24"/>
        <v>39998.510108787166</v>
      </c>
      <c r="CR29" s="210">
        <f t="shared" si="25"/>
        <v>40010.886147138997</v>
      </c>
      <c r="CS29" s="210">
        <f t="shared" si="25"/>
        <v>40023.262185490836</v>
      </c>
      <c r="CT29" s="210">
        <f t="shared" si="25"/>
        <v>40035.638223842674</v>
      </c>
      <c r="CU29" s="210">
        <f t="shared" si="25"/>
        <v>40048.014262194505</v>
      </c>
      <c r="CV29" s="210">
        <f t="shared" si="25"/>
        <v>40060.390300546343</v>
      </c>
      <c r="CW29" s="210">
        <f t="shared" si="25"/>
        <v>40072.766338898175</v>
      </c>
      <c r="CX29" s="210">
        <f t="shared" si="25"/>
        <v>40085.142377250013</v>
      </c>
      <c r="CY29" s="210">
        <f t="shared" si="25"/>
        <v>40097.518415601844</v>
      </c>
      <c r="CZ29" s="210">
        <f t="shared" si="25"/>
        <v>40103.706434777763</v>
      </c>
      <c r="DA29" s="210">
        <f t="shared" si="25"/>
        <v>40103.706434777763</v>
      </c>
    </row>
    <row r="30" spans="1:105">
      <c r="A30" s="201" t="str">
        <f>Income!A77</f>
        <v>Wild foods consumed and sold</v>
      </c>
      <c r="B30" s="203">
        <f>Income!B77</f>
        <v>1248.9305588099214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1248.9305588099214</v>
      </c>
      <c r="G30" s="210">
        <f t="shared" si="16"/>
        <v>1248.9305588099214</v>
      </c>
      <c r="H30" s="210">
        <f t="shared" si="16"/>
        <v>1248.9305588099214</v>
      </c>
      <c r="I30" s="210">
        <f t="shared" si="16"/>
        <v>1248.9305588099214</v>
      </c>
      <c r="J30" s="210">
        <f t="shared" si="16"/>
        <v>1248.9305588099214</v>
      </c>
      <c r="K30" s="210">
        <f t="shared" si="16"/>
        <v>1248.9305588099214</v>
      </c>
      <c r="L30" s="210">
        <f t="shared" si="16"/>
        <v>1248.9305588099214</v>
      </c>
      <c r="M30" s="210">
        <f t="shared" si="16"/>
        <v>1248.9305588099214</v>
      </c>
      <c r="N30" s="210">
        <f t="shared" si="16"/>
        <v>1231.0886936840654</v>
      </c>
      <c r="O30" s="210">
        <f t="shared" si="16"/>
        <v>1195.4049634323533</v>
      </c>
      <c r="P30" s="210">
        <f t="shared" si="17"/>
        <v>1159.7212331806413</v>
      </c>
      <c r="Q30" s="210">
        <f t="shared" si="17"/>
        <v>1124.0375029289294</v>
      </c>
      <c r="R30" s="210">
        <f t="shared" si="17"/>
        <v>1088.3537726772172</v>
      </c>
      <c r="S30" s="210">
        <f t="shared" si="17"/>
        <v>1052.6700424255052</v>
      </c>
      <c r="T30" s="210">
        <f t="shared" si="17"/>
        <v>1016.9863121737932</v>
      </c>
      <c r="U30" s="210">
        <f t="shared" si="17"/>
        <v>981.30258192208112</v>
      </c>
      <c r="V30" s="210">
        <f t="shared" si="17"/>
        <v>945.61885167036905</v>
      </c>
      <c r="W30" s="210">
        <f t="shared" si="17"/>
        <v>909.93512141865699</v>
      </c>
      <c r="X30" s="210">
        <f t="shared" si="17"/>
        <v>874.25139116694504</v>
      </c>
      <c r="Y30" s="210">
        <f t="shared" si="17"/>
        <v>838.56766091523298</v>
      </c>
      <c r="Z30" s="210">
        <f t="shared" si="18"/>
        <v>802.88393066352091</v>
      </c>
      <c r="AA30" s="210">
        <f t="shared" si="18"/>
        <v>767.20020041180896</v>
      </c>
      <c r="AB30" s="210">
        <f t="shared" si="18"/>
        <v>731.51647016009679</v>
      </c>
      <c r="AC30" s="210">
        <f t="shared" si="18"/>
        <v>695.83273990838484</v>
      </c>
      <c r="AD30" s="210">
        <f t="shared" si="18"/>
        <v>660.14900965667277</v>
      </c>
      <c r="AE30" s="210">
        <f t="shared" si="18"/>
        <v>624.46527940496071</v>
      </c>
      <c r="AF30" s="210">
        <f t="shared" si="18"/>
        <v>588.78154915324865</v>
      </c>
      <c r="AG30" s="210">
        <f t="shared" si="18"/>
        <v>553.0978189015367</v>
      </c>
      <c r="AH30" s="210">
        <f t="shared" si="18"/>
        <v>517.41408864982452</v>
      </c>
      <c r="AI30" s="210">
        <f t="shared" si="18"/>
        <v>481.73035839811257</v>
      </c>
      <c r="AJ30" s="210">
        <f t="shared" si="19"/>
        <v>446.04662814640051</v>
      </c>
      <c r="AK30" s="210">
        <f t="shared" si="19"/>
        <v>410.36289789468844</v>
      </c>
      <c r="AL30" s="210">
        <f t="shared" si="19"/>
        <v>374.67916764297638</v>
      </c>
      <c r="AM30" s="210">
        <f t="shared" si="19"/>
        <v>338.99543739126443</v>
      </c>
      <c r="AN30" s="210">
        <f t="shared" si="19"/>
        <v>303.31170713955237</v>
      </c>
      <c r="AO30" s="210">
        <f t="shared" si="19"/>
        <v>267.6279768878403</v>
      </c>
      <c r="AP30" s="210">
        <f t="shared" si="19"/>
        <v>231.94424663612824</v>
      </c>
      <c r="AQ30" s="210">
        <f t="shared" si="19"/>
        <v>196.26051638441618</v>
      </c>
      <c r="AR30" s="210">
        <f t="shared" si="19"/>
        <v>160.57678613270423</v>
      </c>
      <c r="AS30" s="210">
        <f t="shared" si="19"/>
        <v>124.89305588099228</v>
      </c>
      <c r="AT30" s="210">
        <f t="shared" si="20"/>
        <v>89.209325629280102</v>
      </c>
      <c r="AU30" s="210">
        <f t="shared" si="20"/>
        <v>53.525595377567925</v>
      </c>
      <c r="AV30" s="210">
        <f t="shared" si="20"/>
        <v>17.841865125856202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25791.256902382815</v>
      </c>
      <c r="C31" s="203">
        <f>Income!C78</f>
        <v>4732.8330117971118</v>
      </c>
      <c r="D31" s="203">
        <f>Income!D78</f>
        <v>0</v>
      </c>
      <c r="E31" s="203">
        <f>Income!E78</f>
        <v>0</v>
      </c>
      <c r="F31" s="210">
        <f t="shared" si="16"/>
        <v>25791.256902382815</v>
      </c>
      <c r="G31" s="210">
        <f t="shared" si="16"/>
        <v>25791.256902382815</v>
      </c>
      <c r="H31" s="210">
        <f t="shared" si="16"/>
        <v>25791.256902382815</v>
      </c>
      <c r="I31" s="210">
        <f t="shared" si="16"/>
        <v>25791.256902382815</v>
      </c>
      <c r="J31" s="210">
        <f t="shared" si="16"/>
        <v>25791.256902382815</v>
      </c>
      <c r="K31" s="210">
        <f t="shared" si="16"/>
        <v>25791.256902382815</v>
      </c>
      <c r="L31" s="210">
        <f t="shared" si="16"/>
        <v>25791.256902382815</v>
      </c>
      <c r="M31" s="210">
        <f t="shared" si="16"/>
        <v>25791.256902382815</v>
      </c>
      <c r="N31" s="210">
        <f t="shared" si="16"/>
        <v>25490.422275374447</v>
      </c>
      <c r="O31" s="210">
        <f t="shared" si="16"/>
        <v>24888.753021357712</v>
      </c>
      <c r="P31" s="210">
        <f t="shared" si="17"/>
        <v>24287.083767340977</v>
      </c>
      <c r="Q31" s="210">
        <f t="shared" si="17"/>
        <v>23685.414513324245</v>
      </c>
      <c r="R31" s="210">
        <f t="shared" si="17"/>
        <v>23083.74525930751</v>
      </c>
      <c r="S31" s="210">
        <f t="shared" si="17"/>
        <v>22482.076005290775</v>
      </c>
      <c r="T31" s="210">
        <f t="shared" si="17"/>
        <v>21880.40675127404</v>
      </c>
      <c r="U31" s="210">
        <f t="shared" si="17"/>
        <v>21278.737497257309</v>
      </c>
      <c r="V31" s="210">
        <f t="shared" si="17"/>
        <v>20677.068243240574</v>
      </c>
      <c r="W31" s="210">
        <f t="shared" si="17"/>
        <v>20075.398989223839</v>
      </c>
      <c r="X31" s="210">
        <f t="shared" si="17"/>
        <v>19473.729735207104</v>
      </c>
      <c r="Y31" s="210">
        <f t="shared" si="17"/>
        <v>18872.060481190369</v>
      </c>
      <c r="Z31" s="210">
        <f t="shared" si="18"/>
        <v>18270.391227173634</v>
      </c>
      <c r="AA31" s="210">
        <f t="shared" si="18"/>
        <v>17668.721973156902</v>
      </c>
      <c r="AB31" s="210">
        <f t="shared" si="18"/>
        <v>17067.052719140167</v>
      </c>
      <c r="AC31" s="210">
        <f t="shared" si="18"/>
        <v>16465.383465123432</v>
      </c>
      <c r="AD31" s="210">
        <f t="shared" si="18"/>
        <v>15863.714211106699</v>
      </c>
      <c r="AE31" s="210">
        <f t="shared" si="18"/>
        <v>15262.044957089964</v>
      </c>
      <c r="AF31" s="210">
        <f t="shared" si="18"/>
        <v>14660.375703073229</v>
      </c>
      <c r="AG31" s="210">
        <f t="shared" si="18"/>
        <v>14058.706449056495</v>
      </c>
      <c r="AH31" s="210">
        <f t="shared" si="18"/>
        <v>13457.03719503976</v>
      </c>
      <c r="AI31" s="210">
        <f t="shared" si="18"/>
        <v>12855.367941023025</v>
      </c>
      <c r="AJ31" s="210">
        <f t="shared" si="19"/>
        <v>12253.698687006292</v>
      </c>
      <c r="AK31" s="210">
        <f t="shared" si="19"/>
        <v>11652.029432989559</v>
      </c>
      <c r="AL31" s="210">
        <f t="shared" si="19"/>
        <v>11050.360178972824</v>
      </c>
      <c r="AM31" s="210">
        <f t="shared" si="19"/>
        <v>10448.69092495609</v>
      </c>
      <c r="AN31" s="210">
        <f t="shared" si="19"/>
        <v>9847.0216709393535</v>
      </c>
      <c r="AO31" s="210">
        <f t="shared" si="19"/>
        <v>9245.3524169226184</v>
      </c>
      <c r="AP31" s="210">
        <f t="shared" si="19"/>
        <v>8643.683162905887</v>
      </c>
      <c r="AQ31" s="210">
        <f t="shared" si="19"/>
        <v>8042.0139088891519</v>
      </c>
      <c r="AR31" s="210">
        <f t="shared" si="19"/>
        <v>7440.3446548724169</v>
      </c>
      <c r="AS31" s="210">
        <f t="shared" si="19"/>
        <v>6838.6754008556854</v>
      </c>
      <c r="AT31" s="210">
        <f t="shared" si="20"/>
        <v>6237.0061468389467</v>
      </c>
      <c r="AU31" s="210">
        <f t="shared" si="20"/>
        <v>5635.3368928222153</v>
      </c>
      <c r="AV31" s="210">
        <f t="shared" si="20"/>
        <v>5033.6676388054802</v>
      </c>
      <c r="AW31" s="210">
        <f t="shared" si="20"/>
        <v>4673.6725991496478</v>
      </c>
      <c r="AX31" s="210">
        <f t="shared" si="20"/>
        <v>4555.3517738547198</v>
      </c>
      <c r="AY31" s="210">
        <f t="shared" si="20"/>
        <v>4437.0309485597927</v>
      </c>
      <c r="AZ31" s="210">
        <f t="shared" si="20"/>
        <v>4318.7101232648647</v>
      </c>
      <c r="BA31" s="210">
        <f t="shared" si="20"/>
        <v>4200.3892979699367</v>
      </c>
      <c r="BB31" s="210">
        <f t="shared" si="20"/>
        <v>4082.0684726750087</v>
      </c>
      <c r="BC31" s="210">
        <f t="shared" si="20"/>
        <v>3963.7476473800812</v>
      </c>
      <c r="BD31" s="210">
        <f t="shared" si="21"/>
        <v>3845.4268220851532</v>
      </c>
      <c r="BE31" s="210">
        <f t="shared" si="21"/>
        <v>3727.1059967902256</v>
      </c>
      <c r="BF31" s="210">
        <f t="shared" si="21"/>
        <v>3608.7851714952976</v>
      </c>
      <c r="BG31" s="210">
        <f t="shared" si="21"/>
        <v>3490.4643462003701</v>
      </c>
      <c r="BH31" s="210">
        <f t="shared" si="21"/>
        <v>3372.1435209054421</v>
      </c>
      <c r="BI31" s="210">
        <f t="shared" si="21"/>
        <v>3253.8226956105145</v>
      </c>
      <c r="BJ31" s="210">
        <f t="shared" si="21"/>
        <v>3135.5018703155865</v>
      </c>
      <c r="BK31" s="210">
        <f t="shared" si="21"/>
        <v>3017.181045020659</v>
      </c>
      <c r="BL31" s="210">
        <f t="shared" si="21"/>
        <v>2898.860219725731</v>
      </c>
      <c r="BM31" s="210">
        <f t="shared" si="21"/>
        <v>2780.5393944308034</v>
      </c>
      <c r="BN31" s="210">
        <f t="shared" si="22"/>
        <v>2662.2185691358754</v>
      </c>
      <c r="BO31" s="210">
        <f t="shared" si="22"/>
        <v>2543.8977438409474</v>
      </c>
      <c r="BP31" s="210">
        <f t="shared" si="22"/>
        <v>2425.5769185460194</v>
      </c>
      <c r="BQ31" s="210">
        <f t="shared" si="22"/>
        <v>2307.2560932510919</v>
      </c>
      <c r="BR31" s="210">
        <f t="shared" si="22"/>
        <v>2188.9352679561644</v>
      </c>
      <c r="BS31" s="210">
        <f t="shared" si="22"/>
        <v>2070.6144426612364</v>
      </c>
      <c r="BT31" s="210">
        <f t="shared" si="22"/>
        <v>1952.2936173663088</v>
      </c>
      <c r="BU31" s="210">
        <f t="shared" si="22"/>
        <v>1833.9727920713808</v>
      </c>
      <c r="BV31" s="210">
        <f t="shared" si="22"/>
        <v>1715.6519667764533</v>
      </c>
      <c r="BW31" s="210">
        <f t="shared" si="22"/>
        <v>1597.3311414815253</v>
      </c>
      <c r="BX31" s="210">
        <f t="shared" si="23"/>
        <v>1479.0103161865973</v>
      </c>
      <c r="BY31" s="210">
        <f t="shared" si="23"/>
        <v>1360.6894908916697</v>
      </c>
      <c r="BZ31" s="210">
        <f t="shared" si="23"/>
        <v>1242.3686655967422</v>
      </c>
      <c r="CA31" s="210">
        <f t="shared" si="23"/>
        <v>1124.0478403018137</v>
      </c>
      <c r="CB31" s="210">
        <f t="shared" si="23"/>
        <v>1005.7270150068862</v>
      </c>
      <c r="CC31" s="210">
        <f t="shared" si="23"/>
        <v>887.40618971195863</v>
      </c>
      <c r="CD31" s="210">
        <f t="shared" si="23"/>
        <v>769.08536441703109</v>
      </c>
      <c r="CE31" s="210">
        <f t="shared" si="23"/>
        <v>650.76453912210263</v>
      </c>
      <c r="CF31" s="210">
        <f t="shared" si="23"/>
        <v>532.44371382717509</v>
      </c>
      <c r="CG31" s="210">
        <f t="shared" si="23"/>
        <v>414.12288853224709</v>
      </c>
      <c r="CH31" s="210">
        <f t="shared" si="24"/>
        <v>295.80206323732</v>
      </c>
      <c r="CI31" s="210">
        <f t="shared" si="24"/>
        <v>177.481237942392</v>
      </c>
      <c r="CJ31" s="210">
        <f t="shared" si="24"/>
        <v>59.160412647464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175147.01757943063</v>
      </c>
      <c r="E32" s="203">
        <f>Income!E79</f>
        <v>176291.76932831574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2189.3377197428827</v>
      </c>
      <c r="AX32" s="210">
        <f t="shared" si="20"/>
        <v>6568.0131592286489</v>
      </c>
      <c r="AY32" s="210">
        <f t="shared" si="20"/>
        <v>10946.688598714414</v>
      </c>
      <c r="AZ32" s="210">
        <f t="shared" si="20"/>
        <v>15325.364038200179</v>
      </c>
      <c r="BA32" s="210">
        <f t="shared" si="20"/>
        <v>19704.039477685947</v>
      </c>
      <c r="BB32" s="210">
        <f t="shared" si="20"/>
        <v>24082.71491717171</v>
      </c>
      <c r="BC32" s="210">
        <f t="shared" si="20"/>
        <v>28461.390356657481</v>
      </c>
      <c r="BD32" s="210">
        <f t="shared" si="21"/>
        <v>32840.065796143244</v>
      </c>
      <c r="BE32" s="210">
        <f t="shared" si="21"/>
        <v>37218.741235629008</v>
      </c>
      <c r="BF32" s="210">
        <f t="shared" si="21"/>
        <v>41597.416675114771</v>
      </c>
      <c r="BG32" s="210">
        <f t="shared" si="21"/>
        <v>45976.092114600542</v>
      </c>
      <c r="BH32" s="210">
        <f t="shared" si="21"/>
        <v>50354.767554086306</v>
      </c>
      <c r="BI32" s="210">
        <f t="shared" si="21"/>
        <v>54733.442993572076</v>
      </c>
      <c r="BJ32" s="210">
        <f t="shared" si="21"/>
        <v>59112.118433057833</v>
      </c>
      <c r="BK32" s="210">
        <f t="shared" si="21"/>
        <v>63490.793872543596</v>
      </c>
      <c r="BL32" s="210">
        <f t="shared" si="21"/>
        <v>67869.469312029367</v>
      </c>
      <c r="BM32" s="210">
        <f t="shared" si="21"/>
        <v>72248.144751515138</v>
      </c>
      <c r="BN32" s="210">
        <f t="shared" si="22"/>
        <v>76626.820191000908</v>
      </c>
      <c r="BO32" s="210">
        <f t="shared" si="22"/>
        <v>81005.495630486665</v>
      </c>
      <c r="BP32" s="210">
        <f t="shared" si="22"/>
        <v>85384.171069972421</v>
      </c>
      <c r="BQ32" s="210">
        <f t="shared" si="22"/>
        <v>89762.846509458192</v>
      </c>
      <c r="BR32" s="210">
        <f t="shared" si="22"/>
        <v>94141.521948943962</v>
      </c>
      <c r="BS32" s="210">
        <f t="shared" si="22"/>
        <v>98520.197388429733</v>
      </c>
      <c r="BT32" s="210">
        <f t="shared" si="22"/>
        <v>102898.8728279155</v>
      </c>
      <c r="BU32" s="210">
        <f t="shared" si="22"/>
        <v>107277.54826740126</v>
      </c>
      <c r="BV32" s="210">
        <f t="shared" si="22"/>
        <v>111656.22370688703</v>
      </c>
      <c r="BW32" s="210">
        <f t="shared" si="22"/>
        <v>116034.8991463728</v>
      </c>
      <c r="BX32" s="210">
        <f t="shared" si="23"/>
        <v>120413.57458585854</v>
      </c>
      <c r="BY32" s="210">
        <f t="shared" si="23"/>
        <v>124792.25002534431</v>
      </c>
      <c r="BZ32" s="210">
        <f t="shared" si="23"/>
        <v>129170.92546483008</v>
      </c>
      <c r="CA32" s="210">
        <f t="shared" si="23"/>
        <v>133549.60090431586</v>
      </c>
      <c r="CB32" s="210">
        <f t="shared" si="23"/>
        <v>137928.27634380161</v>
      </c>
      <c r="CC32" s="210">
        <f t="shared" si="23"/>
        <v>142306.9517832874</v>
      </c>
      <c r="CD32" s="210">
        <f t="shared" si="23"/>
        <v>146685.62722277315</v>
      </c>
      <c r="CE32" s="210">
        <f t="shared" si="23"/>
        <v>151064.30266225891</v>
      </c>
      <c r="CF32" s="210">
        <f t="shared" si="23"/>
        <v>155442.97810174469</v>
      </c>
      <c r="CG32" s="210">
        <f t="shared" si="23"/>
        <v>159821.65354123045</v>
      </c>
      <c r="CH32" s="210">
        <f t="shared" si="24"/>
        <v>164200.32898071621</v>
      </c>
      <c r="CI32" s="210">
        <f t="shared" si="24"/>
        <v>168579.00442020196</v>
      </c>
      <c r="CJ32" s="210">
        <f t="shared" si="24"/>
        <v>172957.67985968775</v>
      </c>
      <c r="CK32" s="210">
        <f t="shared" si="24"/>
        <v>175185.17597106012</v>
      </c>
      <c r="CL32" s="210">
        <f t="shared" si="24"/>
        <v>175261.49275431913</v>
      </c>
      <c r="CM32" s="210">
        <f t="shared" si="24"/>
        <v>175337.80953757814</v>
      </c>
      <c r="CN32" s="210">
        <f t="shared" si="24"/>
        <v>175414.12632083715</v>
      </c>
      <c r="CO32" s="210">
        <f t="shared" si="24"/>
        <v>175490.44310409616</v>
      </c>
      <c r="CP32" s="210">
        <f t="shared" si="24"/>
        <v>175566.75988735518</v>
      </c>
      <c r="CQ32" s="210">
        <f t="shared" si="24"/>
        <v>175643.07667061419</v>
      </c>
      <c r="CR32" s="210">
        <f t="shared" si="25"/>
        <v>175719.39345387317</v>
      </c>
      <c r="CS32" s="210">
        <f t="shared" si="25"/>
        <v>175795.71023713218</v>
      </c>
      <c r="CT32" s="210">
        <f t="shared" si="25"/>
        <v>175872.02702039119</v>
      </c>
      <c r="CU32" s="210">
        <f t="shared" si="25"/>
        <v>175948.3438036502</v>
      </c>
      <c r="CV32" s="210">
        <f t="shared" si="25"/>
        <v>176024.66058690922</v>
      </c>
      <c r="CW32" s="210">
        <f t="shared" si="25"/>
        <v>176100.97737016823</v>
      </c>
      <c r="CX32" s="210">
        <f t="shared" si="25"/>
        <v>176177.29415342724</v>
      </c>
      <c r="CY32" s="210">
        <f t="shared" si="25"/>
        <v>176253.61093668625</v>
      </c>
      <c r="CZ32" s="210">
        <f t="shared" si="25"/>
        <v>176291.76932831574</v>
      </c>
      <c r="DA32" s="210">
        <f t="shared" si="25"/>
        <v>176291.76932831574</v>
      </c>
    </row>
    <row r="33" spans="1:105">
      <c r="A33" s="201" t="str">
        <f>Income!A81</f>
        <v>Self - employment</v>
      </c>
      <c r="B33" s="203">
        <f>Income!B81</f>
        <v>10302.765739966502</v>
      </c>
      <c r="C33" s="203">
        <f>Income!C81</f>
        <v>3966.5648098871034</v>
      </c>
      <c r="D33" s="203">
        <f>Income!D81</f>
        <v>0</v>
      </c>
      <c r="E33" s="203">
        <f>Income!E81</f>
        <v>0</v>
      </c>
      <c r="F33" s="210">
        <f t="shared" si="16"/>
        <v>10302.765739966502</v>
      </c>
      <c r="G33" s="210">
        <f t="shared" si="16"/>
        <v>10302.765739966502</v>
      </c>
      <c r="H33" s="210">
        <f t="shared" si="16"/>
        <v>10302.765739966502</v>
      </c>
      <c r="I33" s="210">
        <f t="shared" si="16"/>
        <v>10302.765739966502</v>
      </c>
      <c r="J33" s="210">
        <f t="shared" si="16"/>
        <v>10302.765739966502</v>
      </c>
      <c r="K33" s="210">
        <f t="shared" si="16"/>
        <v>10302.765739966502</v>
      </c>
      <c r="L33" s="210">
        <f t="shared" si="16"/>
        <v>10302.765739966502</v>
      </c>
      <c r="M33" s="210">
        <f t="shared" si="16"/>
        <v>10302.765739966502</v>
      </c>
      <c r="N33" s="210">
        <f t="shared" si="16"/>
        <v>10212.248583822511</v>
      </c>
      <c r="O33" s="210">
        <f t="shared" si="16"/>
        <v>10031.214271534527</v>
      </c>
      <c r="P33" s="210">
        <f t="shared" si="17"/>
        <v>9850.179959246545</v>
      </c>
      <c r="Q33" s="210">
        <f t="shared" si="17"/>
        <v>9669.1456469585628</v>
      </c>
      <c r="R33" s="210">
        <f t="shared" si="17"/>
        <v>9488.1113346705788</v>
      </c>
      <c r="S33" s="210">
        <f t="shared" si="17"/>
        <v>9307.0770223825966</v>
      </c>
      <c r="T33" s="210">
        <f t="shared" si="17"/>
        <v>9126.0427100946144</v>
      </c>
      <c r="U33" s="210">
        <f t="shared" si="17"/>
        <v>8945.0083978066305</v>
      </c>
      <c r="V33" s="210">
        <f t="shared" si="17"/>
        <v>8763.9740855186483</v>
      </c>
      <c r="W33" s="210">
        <f t="shared" si="17"/>
        <v>8582.9397732306661</v>
      </c>
      <c r="X33" s="210">
        <f t="shared" si="17"/>
        <v>8401.9054609426821</v>
      </c>
      <c r="Y33" s="210">
        <f t="shared" si="17"/>
        <v>8220.8711486546999</v>
      </c>
      <c r="Z33" s="210">
        <f t="shared" si="18"/>
        <v>8039.8368363667169</v>
      </c>
      <c r="AA33" s="210">
        <f t="shared" si="18"/>
        <v>7858.8025240787338</v>
      </c>
      <c r="AB33" s="210">
        <f t="shared" si="18"/>
        <v>7677.7682117907516</v>
      </c>
      <c r="AC33" s="210">
        <f t="shared" si="18"/>
        <v>7496.7338995027676</v>
      </c>
      <c r="AD33" s="210">
        <f t="shared" si="18"/>
        <v>7315.6995872147854</v>
      </c>
      <c r="AE33" s="210">
        <f t="shared" si="18"/>
        <v>7134.6652749268032</v>
      </c>
      <c r="AF33" s="210">
        <f t="shared" si="18"/>
        <v>6953.6309626388202</v>
      </c>
      <c r="AG33" s="210">
        <f t="shared" si="18"/>
        <v>6772.5966503508371</v>
      </c>
      <c r="AH33" s="210">
        <f t="shared" si="18"/>
        <v>6591.562338062854</v>
      </c>
      <c r="AI33" s="210">
        <f t="shared" si="18"/>
        <v>6410.5280257748709</v>
      </c>
      <c r="AJ33" s="210">
        <f t="shared" si="19"/>
        <v>6229.4937134868887</v>
      </c>
      <c r="AK33" s="210">
        <f t="shared" si="19"/>
        <v>6048.4594011989057</v>
      </c>
      <c r="AL33" s="210">
        <f t="shared" si="19"/>
        <v>5867.4250889109226</v>
      </c>
      <c r="AM33" s="210">
        <f t="shared" si="19"/>
        <v>5686.3907766229404</v>
      </c>
      <c r="AN33" s="210">
        <f t="shared" si="19"/>
        <v>5505.3564643349573</v>
      </c>
      <c r="AO33" s="210">
        <f t="shared" si="19"/>
        <v>5324.3221520469751</v>
      </c>
      <c r="AP33" s="210">
        <f t="shared" si="19"/>
        <v>5143.2878397589911</v>
      </c>
      <c r="AQ33" s="210">
        <f t="shared" si="19"/>
        <v>4962.253527471009</v>
      </c>
      <c r="AR33" s="210">
        <f t="shared" si="19"/>
        <v>4781.2192151830268</v>
      </c>
      <c r="AS33" s="210">
        <f t="shared" si="19"/>
        <v>4600.1849028950428</v>
      </c>
      <c r="AT33" s="210">
        <f t="shared" si="20"/>
        <v>4419.1505906070606</v>
      </c>
      <c r="AU33" s="210">
        <f t="shared" si="20"/>
        <v>4238.1162783190775</v>
      </c>
      <c r="AV33" s="210">
        <f t="shared" si="20"/>
        <v>4057.0819660310945</v>
      </c>
      <c r="AW33" s="210">
        <f t="shared" si="20"/>
        <v>3916.9827497635147</v>
      </c>
      <c r="AX33" s="210">
        <f t="shared" si="20"/>
        <v>3817.8186295163368</v>
      </c>
      <c r="AY33" s="210">
        <f t="shared" si="20"/>
        <v>3718.6545092691595</v>
      </c>
      <c r="AZ33" s="210">
        <f t="shared" si="20"/>
        <v>3619.4903890219816</v>
      </c>
      <c r="BA33" s="210">
        <f t="shared" si="20"/>
        <v>3520.3262687748042</v>
      </c>
      <c r="BB33" s="210">
        <f t="shared" si="20"/>
        <v>3421.1621485276264</v>
      </c>
      <c r="BC33" s="210">
        <f t="shared" si="20"/>
        <v>3321.998028280449</v>
      </c>
      <c r="BD33" s="210">
        <f t="shared" si="21"/>
        <v>3222.8339080332717</v>
      </c>
      <c r="BE33" s="210">
        <f t="shared" si="21"/>
        <v>3123.6697877860938</v>
      </c>
      <c r="BF33" s="210">
        <f t="shared" si="21"/>
        <v>3024.5056675389164</v>
      </c>
      <c r="BG33" s="210">
        <f t="shared" si="21"/>
        <v>2925.3415472917386</v>
      </c>
      <c r="BH33" s="210">
        <f t="shared" si="21"/>
        <v>2826.1774270445612</v>
      </c>
      <c r="BI33" s="210">
        <f t="shared" si="21"/>
        <v>2727.0133067973834</v>
      </c>
      <c r="BJ33" s="210">
        <f t="shared" si="21"/>
        <v>2627.849186550206</v>
      </c>
      <c r="BK33" s="210">
        <f t="shared" si="21"/>
        <v>2528.6850663030282</v>
      </c>
      <c r="BL33" s="210">
        <f t="shared" si="21"/>
        <v>2429.5209460558508</v>
      </c>
      <c r="BM33" s="210">
        <f t="shared" si="21"/>
        <v>2330.3568258086734</v>
      </c>
      <c r="BN33" s="210">
        <f t="shared" si="22"/>
        <v>2231.1927055614956</v>
      </c>
      <c r="BO33" s="210">
        <f t="shared" si="22"/>
        <v>2132.0285853143178</v>
      </c>
      <c r="BP33" s="210">
        <f t="shared" si="22"/>
        <v>2032.8644650671404</v>
      </c>
      <c r="BQ33" s="210">
        <f t="shared" si="22"/>
        <v>1933.7003448199628</v>
      </c>
      <c r="BR33" s="210">
        <f t="shared" si="22"/>
        <v>1834.5362245727852</v>
      </c>
      <c r="BS33" s="210">
        <f t="shared" si="22"/>
        <v>1735.3721043256078</v>
      </c>
      <c r="BT33" s="210">
        <f t="shared" si="22"/>
        <v>1636.2079840784299</v>
      </c>
      <c r="BU33" s="210">
        <f t="shared" si="22"/>
        <v>1537.0438638312526</v>
      </c>
      <c r="BV33" s="210">
        <f t="shared" si="22"/>
        <v>1437.8797435840752</v>
      </c>
      <c r="BW33" s="210">
        <f t="shared" si="22"/>
        <v>1338.7156233368974</v>
      </c>
      <c r="BX33" s="210">
        <f t="shared" si="23"/>
        <v>1239.55150308972</v>
      </c>
      <c r="BY33" s="210">
        <f t="shared" si="23"/>
        <v>1140.3873828425421</v>
      </c>
      <c r="BZ33" s="210">
        <f t="shared" si="23"/>
        <v>1041.2232625953648</v>
      </c>
      <c r="CA33" s="210">
        <f t="shared" si="23"/>
        <v>942.05914234818738</v>
      </c>
      <c r="CB33" s="210">
        <f t="shared" si="23"/>
        <v>842.89502210100954</v>
      </c>
      <c r="CC33" s="210">
        <f t="shared" si="23"/>
        <v>743.73090185383171</v>
      </c>
      <c r="CD33" s="210">
        <f t="shared" si="23"/>
        <v>644.56678160665433</v>
      </c>
      <c r="CE33" s="210">
        <f t="shared" si="23"/>
        <v>545.40266135947695</v>
      </c>
      <c r="CF33" s="210">
        <f t="shared" si="23"/>
        <v>446.23854111229912</v>
      </c>
      <c r="CG33" s="210">
        <f t="shared" si="23"/>
        <v>347.07442086512174</v>
      </c>
      <c r="CH33" s="210">
        <f t="shared" si="24"/>
        <v>247.9103006179439</v>
      </c>
      <c r="CI33" s="210">
        <f t="shared" si="24"/>
        <v>148.74618037076652</v>
      </c>
      <c r="CJ33" s="210">
        <f t="shared" si="24"/>
        <v>49.58206012358869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32053.048968784671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1068.4349656261556</v>
      </c>
      <c r="CL34" s="210">
        <f t="shared" si="24"/>
        <v>3205.3048968784669</v>
      </c>
      <c r="CM34" s="210">
        <f t="shared" si="24"/>
        <v>5342.1748281307791</v>
      </c>
      <c r="CN34" s="210">
        <f t="shared" si="24"/>
        <v>7479.0447593830895</v>
      </c>
      <c r="CO34" s="210">
        <f t="shared" si="24"/>
        <v>9615.9146906354017</v>
      </c>
      <c r="CP34" s="210">
        <f t="shared" si="24"/>
        <v>11752.784621887713</v>
      </c>
      <c r="CQ34" s="210">
        <f t="shared" si="24"/>
        <v>13889.654553140024</v>
      </c>
      <c r="CR34" s="210">
        <f t="shared" si="25"/>
        <v>16026.524484392336</v>
      </c>
      <c r="CS34" s="210">
        <f t="shared" si="25"/>
        <v>18163.394415644645</v>
      </c>
      <c r="CT34" s="210">
        <f t="shared" si="25"/>
        <v>20300.264346896958</v>
      </c>
      <c r="CU34" s="210">
        <f t="shared" si="25"/>
        <v>22437.134278149271</v>
      </c>
      <c r="CV34" s="210">
        <f t="shared" si="25"/>
        <v>24574.004209401584</v>
      </c>
      <c r="CW34" s="210">
        <f t="shared" si="25"/>
        <v>26710.87414065389</v>
      </c>
      <c r="CX34" s="210">
        <f t="shared" si="25"/>
        <v>28847.744071906203</v>
      </c>
      <c r="CY34" s="210">
        <f t="shared" si="25"/>
        <v>30984.614003158516</v>
      </c>
      <c r="CZ34" s="210">
        <f t="shared" si="25"/>
        <v>32053.048968784671</v>
      </c>
      <c r="DA34" s="210">
        <f t="shared" si="25"/>
        <v>32053.048968784671</v>
      </c>
    </row>
    <row r="35" spans="1:105">
      <c r="A35" s="201" t="str">
        <f>Income!A83</f>
        <v>Food transfer - official</v>
      </c>
      <c r="B35" s="203">
        <f>Income!B83</f>
        <v>2117.3149869799531</v>
      </c>
      <c r="C35" s="203">
        <f>Income!C83</f>
        <v>2315.8132670093232</v>
      </c>
      <c r="D35" s="203">
        <f>Income!D83</f>
        <v>1587.9862402349652</v>
      </c>
      <c r="E35" s="203">
        <f>Income!E83</f>
        <v>1235.1004090716394</v>
      </c>
      <c r="F35" s="210">
        <f t="shared" si="16"/>
        <v>2117.3149869799531</v>
      </c>
      <c r="G35" s="210">
        <f t="shared" si="16"/>
        <v>2117.3149869799531</v>
      </c>
      <c r="H35" s="210">
        <f t="shared" si="16"/>
        <v>2117.3149869799531</v>
      </c>
      <c r="I35" s="210">
        <f t="shared" si="16"/>
        <v>2117.3149869799531</v>
      </c>
      <c r="J35" s="210">
        <f t="shared" si="16"/>
        <v>2117.3149869799531</v>
      </c>
      <c r="K35" s="210">
        <f t="shared" si="16"/>
        <v>2117.3149869799531</v>
      </c>
      <c r="L35" s="210">
        <f t="shared" si="16"/>
        <v>2117.3149869799531</v>
      </c>
      <c r="M35" s="210">
        <f t="shared" si="16"/>
        <v>2117.3149869799531</v>
      </c>
      <c r="N35" s="210">
        <f t="shared" si="16"/>
        <v>2120.1506766946586</v>
      </c>
      <c r="O35" s="210">
        <f t="shared" si="16"/>
        <v>2125.8220561240691</v>
      </c>
      <c r="P35" s="210">
        <f t="shared" si="17"/>
        <v>2131.4934355534797</v>
      </c>
      <c r="Q35" s="210">
        <f t="shared" si="17"/>
        <v>2137.1648149828902</v>
      </c>
      <c r="R35" s="210">
        <f t="shared" si="17"/>
        <v>2142.8361944123008</v>
      </c>
      <c r="S35" s="210">
        <f t="shared" si="17"/>
        <v>2148.5075738417113</v>
      </c>
      <c r="T35" s="210">
        <f t="shared" si="17"/>
        <v>2154.1789532711218</v>
      </c>
      <c r="U35" s="210">
        <f t="shared" si="17"/>
        <v>2159.8503327005324</v>
      </c>
      <c r="V35" s="210">
        <f t="shared" si="17"/>
        <v>2165.5217121299429</v>
      </c>
      <c r="W35" s="210">
        <f t="shared" si="17"/>
        <v>2171.1930915593534</v>
      </c>
      <c r="X35" s="210">
        <f t="shared" si="17"/>
        <v>2176.864470988764</v>
      </c>
      <c r="Y35" s="210">
        <f t="shared" si="17"/>
        <v>2182.535850418175</v>
      </c>
      <c r="Z35" s="210">
        <f t="shared" si="18"/>
        <v>2188.2072298475855</v>
      </c>
      <c r="AA35" s="210">
        <f t="shared" si="18"/>
        <v>2193.878609276996</v>
      </c>
      <c r="AB35" s="210">
        <f t="shared" si="18"/>
        <v>2199.5499887064066</v>
      </c>
      <c r="AC35" s="210">
        <f t="shared" si="18"/>
        <v>2205.2213681358171</v>
      </c>
      <c r="AD35" s="210">
        <f t="shared" si="18"/>
        <v>2210.8927475652276</v>
      </c>
      <c r="AE35" s="210">
        <f t="shared" si="18"/>
        <v>2216.5641269946382</v>
      </c>
      <c r="AF35" s="210">
        <f t="shared" si="18"/>
        <v>2222.2355064240487</v>
      </c>
      <c r="AG35" s="210">
        <f t="shared" si="18"/>
        <v>2227.9068858534592</v>
      </c>
      <c r="AH35" s="210">
        <f t="shared" si="18"/>
        <v>2233.5782652828698</v>
      </c>
      <c r="AI35" s="210">
        <f t="shared" si="18"/>
        <v>2239.2496447122803</v>
      </c>
      <c r="AJ35" s="210">
        <f t="shared" si="19"/>
        <v>2244.9210241416909</v>
      </c>
      <c r="AK35" s="210">
        <f t="shared" si="19"/>
        <v>2250.5924035711018</v>
      </c>
      <c r="AL35" s="210">
        <f t="shared" si="19"/>
        <v>2256.2637830005124</v>
      </c>
      <c r="AM35" s="210">
        <f t="shared" si="19"/>
        <v>2261.9351624299229</v>
      </c>
      <c r="AN35" s="210">
        <f t="shared" si="19"/>
        <v>2267.6065418593334</v>
      </c>
      <c r="AO35" s="210">
        <f t="shared" si="19"/>
        <v>2273.277921288744</v>
      </c>
      <c r="AP35" s="210">
        <f t="shared" si="19"/>
        <v>2278.9493007181545</v>
      </c>
      <c r="AQ35" s="210">
        <f t="shared" si="19"/>
        <v>2284.6206801475651</v>
      </c>
      <c r="AR35" s="210">
        <f t="shared" si="19"/>
        <v>2290.2920595769756</v>
      </c>
      <c r="AS35" s="210">
        <f t="shared" si="19"/>
        <v>2295.9634390063861</v>
      </c>
      <c r="AT35" s="210">
        <f t="shared" si="20"/>
        <v>2301.6348184357967</v>
      </c>
      <c r="AU35" s="210">
        <f t="shared" si="20"/>
        <v>2307.3061978652072</v>
      </c>
      <c r="AV35" s="210">
        <f t="shared" si="20"/>
        <v>2312.9775772946177</v>
      </c>
      <c r="AW35" s="210">
        <f t="shared" si="20"/>
        <v>2306.7154291746438</v>
      </c>
      <c r="AX35" s="210">
        <f t="shared" si="20"/>
        <v>2288.5197535052848</v>
      </c>
      <c r="AY35" s="210">
        <f t="shared" si="20"/>
        <v>2270.3240778359259</v>
      </c>
      <c r="AZ35" s="210">
        <f t="shared" si="20"/>
        <v>2252.128402166567</v>
      </c>
      <c r="BA35" s="210">
        <f t="shared" si="20"/>
        <v>2233.932726497208</v>
      </c>
      <c r="BB35" s="210">
        <f t="shared" si="20"/>
        <v>2215.7370508278491</v>
      </c>
      <c r="BC35" s="210">
        <f t="shared" si="20"/>
        <v>2197.5413751584902</v>
      </c>
      <c r="BD35" s="210">
        <f t="shared" si="21"/>
        <v>2179.3456994891312</v>
      </c>
      <c r="BE35" s="210">
        <f t="shared" si="21"/>
        <v>2161.1500238197723</v>
      </c>
      <c r="BF35" s="210">
        <f t="shared" si="21"/>
        <v>2142.9543481504134</v>
      </c>
      <c r="BG35" s="210">
        <f t="shared" si="21"/>
        <v>2124.7586724810544</v>
      </c>
      <c r="BH35" s="210">
        <f t="shared" si="21"/>
        <v>2106.5629968116955</v>
      </c>
      <c r="BI35" s="210">
        <f t="shared" si="21"/>
        <v>2088.3673211423366</v>
      </c>
      <c r="BJ35" s="210">
        <f t="shared" si="21"/>
        <v>2070.1716454729776</v>
      </c>
      <c r="BK35" s="210">
        <f t="shared" si="21"/>
        <v>2051.9759698036187</v>
      </c>
      <c r="BL35" s="210">
        <f t="shared" si="21"/>
        <v>2033.7802941342595</v>
      </c>
      <c r="BM35" s="210">
        <f t="shared" si="21"/>
        <v>2015.5846184649006</v>
      </c>
      <c r="BN35" s="210">
        <f t="shared" si="22"/>
        <v>1997.3889427955414</v>
      </c>
      <c r="BO35" s="210">
        <f t="shared" si="22"/>
        <v>1979.1932671261825</v>
      </c>
      <c r="BP35" s="210">
        <f t="shared" si="22"/>
        <v>1960.9975914568236</v>
      </c>
      <c r="BQ35" s="210">
        <f t="shared" si="22"/>
        <v>1942.8019157874646</v>
      </c>
      <c r="BR35" s="210">
        <f t="shared" si="22"/>
        <v>1924.6062401181057</v>
      </c>
      <c r="BS35" s="210">
        <f t="shared" si="22"/>
        <v>1906.4105644487468</v>
      </c>
      <c r="BT35" s="210">
        <f t="shared" si="22"/>
        <v>1888.2148887793878</v>
      </c>
      <c r="BU35" s="210">
        <f t="shared" si="22"/>
        <v>1870.0192131100289</v>
      </c>
      <c r="BV35" s="210">
        <f t="shared" si="22"/>
        <v>1851.82353744067</v>
      </c>
      <c r="BW35" s="210">
        <f t="shared" si="22"/>
        <v>1833.627861771311</v>
      </c>
      <c r="BX35" s="210">
        <f t="shared" si="23"/>
        <v>1815.4321861019521</v>
      </c>
      <c r="BY35" s="210">
        <f t="shared" si="23"/>
        <v>1797.2365104325931</v>
      </c>
      <c r="BZ35" s="210">
        <f t="shared" si="23"/>
        <v>1779.0408347632342</v>
      </c>
      <c r="CA35" s="210">
        <f t="shared" si="23"/>
        <v>1760.8451590938753</v>
      </c>
      <c r="CB35" s="210">
        <f t="shared" si="23"/>
        <v>1742.6494834245163</v>
      </c>
      <c r="CC35" s="210">
        <f t="shared" si="23"/>
        <v>1724.4538077551574</v>
      </c>
      <c r="CD35" s="210">
        <f t="shared" si="23"/>
        <v>1706.2581320857985</v>
      </c>
      <c r="CE35" s="210">
        <f t="shared" si="23"/>
        <v>1688.0624564164395</v>
      </c>
      <c r="CF35" s="210">
        <f t="shared" si="23"/>
        <v>1669.8667807470804</v>
      </c>
      <c r="CG35" s="210">
        <f t="shared" si="23"/>
        <v>1651.6711050777214</v>
      </c>
      <c r="CH35" s="210">
        <f t="shared" si="24"/>
        <v>1633.4754294083625</v>
      </c>
      <c r="CI35" s="210">
        <f t="shared" si="24"/>
        <v>1615.2797537390036</v>
      </c>
      <c r="CJ35" s="210">
        <f t="shared" si="24"/>
        <v>1597.0840780696446</v>
      </c>
      <c r="CK35" s="210">
        <f t="shared" si="24"/>
        <v>1576.2233791961876</v>
      </c>
      <c r="CL35" s="210">
        <f t="shared" si="24"/>
        <v>1552.6976571186326</v>
      </c>
      <c r="CM35" s="210">
        <f t="shared" si="24"/>
        <v>1529.1719350410776</v>
      </c>
      <c r="CN35" s="210">
        <f t="shared" si="24"/>
        <v>1505.6462129635224</v>
      </c>
      <c r="CO35" s="210">
        <f t="shared" si="24"/>
        <v>1482.1204908859675</v>
      </c>
      <c r="CP35" s="210">
        <f t="shared" si="24"/>
        <v>1458.5947688084125</v>
      </c>
      <c r="CQ35" s="210">
        <f t="shared" si="24"/>
        <v>1435.0690467308573</v>
      </c>
      <c r="CR35" s="210">
        <f t="shared" si="25"/>
        <v>1411.5433246533023</v>
      </c>
      <c r="CS35" s="210">
        <f t="shared" si="25"/>
        <v>1388.0176025757473</v>
      </c>
      <c r="CT35" s="210">
        <f t="shared" si="25"/>
        <v>1364.4918804981921</v>
      </c>
      <c r="CU35" s="210">
        <f t="shared" si="25"/>
        <v>1340.9661584206372</v>
      </c>
      <c r="CV35" s="210">
        <f t="shared" si="25"/>
        <v>1317.4404363430822</v>
      </c>
      <c r="CW35" s="210">
        <f t="shared" si="25"/>
        <v>1293.914714265527</v>
      </c>
      <c r="CX35" s="210">
        <f t="shared" si="25"/>
        <v>1270.388992187972</v>
      </c>
      <c r="CY35" s="210">
        <f t="shared" si="25"/>
        <v>1246.863270110417</v>
      </c>
      <c r="CZ35" s="210">
        <f t="shared" si="25"/>
        <v>1235.1004090716394</v>
      </c>
      <c r="DA35" s="210">
        <f t="shared" si="25"/>
        <v>1235.1004090716394</v>
      </c>
    </row>
    <row r="36" spans="1:105">
      <c r="A36" s="201" t="str">
        <f>Income!A85</f>
        <v>Cash transfer - official</v>
      </c>
      <c r="B36" s="203">
        <f>Income!B85</f>
        <v>20914.614452131998</v>
      </c>
      <c r="C36" s="203">
        <f>Income!C85</f>
        <v>37321.768893028653</v>
      </c>
      <c r="D36" s="203">
        <f>Income!D85</f>
        <v>12775.429517558467</v>
      </c>
      <c r="E36" s="203">
        <f>Income!E85</f>
        <v>9936.4451803232514</v>
      </c>
      <c r="F36" s="210">
        <f t="shared" si="16"/>
        <v>20914.614452131998</v>
      </c>
      <c r="G36" s="210">
        <f t="shared" si="16"/>
        <v>20914.614452131998</v>
      </c>
      <c r="H36" s="210">
        <f t="shared" si="16"/>
        <v>20914.614452131998</v>
      </c>
      <c r="I36" s="210">
        <f t="shared" si="16"/>
        <v>20914.614452131998</v>
      </c>
      <c r="J36" s="210">
        <f t="shared" si="16"/>
        <v>20914.614452131998</v>
      </c>
      <c r="K36" s="210">
        <f t="shared" si="16"/>
        <v>20914.614452131998</v>
      </c>
      <c r="L36" s="210">
        <f t="shared" si="16"/>
        <v>20914.614452131998</v>
      </c>
      <c r="M36" s="210">
        <f t="shared" si="16"/>
        <v>20914.614452131998</v>
      </c>
      <c r="N36" s="210">
        <f t="shared" si="16"/>
        <v>21149.002372716237</v>
      </c>
      <c r="O36" s="210">
        <f t="shared" si="16"/>
        <v>21617.778213884711</v>
      </c>
      <c r="P36" s="210">
        <f t="shared" si="16"/>
        <v>22086.554055053188</v>
      </c>
      <c r="Q36" s="210">
        <f t="shared" si="16"/>
        <v>22555.329896221665</v>
      </c>
      <c r="R36" s="210">
        <f t="shared" si="16"/>
        <v>23024.105737390139</v>
      </c>
      <c r="S36" s="210">
        <f t="shared" si="16"/>
        <v>23492.881578558616</v>
      </c>
      <c r="T36" s="210">
        <f t="shared" si="16"/>
        <v>23961.657419727093</v>
      </c>
      <c r="U36" s="210">
        <f t="shared" si="16"/>
        <v>24430.433260895566</v>
      </c>
      <c r="V36" s="210">
        <f t="shared" si="17"/>
        <v>24899.209102064044</v>
      </c>
      <c r="W36" s="210">
        <f t="shared" si="17"/>
        <v>25367.984943232521</v>
      </c>
      <c r="X36" s="210">
        <f t="shared" si="17"/>
        <v>25836.760784400994</v>
      </c>
      <c r="Y36" s="210">
        <f t="shared" si="17"/>
        <v>26305.536625569472</v>
      </c>
      <c r="Z36" s="210">
        <f t="shared" si="17"/>
        <v>26774.312466737945</v>
      </c>
      <c r="AA36" s="210">
        <f t="shared" si="17"/>
        <v>27243.088307906422</v>
      </c>
      <c r="AB36" s="210">
        <f t="shared" si="17"/>
        <v>27711.8641490749</v>
      </c>
      <c r="AC36" s="210">
        <f t="shared" si="17"/>
        <v>28180.639990243373</v>
      </c>
      <c r="AD36" s="210">
        <f t="shared" si="17"/>
        <v>28649.41583141185</v>
      </c>
      <c r="AE36" s="210">
        <f t="shared" si="17"/>
        <v>29118.191672580324</v>
      </c>
      <c r="AF36" s="210">
        <f t="shared" si="18"/>
        <v>29586.967513748801</v>
      </c>
      <c r="AG36" s="210">
        <f t="shared" si="18"/>
        <v>30055.743354917278</v>
      </c>
      <c r="AH36" s="210">
        <f t="shared" si="18"/>
        <v>30524.519196085752</v>
      </c>
      <c r="AI36" s="210">
        <f t="shared" si="18"/>
        <v>30993.295037254229</v>
      </c>
      <c r="AJ36" s="210">
        <f t="shared" si="18"/>
        <v>31462.070878422706</v>
      </c>
      <c r="AK36" s="210">
        <f t="shared" si="18"/>
        <v>31930.84671959118</v>
      </c>
      <c r="AL36" s="210">
        <f t="shared" si="18"/>
        <v>32399.622560759657</v>
      </c>
      <c r="AM36" s="210">
        <f t="shared" si="18"/>
        <v>32868.398401928134</v>
      </c>
      <c r="AN36" s="210">
        <f t="shared" si="18"/>
        <v>33337.174243096611</v>
      </c>
      <c r="AO36" s="210">
        <f t="shared" si="18"/>
        <v>33805.950084265089</v>
      </c>
      <c r="AP36" s="210">
        <f t="shared" si="19"/>
        <v>34274.725925433559</v>
      </c>
      <c r="AQ36" s="210">
        <f t="shared" si="19"/>
        <v>34743.501766602036</v>
      </c>
      <c r="AR36" s="210">
        <f t="shared" si="19"/>
        <v>35212.277607770513</v>
      </c>
      <c r="AS36" s="210">
        <f t="shared" si="19"/>
        <v>35681.053448938983</v>
      </c>
      <c r="AT36" s="210">
        <f t="shared" si="19"/>
        <v>36149.82929010746</v>
      </c>
      <c r="AU36" s="210">
        <f t="shared" si="19"/>
        <v>36618.605131275937</v>
      </c>
      <c r="AV36" s="210">
        <f t="shared" si="19"/>
        <v>37087.380972444415</v>
      </c>
      <c r="AW36" s="210">
        <f t="shared" si="19"/>
        <v>37014.939650835273</v>
      </c>
      <c r="AX36" s="210">
        <f t="shared" si="19"/>
        <v>36401.28116644852</v>
      </c>
      <c r="AY36" s="210">
        <f t="shared" si="19"/>
        <v>35787.622682061767</v>
      </c>
      <c r="AZ36" s="210">
        <f t="shared" si="20"/>
        <v>35173.964197675014</v>
      </c>
      <c r="BA36" s="210">
        <f t="shared" si="20"/>
        <v>34560.30571328826</v>
      </c>
      <c r="BB36" s="210">
        <f t="shared" si="20"/>
        <v>33946.6472289015</v>
      </c>
      <c r="BC36" s="210">
        <f t="shared" si="20"/>
        <v>33332.988744514747</v>
      </c>
      <c r="BD36" s="210">
        <f t="shared" si="20"/>
        <v>32719.330260127994</v>
      </c>
      <c r="BE36" s="210">
        <f t="shared" si="20"/>
        <v>32105.671775741241</v>
      </c>
      <c r="BF36" s="210">
        <f t="shared" si="20"/>
        <v>31492.013291354484</v>
      </c>
      <c r="BG36" s="210">
        <f t="shared" si="20"/>
        <v>30878.354806967727</v>
      </c>
      <c r="BH36" s="210">
        <f t="shared" si="20"/>
        <v>30264.696322580974</v>
      </c>
      <c r="BI36" s="210">
        <f t="shared" si="20"/>
        <v>29651.037838194221</v>
      </c>
      <c r="BJ36" s="210">
        <f t="shared" si="21"/>
        <v>29037.379353807464</v>
      </c>
      <c r="BK36" s="210">
        <f t="shared" si="21"/>
        <v>28423.720869420711</v>
      </c>
      <c r="BL36" s="210">
        <f t="shared" si="21"/>
        <v>27810.062385033954</v>
      </c>
      <c r="BM36" s="210">
        <f t="shared" si="21"/>
        <v>27196.403900647201</v>
      </c>
      <c r="BN36" s="210">
        <f t="shared" si="21"/>
        <v>26582.745416260448</v>
      </c>
      <c r="BO36" s="210">
        <f t="shared" si="21"/>
        <v>25969.086931873691</v>
      </c>
      <c r="BP36" s="210">
        <f t="shared" si="21"/>
        <v>25355.428447486938</v>
      </c>
      <c r="BQ36" s="210">
        <f t="shared" si="21"/>
        <v>24741.769963100181</v>
      </c>
      <c r="BR36" s="210">
        <f t="shared" si="21"/>
        <v>24128.111478713428</v>
      </c>
      <c r="BS36" s="210">
        <f t="shared" si="21"/>
        <v>23514.452994326675</v>
      </c>
      <c r="BT36" s="210">
        <f t="shared" si="22"/>
        <v>22900.794509939918</v>
      </c>
      <c r="BU36" s="210">
        <f t="shared" si="22"/>
        <v>22287.136025553165</v>
      </c>
      <c r="BV36" s="210">
        <f t="shared" si="22"/>
        <v>21673.477541166409</v>
      </c>
      <c r="BW36" s="210">
        <f t="shared" si="22"/>
        <v>21059.819056779656</v>
      </c>
      <c r="BX36" s="210">
        <f t="shared" si="22"/>
        <v>20446.160572392902</v>
      </c>
      <c r="BY36" s="210">
        <f t="shared" si="22"/>
        <v>19832.502088006146</v>
      </c>
      <c r="BZ36" s="210">
        <f t="shared" si="22"/>
        <v>19218.843603619393</v>
      </c>
      <c r="CA36" s="210">
        <f t="shared" si="22"/>
        <v>18605.185119232636</v>
      </c>
      <c r="CB36" s="210">
        <f t="shared" si="22"/>
        <v>17991.526634845883</v>
      </c>
      <c r="CC36" s="210">
        <f t="shared" si="22"/>
        <v>17377.868150459126</v>
      </c>
      <c r="CD36" s="210">
        <f t="shared" si="23"/>
        <v>16764.209666072369</v>
      </c>
      <c r="CE36" s="210">
        <f t="shared" si="23"/>
        <v>16150.551181685616</v>
      </c>
      <c r="CF36" s="210">
        <f t="shared" si="23"/>
        <v>15536.892697298863</v>
      </c>
      <c r="CG36" s="210">
        <f t="shared" si="23"/>
        <v>14923.234212912106</v>
      </c>
      <c r="CH36" s="210">
        <f t="shared" si="23"/>
        <v>14309.575728525353</v>
      </c>
      <c r="CI36" s="210">
        <f t="shared" si="23"/>
        <v>13695.917244138596</v>
      </c>
      <c r="CJ36" s="210">
        <f t="shared" si="23"/>
        <v>13082.258759751843</v>
      </c>
      <c r="CK36" s="210">
        <f t="shared" si="23"/>
        <v>12680.796706317293</v>
      </c>
      <c r="CL36" s="210">
        <f t="shared" si="23"/>
        <v>12491.531083834945</v>
      </c>
      <c r="CM36" s="210">
        <f t="shared" si="23"/>
        <v>12302.265461352597</v>
      </c>
      <c r="CN36" s="210">
        <f t="shared" si="24"/>
        <v>12112.99983887025</v>
      </c>
      <c r="CO36" s="210">
        <f t="shared" si="24"/>
        <v>11923.734216387902</v>
      </c>
      <c r="CP36" s="210">
        <f t="shared" si="24"/>
        <v>11734.468593905554</v>
      </c>
      <c r="CQ36" s="210">
        <f t="shared" si="24"/>
        <v>11545.202971423207</v>
      </c>
      <c r="CR36" s="210">
        <f t="shared" si="24"/>
        <v>11355.937348940859</v>
      </c>
      <c r="CS36" s="210">
        <f t="shared" si="24"/>
        <v>11166.671726458511</v>
      </c>
      <c r="CT36" s="210">
        <f t="shared" si="24"/>
        <v>10977.406103976164</v>
      </c>
      <c r="CU36" s="210">
        <f t="shared" si="24"/>
        <v>10788.140481493816</v>
      </c>
      <c r="CV36" s="210">
        <f t="shared" si="24"/>
        <v>10598.874859011468</v>
      </c>
      <c r="CW36" s="210">
        <f t="shared" si="24"/>
        <v>10409.609236529121</v>
      </c>
      <c r="CX36" s="210">
        <f t="shared" si="25"/>
        <v>10220.343614046773</v>
      </c>
      <c r="CY36" s="210">
        <f t="shared" si="25"/>
        <v>10031.077991564425</v>
      </c>
      <c r="CZ36" s="210">
        <f t="shared" si="25"/>
        <v>9936.4451803232514</v>
      </c>
      <c r="DA36" s="210">
        <f t="shared" si="25"/>
        <v>9936.4451803232514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9014.9200224706892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128.78457174958126</v>
      </c>
      <c r="O37" s="210">
        <f t="shared" si="16"/>
        <v>386.35371524874387</v>
      </c>
      <c r="P37" s="210">
        <f t="shared" si="17"/>
        <v>643.92285874790639</v>
      </c>
      <c r="Q37" s="210">
        <f t="shared" si="17"/>
        <v>901.49200224706897</v>
      </c>
      <c r="R37" s="210">
        <f t="shared" si="17"/>
        <v>1159.0611457462314</v>
      </c>
      <c r="S37" s="210">
        <f t="shared" si="17"/>
        <v>1416.6302892453939</v>
      </c>
      <c r="T37" s="210">
        <f t="shared" si="17"/>
        <v>1674.1994327445566</v>
      </c>
      <c r="U37" s="210">
        <f t="shared" si="17"/>
        <v>1931.7685762437188</v>
      </c>
      <c r="V37" s="210">
        <f t="shared" si="17"/>
        <v>2189.3377197428817</v>
      </c>
      <c r="W37" s="210">
        <f t="shared" si="17"/>
        <v>2446.9068632420444</v>
      </c>
      <c r="X37" s="210">
        <f t="shared" si="17"/>
        <v>2704.4760067412067</v>
      </c>
      <c r="Y37" s="210">
        <f t="shared" si="17"/>
        <v>2962.0451502403694</v>
      </c>
      <c r="Z37" s="210">
        <f t="shared" si="18"/>
        <v>3219.6142937395321</v>
      </c>
      <c r="AA37" s="210">
        <f t="shared" si="18"/>
        <v>3477.1834372386943</v>
      </c>
      <c r="AB37" s="210">
        <f t="shared" si="18"/>
        <v>3734.752580737857</v>
      </c>
      <c r="AC37" s="210">
        <f t="shared" si="18"/>
        <v>3992.3217242370192</v>
      </c>
      <c r="AD37" s="210">
        <f t="shared" si="18"/>
        <v>4249.8908677361824</v>
      </c>
      <c r="AE37" s="210">
        <f t="shared" si="18"/>
        <v>4507.4600112353446</v>
      </c>
      <c r="AF37" s="210">
        <f t="shared" si="18"/>
        <v>4765.0291547345068</v>
      </c>
      <c r="AG37" s="210">
        <f t="shared" si="18"/>
        <v>5022.5982982336691</v>
      </c>
      <c r="AH37" s="210">
        <f t="shared" si="18"/>
        <v>5280.1674417328322</v>
      </c>
      <c r="AI37" s="210">
        <f t="shared" si="18"/>
        <v>5537.7365852319954</v>
      </c>
      <c r="AJ37" s="210">
        <f t="shared" si="19"/>
        <v>5795.3057287311576</v>
      </c>
      <c r="AK37" s="210">
        <f t="shared" si="19"/>
        <v>6052.8748722303199</v>
      </c>
      <c r="AL37" s="210">
        <f t="shared" si="19"/>
        <v>6310.4440157294821</v>
      </c>
      <c r="AM37" s="210">
        <f t="shared" si="19"/>
        <v>6568.0131592286452</v>
      </c>
      <c r="AN37" s="210">
        <f t="shared" si="19"/>
        <v>6825.5823027278075</v>
      </c>
      <c r="AO37" s="210">
        <f t="shared" si="19"/>
        <v>7083.1514462269697</v>
      </c>
      <c r="AP37" s="210">
        <f t="shared" si="19"/>
        <v>7340.7205897261329</v>
      </c>
      <c r="AQ37" s="210">
        <f t="shared" si="19"/>
        <v>7598.2897332252951</v>
      </c>
      <c r="AR37" s="210">
        <f t="shared" si="19"/>
        <v>7855.8588767244582</v>
      </c>
      <c r="AS37" s="210">
        <f t="shared" si="19"/>
        <v>8113.4280202236214</v>
      </c>
      <c r="AT37" s="210">
        <f t="shared" si="20"/>
        <v>8370.9971637227827</v>
      </c>
      <c r="AU37" s="210">
        <f t="shared" si="20"/>
        <v>8628.566307221945</v>
      </c>
      <c r="AV37" s="210">
        <f t="shared" si="20"/>
        <v>8886.1354507211072</v>
      </c>
      <c r="AW37" s="210">
        <f t="shared" si="20"/>
        <v>8902.2335221898047</v>
      </c>
      <c r="AX37" s="210">
        <f t="shared" si="20"/>
        <v>8676.8605216280375</v>
      </c>
      <c r="AY37" s="210">
        <f t="shared" si="20"/>
        <v>8451.4875210662703</v>
      </c>
      <c r="AZ37" s="210">
        <f t="shared" si="20"/>
        <v>8226.1145205045032</v>
      </c>
      <c r="BA37" s="210">
        <f t="shared" si="20"/>
        <v>8000.7415199427369</v>
      </c>
      <c r="BB37" s="210">
        <f t="shared" si="20"/>
        <v>7775.3685193809697</v>
      </c>
      <c r="BC37" s="210">
        <f t="shared" si="20"/>
        <v>7549.9955188192016</v>
      </c>
      <c r="BD37" s="210">
        <f t="shared" si="21"/>
        <v>7324.6225182574353</v>
      </c>
      <c r="BE37" s="210">
        <f t="shared" si="21"/>
        <v>7099.2495176956672</v>
      </c>
      <c r="BF37" s="210">
        <f t="shared" si="21"/>
        <v>6873.8765171339001</v>
      </c>
      <c r="BG37" s="210">
        <f t="shared" si="21"/>
        <v>6648.5035165721329</v>
      </c>
      <c r="BH37" s="210">
        <f t="shared" si="21"/>
        <v>6423.1305160103657</v>
      </c>
      <c r="BI37" s="210">
        <f t="shared" si="21"/>
        <v>6197.7575154485985</v>
      </c>
      <c r="BJ37" s="210">
        <f t="shared" si="21"/>
        <v>5972.3845148868313</v>
      </c>
      <c r="BK37" s="210">
        <f t="shared" si="21"/>
        <v>5747.0115143250641</v>
      </c>
      <c r="BL37" s="210">
        <f t="shared" si="21"/>
        <v>5521.6385137632969</v>
      </c>
      <c r="BM37" s="210">
        <f t="shared" si="21"/>
        <v>5296.2655132015298</v>
      </c>
      <c r="BN37" s="210">
        <f t="shared" si="22"/>
        <v>5070.8925126397626</v>
      </c>
      <c r="BO37" s="210">
        <f t="shared" si="22"/>
        <v>4845.5195120779954</v>
      </c>
      <c r="BP37" s="210">
        <f t="shared" si="22"/>
        <v>4620.1465115162282</v>
      </c>
      <c r="BQ37" s="210">
        <f t="shared" si="22"/>
        <v>4394.773510954461</v>
      </c>
      <c r="BR37" s="210">
        <f t="shared" si="22"/>
        <v>4169.4005103926938</v>
      </c>
      <c r="BS37" s="210">
        <f t="shared" si="22"/>
        <v>3944.0275098309266</v>
      </c>
      <c r="BT37" s="210">
        <f t="shared" si="22"/>
        <v>3718.6545092691595</v>
      </c>
      <c r="BU37" s="210">
        <f t="shared" si="22"/>
        <v>3493.2815087073923</v>
      </c>
      <c r="BV37" s="210">
        <f t="shared" si="22"/>
        <v>3267.9085081456251</v>
      </c>
      <c r="BW37" s="210">
        <f t="shared" si="22"/>
        <v>3042.5355075838579</v>
      </c>
      <c r="BX37" s="210">
        <f t="shared" si="23"/>
        <v>2817.1625070220907</v>
      </c>
      <c r="BY37" s="210">
        <f t="shared" si="23"/>
        <v>2591.7895064603226</v>
      </c>
      <c r="BZ37" s="210">
        <f t="shared" si="23"/>
        <v>2366.4165058985564</v>
      </c>
      <c r="CA37" s="210">
        <f t="shared" si="23"/>
        <v>2141.0435053367883</v>
      </c>
      <c r="CB37" s="210">
        <f t="shared" si="23"/>
        <v>1915.6705047750211</v>
      </c>
      <c r="CC37" s="210">
        <f t="shared" si="23"/>
        <v>1690.2975042132548</v>
      </c>
      <c r="CD37" s="210">
        <f t="shared" si="23"/>
        <v>1464.9245036514876</v>
      </c>
      <c r="CE37" s="210">
        <f t="shared" si="23"/>
        <v>1239.5515030897195</v>
      </c>
      <c r="CF37" s="210">
        <f t="shared" si="23"/>
        <v>1014.1785025279523</v>
      </c>
      <c r="CG37" s="210">
        <f t="shared" si="23"/>
        <v>788.80550196618424</v>
      </c>
      <c r="CH37" s="210">
        <f t="shared" si="24"/>
        <v>563.43250140441887</v>
      </c>
      <c r="CI37" s="210">
        <f t="shared" si="24"/>
        <v>338.05950084265169</v>
      </c>
      <c r="CJ37" s="210">
        <f t="shared" si="24"/>
        <v>112.68650028088268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66032.619424558405</v>
      </c>
      <c r="C38" s="203">
        <f>Income!C88</f>
        <v>71809.117989312988</v>
      </c>
      <c r="D38" s="203">
        <f>Income!D88</f>
        <v>247526.8521599677</v>
      </c>
      <c r="E38" s="203">
        <f>Income!E88</f>
        <v>320185.46138024173</v>
      </c>
      <c r="F38" s="204">
        <f t="shared" ref="F38:AK38" si="26">SUM(F25:F37)</f>
        <v>66032.619424558405</v>
      </c>
      <c r="G38" s="204">
        <f t="shared" si="26"/>
        <v>66032.619424558405</v>
      </c>
      <c r="H38" s="204">
        <f t="shared" si="26"/>
        <v>66032.619424558405</v>
      </c>
      <c r="I38" s="204">
        <f t="shared" si="26"/>
        <v>66032.619424558405</v>
      </c>
      <c r="J38" s="204">
        <f t="shared" si="26"/>
        <v>66032.619424558405</v>
      </c>
      <c r="K38" s="204">
        <f t="shared" si="26"/>
        <v>66032.619424558405</v>
      </c>
      <c r="L38" s="204">
        <f t="shared" si="26"/>
        <v>66032.619424558405</v>
      </c>
      <c r="M38" s="204">
        <f t="shared" si="26"/>
        <v>66032.619424558405</v>
      </c>
      <c r="N38" s="204">
        <f t="shared" si="26"/>
        <v>66115.140832626319</v>
      </c>
      <c r="O38" s="204">
        <f t="shared" si="26"/>
        <v>66280.183648762162</v>
      </c>
      <c r="P38" s="204">
        <f t="shared" si="26"/>
        <v>66445.22646489802</v>
      </c>
      <c r="Q38" s="204">
        <f t="shared" si="26"/>
        <v>66610.269281033863</v>
      </c>
      <c r="R38" s="204">
        <f t="shared" si="26"/>
        <v>66775.312097169721</v>
      </c>
      <c r="S38" s="204">
        <f t="shared" si="26"/>
        <v>66940.354913305564</v>
      </c>
      <c r="T38" s="204">
        <f t="shared" si="26"/>
        <v>67105.397729441393</v>
      </c>
      <c r="U38" s="204">
        <f t="shared" si="26"/>
        <v>67270.44054557725</v>
      </c>
      <c r="V38" s="204">
        <f t="shared" si="26"/>
        <v>67435.483361713093</v>
      </c>
      <c r="W38" s="204">
        <f t="shared" si="26"/>
        <v>67600.526177848937</v>
      </c>
      <c r="X38" s="204">
        <f t="shared" si="26"/>
        <v>67765.568993984794</v>
      </c>
      <c r="Y38" s="204">
        <f t="shared" si="26"/>
        <v>67930.611810120638</v>
      </c>
      <c r="Z38" s="204">
        <f t="shared" si="26"/>
        <v>68095.654626256466</v>
      </c>
      <c r="AA38" s="204">
        <f t="shared" si="26"/>
        <v>68260.697442392309</v>
      </c>
      <c r="AB38" s="204">
        <f t="shared" si="26"/>
        <v>68425.740258528167</v>
      </c>
      <c r="AC38" s="204">
        <f t="shared" si="26"/>
        <v>68590.78307466401</v>
      </c>
      <c r="AD38" s="204">
        <f t="shared" si="26"/>
        <v>68755.825890799853</v>
      </c>
      <c r="AE38" s="204">
        <f t="shared" si="26"/>
        <v>68920.868706935697</v>
      </c>
      <c r="AF38" s="204">
        <f t="shared" si="26"/>
        <v>69085.911523071554</v>
      </c>
      <c r="AG38" s="204">
        <f t="shared" si="26"/>
        <v>69250.954339207397</v>
      </c>
      <c r="AH38" s="204">
        <f t="shared" si="26"/>
        <v>69415.997155343241</v>
      </c>
      <c r="AI38" s="204">
        <f t="shared" si="26"/>
        <v>69581.039971479084</v>
      </c>
      <c r="AJ38" s="204">
        <f t="shared" si="26"/>
        <v>69746.082787614927</v>
      </c>
      <c r="AK38" s="204">
        <f t="shared" si="26"/>
        <v>69911.12560375077</v>
      </c>
      <c r="AL38" s="204">
        <f t="shared" ref="AL38:BQ38" si="27">SUM(AL25:AL37)</f>
        <v>70076.168419886628</v>
      </c>
      <c r="AM38" s="204">
        <f t="shared" si="27"/>
        <v>70241.211236022471</v>
      </c>
      <c r="AN38" s="204">
        <f t="shared" si="27"/>
        <v>70406.254052158314</v>
      </c>
      <c r="AO38" s="204">
        <f t="shared" si="27"/>
        <v>70571.296868294157</v>
      </c>
      <c r="AP38" s="204">
        <f t="shared" si="27"/>
        <v>70736.33968443</v>
      </c>
      <c r="AQ38" s="204">
        <f t="shared" si="27"/>
        <v>70901.382500565844</v>
      </c>
      <c r="AR38" s="204">
        <f t="shared" si="27"/>
        <v>71066.425316701701</v>
      </c>
      <c r="AS38" s="204">
        <f t="shared" si="27"/>
        <v>71231.468132837545</v>
      </c>
      <c r="AT38" s="204">
        <f t="shared" si="27"/>
        <v>71396.510948973373</v>
      </c>
      <c r="AU38" s="204">
        <f t="shared" si="27"/>
        <v>71561.553765109231</v>
      </c>
      <c r="AV38" s="204">
        <f t="shared" si="27"/>
        <v>71726.596581245074</v>
      </c>
      <c r="AW38" s="204">
        <f t="shared" si="27"/>
        <v>74005.589666446176</v>
      </c>
      <c r="AX38" s="204">
        <f t="shared" si="27"/>
        <v>78398.533020712537</v>
      </c>
      <c r="AY38" s="204">
        <f t="shared" si="27"/>
        <v>82791.476374978927</v>
      </c>
      <c r="AZ38" s="204">
        <f t="shared" si="27"/>
        <v>87184.419729245288</v>
      </c>
      <c r="BA38" s="204">
        <f t="shared" si="27"/>
        <v>91577.363083511649</v>
      </c>
      <c r="BB38" s="204">
        <f t="shared" si="27"/>
        <v>95970.30643777801</v>
      </c>
      <c r="BC38" s="204">
        <f t="shared" si="27"/>
        <v>100363.2497920444</v>
      </c>
      <c r="BD38" s="204">
        <f t="shared" si="27"/>
        <v>104756.19314631078</v>
      </c>
      <c r="BE38" s="204">
        <f t="shared" si="27"/>
        <v>109149.13650057714</v>
      </c>
      <c r="BF38" s="204">
        <f t="shared" si="27"/>
        <v>113542.0798548435</v>
      </c>
      <c r="BG38" s="204">
        <f t="shared" si="27"/>
        <v>117935.02320910986</v>
      </c>
      <c r="BH38" s="204">
        <f t="shared" si="27"/>
        <v>122327.96656337623</v>
      </c>
      <c r="BI38" s="204">
        <f t="shared" si="27"/>
        <v>126720.90991764258</v>
      </c>
      <c r="BJ38" s="204">
        <f t="shared" si="27"/>
        <v>131113.85327190897</v>
      </c>
      <c r="BK38" s="204">
        <f t="shared" si="27"/>
        <v>135506.79662617535</v>
      </c>
      <c r="BL38" s="204">
        <f t="shared" si="27"/>
        <v>139899.73998044169</v>
      </c>
      <c r="BM38" s="204">
        <f t="shared" si="27"/>
        <v>144292.6833347081</v>
      </c>
      <c r="BN38" s="204">
        <f t="shared" si="27"/>
        <v>148685.62668897444</v>
      </c>
      <c r="BO38" s="204">
        <f t="shared" si="27"/>
        <v>153078.57004324082</v>
      </c>
      <c r="BP38" s="204">
        <f t="shared" si="27"/>
        <v>157471.51339750719</v>
      </c>
      <c r="BQ38" s="204">
        <f t="shared" si="27"/>
        <v>161864.45675177354</v>
      </c>
      <c r="BR38" s="204">
        <f t="shared" ref="BR38:CW38" si="28">SUM(BR25:BR37)</f>
        <v>166257.40010603992</v>
      </c>
      <c r="BS38" s="204">
        <f t="shared" si="28"/>
        <v>170650.34346030626</v>
      </c>
      <c r="BT38" s="204">
        <f t="shared" si="28"/>
        <v>175043.28681457267</v>
      </c>
      <c r="BU38" s="204">
        <f t="shared" si="28"/>
        <v>179436.23016883901</v>
      </c>
      <c r="BV38" s="204">
        <f t="shared" si="28"/>
        <v>183829.17352310542</v>
      </c>
      <c r="BW38" s="204">
        <f t="shared" si="28"/>
        <v>188222.11687737177</v>
      </c>
      <c r="BX38" s="204">
        <f t="shared" si="28"/>
        <v>192615.06023163808</v>
      </c>
      <c r="BY38" s="204">
        <f t="shared" si="28"/>
        <v>197008.00358590452</v>
      </c>
      <c r="BZ38" s="204">
        <f t="shared" si="28"/>
        <v>201400.94694017086</v>
      </c>
      <c r="CA38" s="204">
        <f t="shared" si="28"/>
        <v>205793.89029443724</v>
      </c>
      <c r="CB38" s="204">
        <f t="shared" si="28"/>
        <v>210186.83364870358</v>
      </c>
      <c r="CC38" s="204">
        <f t="shared" si="28"/>
        <v>214579.77700296999</v>
      </c>
      <c r="CD38" s="204">
        <f t="shared" si="28"/>
        <v>218972.72035723628</v>
      </c>
      <c r="CE38" s="204">
        <f t="shared" si="28"/>
        <v>223365.66371150271</v>
      </c>
      <c r="CF38" s="204">
        <f t="shared" si="28"/>
        <v>227758.60706576909</v>
      </c>
      <c r="CG38" s="204">
        <f t="shared" si="28"/>
        <v>232151.55042003543</v>
      </c>
      <c r="CH38" s="204">
        <f t="shared" si="28"/>
        <v>236544.49377430184</v>
      </c>
      <c r="CI38" s="204">
        <f t="shared" si="28"/>
        <v>240937.43712856818</v>
      </c>
      <c r="CJ38" s="204">
        <f t="shared" si="28"/>
        <v>245330.38048283456</v>
      </c>
      <c r="CK38" s="204">
        <f t="shared" si="28"/>
        <v>249948.80580064352</v>
      </c>
      <c r="CL38" s="204">
        <f t="shared" si="28"/>
        <v>254792.71308199511</v>
      </c>
      <c r="CM38" s="204">
        <f t="shared" si="28"/>
        <v>259636.62036334674</v>
      </c>
      <c r="CN38" s="204">
        <f t="shared" si="28"/>
        <v>264480.52764469828</v>
      </c>
      <c r="CO38" s="204">
        <f t="shared" si="28"/>
        <v>269324.4349260499</v>
      </c>
      <c r="CP38" s="204">
        <f t="shared" si="28"/>
        <v>274168.34220740153</v>
      </c>
      <c r="CQ38" s="204">
        <f t="shared" si="28"/>
        <v>279012.24948875315</v>
      </c>
      <c r="CR38" s="204">
        <f t="shared" si="28"/>
        <v>283856.15677010466</v>
      </c>
      <c r="CS38" s="204">
        <f t="shared" si="28"/>
        <v>288700.06405145634</v>
      </c>
      <c r="CT38" s="204">
        <f t="shared" si="28"/>
        <v>293543.97133280791</v>
      </c>
      <c r="CU38" s="204">
        <f t="shared" si="28"/>
        <v>298387.87861415953</v>
      </c>
      <c r="CV38" s="204">
        <f t="shared" si="28"/>
        <v>303231.7858955111</v>
      </c>
      <c r="CW38" s="204">
        <f t="shared" si="28"/>
        <v>308075.69317686261</v>
      </c>
      <c r="CX38" s="204">
        <f>SUM(CX25:CX37)</f>
        <v>312919.60045821429</v>
      </c>
      <c r="CY38" s="204">
        <f>SUM(CY25:CY37)</f>
        <v>317763.50773956586</v>
      </c>
      <c r="CZ38" s="204">
        <f>SUM(CZ25:CZ37)</f>
        <v>320185.46138024173</v>
      </c>
      <c r="DA38" s="204">
        <f>SUM(DA25:DA37)</f>
        <v>320185.46138024173</v>
      </c>
    </row>
    <row r="39" spans="1:105">
      <c r="A39" s="201" t="str">
        <f>Income!A89</f>
        <v>Food Poverty line</v>
      </c>
      <c r="B39" s="203">
        <f>Income!B89</f>
        <v>29434.091444107897</v>
      </c>
      <c r="C39" s="203">
        <f>Income!C89</f>
        <v>29434.091444107893</v>
      </c>
      <c r="D39" s="203">
        <f>Income!D89</f>
        <v>29434.091444107904</v>
      </c>
      <c r="E39" s="203">
        <f>Income!E89</f>
        <v>29434.091444107897</v>
      </c>
      <c r="F39" s="204">
        <f t="shared" ref="F39:U39" si="29">IF(F$2&lt;=($B$2+$C$2+$D$2),IF(F$2&lt;=($B$2+$C$2),IF(F$2&lt;=$B$2,$B39,$C39),$D39),$E39)</f>
        <v>29434.091444107897</v>
      </c>
      <c r="G39" s="204">
        <f t="shared" si="29"/>
        <v>29434.091444107897</v>
      </c>
      <c r="H39" s="204">
        <f t="shared" si="29"/>
        <v>29434.091444107897</v>
      </c>
      <c r="I39" s="204">
        <f t="shared" si="29"/>
        <v>29434.091444107897</v>
      </c>
      <c r="J39" s="204">
        <f t="shared" si="29"/>
        <v>29434.091444107897</v>
      </c>
      <c r="K39" s="204">
        <f t="shared" si="29"/>
        <v>29434.091444107897</v>
      </c>
      <c r="L39" s="204">
        <f t="shared" si="29"/>
        <v>29434.091444107897</v>
      </c>
      <c r="M39" s="204">
        <f t="shared" si="29"/>
        <v>29434.091444107897</v>
      </c>
      <c r="N39" s="204">
        <f t="shared" si="29"/>
        <v>29434.091444107897</v>
      </c>
      <c r="O39" s="204">
        <f t="shared" si="29"/>
        <v>29434.091444107897</v>
      </c>
      <c r="P39" s="204">
        <f t="shared" si="29"/>
        <v>29434.091444107897</v>
      </c>
      <c r="Q39" s="204">
        <f t="shared" si="29"/>
        <v>29434.091444107897</v>
      </c>
      <c r="R39" s="204">
        <f t="shared" si="29"/>
        <v>29434.091444107897</v>
      </c>
      <c r="S39" s="204">
        <f t="shared" si="29"/>
        <v>29434.091444107897</v>
      </c>
      <c r="T39" s="204">
        <f t="shared" si="29"/>
        <v>29434.091444107897</v>
      </c>
      <c r="U39" s="204">
        <f t="shared" si="29"/>
        <v>29434.091444107893</v>
      </c>
      <c r="V39" s="204">
        <f t="shared" ref="V39:AK40" si="30">IF(V$2&lt;=($B$2+$C$2+$D$2),IF(V$2&lt;=($B$2+$C$2),IF(V$2&lt;=$B$2,$B39,$C39),$D39),$E39)</f>
        <v>29434.091444107893</v>
      </c>
      <c r="W39" s="204">
        <f t="shared" si="30"/>
        <v>29434.091444107893</v>
      </c>
      <c r="X39" s="204">
        <f t="shared" si="30"/>
        <v>29434.091444107893</v>
      </c>
      <c r="Y39" s="204">
        <f t="shared" si="30"/>
        <v>29434.091444107893</v>
      </c>
      <c r="Z39" s="204">
        <f t="shared" si="30"/>
        <v>29434.091444107893</v>
      </c>
      <c r="AA39" s="204">
        <f t="shared" si="30"/>
        <v>29434.091444107893</v>
      </c>
      <c r="AB39" s="204">
        <f t="shared" si="30"/>
        <v>29434.091444107893</v>
      </c>
      <c r="AC39" s="204">
        <f t="shared" si="30"/>
        <v>29434.091444107893</v>
      </c>
      <c r="AD39" s="204">
        <f t="shared" si="30"/>
        <v>29434.091444107893</v>
      </c>
      <c r="AE39" s="204">
        <f t="shared" si="30"/>
        <v>29434.091444107893</v>
      </c>
      <c r="AF39" s="204">
        <f t="shared" si="30"/>
        <v>29434.091444107893</v>
      </c>
      <c r="AG39" s="204">
        <f t="shared" si="30"/>
        <v>29434.091444107893</v>
      </c>
      <c r="AH39" s="204">
        <f t="shared" si="30"/>
        <v>29434.091444107893</v>
      </c>
      <c r="AI39" s="204">
        <f t="shared" si="30"/>
        <v>29434.091444107893</v>
      </c>
      <c r="AJ39" s="204">
        <f t="shared" si="30"/>
        <v>29434.091444107893</v>
      </c>
      <c r="AK39" s="204">
        <f t="shared" si="30"/>
        <v>29434.091444107893</v>
      </c>
      <c r="AL39" s="204">
        <f t="shared" ref="AL39:BA40" si="31">IF(AL$2&lt;=($B$2+$C$2+$D$2),IF(AL$2&lt;=($B$2+$C$2),IF(AL$2&lt;=$B$2,$B39,$C39),$D39),$E39)</f>
        <v>29434.091444107893</v>
      </c>
      <c r="AM39" s="204">
        <f t="shared" si="31"/>
        <v>29434.091444107893</v>
      </c>
      <c r="AN39" s="204">
        <f t="shared" si="31"/>
        <v>29434.091444107893</v>
      </c>
      <c r="AO39" s="204">
        <f t="shared" si="31"/>
        <v>29434.091444107893</v>
      </c>
      <c r="AP39" s="204">
        <f t="shared" si="31"/>
        <v>29434.091444107893</v>
      </c>
      <c r="AQ39" s="204">
        <f t="shared" si="31"/>
        <v>29434.091444107893</v>
      </c>
      <c r="AR39" s="204">
        <f t="shared" si="31"/>
        <v>29434.091444107893</v>
      </c>
      <c r="AS39" s="204">
        <f t="shared" si="31"/>
        <v>29434.091444107893</v>
      </c>
      <c r="AT39" s="204">
        <f t="shared" si="31"/>
        <v>29434.091444107893</v>
      </c>
      <c r="AU39" s="204">
        <f t="shared" si="31"/>
        <v>29434.091444107893</v>
      </c>
      <c r="AV39" s="204">
        <f t="shared" si="31"/>
        <v>29434.091444107893</v>
      </c>
      <c r="AW39" s="204">
        <f t="shared" si="31"/>
        <v>29434.091444107893</v>
      </c>
      <c r="AX39" s="204">
        <f t="shared" si="31"/>
        <v>29434.091444107893</v>
      </c>
      <c r="AY39" s="204">
        <f t="shared" si="31"/>
        <v>29434.091444107893</v>
      </c>
      <c r="AZ39" s="204">
        <f t="shared" si="31"/>
        <v>29434.091444107893</v>
      </c>
      <c r="BA39" s="204">
        <f t="shared" si="31"/>
        <v>29434.091444107893</v>
      </c>
      <c r="BB39" s="204">
        <f t="shared" ref="BB39:CD40" si="32">IF(BB$2&lt;=($B$2+$C$2+$D$2),IF(BB$2&lt;=($B$2+$C$2),IF(BB$2&lt;=$B$2,$B39,$C39),$D39),$E39)</f>
        <v>29434.091444107893</v>
      </c>
      <c r="BC39" s="204">
        <f t="shared" si="32"/>
        <v>29434.091444107893</v>
      </c>
      <c r="BD39" s="204">
        <f t="shared" si="32"/>
        <v>29434.091444107893</v>
      </c>
      <c r="BE39" s="204">
        <f t="shared" si="32"/>
        <v>29434.091444107893</v>
      </c>
      <c r="BF39" s="204">
        <f t="shared" si="32"/>
        <v>29434.091444107893</v>
      </c>
      <c r="BG39" s="204">
        <f t="shared" si="32"/>
        <v>29434.091444107893</v>
      </c>
      <c r="BH39" s="204">
        <f t="shared" si="32"/>
        <v>29434.091444107893</v>
      </c>
      <c r="BI39" s="204">
        <f t="shared" si="32"/>
        <v>29434.091444107893</v>
      </c>
      <c r="BJ39" s="204">
        <f t="shared" si="32"/>
        <v>29434.091444107893</v>
      </c>
      <c r="BK39" s="204">
        <f t="shared" si="32"/>
        <v>29434.091444107893</v>
      </c>
      <c r="BL39" s="204">
        <f t="shared" si="32"/>
        <v>29434.091444107893</v>
      </c>
      <c r="BM39" s="204">
        <f t="shared" si="32"/>
        <v>29434.091444107893</v>
      </c>
      <c r="BN39" s="204">
        <f t="shared" si="32"/>
        <v>29434.091444107893</v>
      </c>
      <c r="BO39" s="204">
        <f t="shared" si="32"/>
        <v>29434.091444107893</v>
      </c>
      <c r="BP39" s="204">
        <f t="shared" si="32"/>
        <v>29434.091444107893</v>
      </c>
      <c r="BQ39" s="204">
        <f t="shared" si="32"/>
        <v>29434.091444107893</v>
      </c>
      <c r="BR39" s="204">
        <f t="shared" si="32"/>
        <v>29434.091444107893</v>
      </c>
      <c r="BS39" s="204">
        <f t="shared" si="32"/>
        <v>29434.091444107893</v>
      </c>
      <c r="BT39" s="204">
        <f t="shared" si="32"/>
        <v>29434.091444107893</v>
      </c>
      <c r="BU39" s="204">
        <f t="shared" si="32"/>
        <v>29434.091444107893</v>
      </c>
      <c r="BV39" s="204">
        <f t="shared" si="32"/>
        <v>29434.091444107893</v>
      </c>
      <c r="BW39" s="204">
        <f t="shared" si="32"/>
        <v>29434.091444107893</v>
      </c>
      <c r="BX39" s="204">
        <f t="shared" si="32"/>
        <v>29434.091444107904</v>
      </c>
      <c r="BY39" s="204">
        <f t="shared" si="32"/>
        <v>29434.091444107904</v>
      </c>
      <c r="BZ39" s="204">
        <f t="shared" si="32"/>
        <v>29434.091444107904</v>
      </c>
      <c r="CA39" s="204">
        <f t="shared" si="32"/>
        <v>29434.091444107904</v>
      </c>
      <c r="CB39" s="204">
        <f t="shared" si="32"/>
        <v>29434.091444107904</v>
      </c>
      <c r="CC39" s="204">
        <f t="shared" si="32"/>
        <v>29434.091444107904</v>
      </c>
      <c r="CD39" s="204">
        <f t="shared" si="32"/>
        <v>29434.091444107904</v>
      </c>
      <c r="CE39" s="204">
        <f t="shared" ref="CE39:CR40" si="33">IF(CE$2&lt;=($B$2+$C$2+$D$2),IF(CE$2&lt;=($B$2+$C$2),IF(CE$2&lt;=$B$2,$B39,$C39),$D39),$E39)</f>
        <v>29434.091444107904</v>
      </c>
      <c r="CF39" s="204">
        <f t="shared" si="33"/>
        <v>29434.091444107904</v>
      </c>
      <c r="CG39" s="204">
        <f t="shared" si="33"/>
        <v>29434.091444107904</v>
      </c>
      <c r="CH39" s="204">
        <f t="shared" si="33"/>
        <v>29434.091444107904</v>
      </c>
      <c r="CI39" s="204">
        <f t="shared" si="33"/>
        <v>29434.091444107904</v>
      </c>
      <c r="CJ39" s="204">
        <f t="shared" si="33"/>
        <v>29434.091444107904</v>
      </c>
      <c r="CK39" s="204">
        <f t="shared" si="33"/>
        <v>29434.091444107904</v>
      </c>
      <c r="CL39" s="204">
        <f t="shared" si="33"/>
        <v>29434.091444107904</v>
      </c>
      <c r="CM39" s="204">
        <f t="shared" si="33"/>
        <v>29434.091444107904</v>
      </c>
      <c r="CN39" s="204">
        <f t="shared" si="33"/>
        <v>29434.091444107904</v>
      </c>
      <c r="CO39" s="204">
        <f t="shared" si="33"/>
        <v>29434.091444107904</v>
      </c>
      <c r="CP39" s="204">
        <f t="shared" si="33"/>
        <v>29434.091444107904</v>
      </c>
      <c r="CQ39" s="204">
        <f t="shared" si="33"/>
        <v>29434.091444107904</v>
      </c>
      <c r="CR39" s="204">
        <f t="shared" si="33"/>
        <v>29434.091444107904</v>
      </c>
      <c r="CS39" s="204">
        <f t="shared" ref="CS39:DA40" si="34">IF(CS$2&lt;=($B$2+$C$2+$D$2),IF(CS$2&lt;=($B$2+$C$2),IF(CS$2&lt;=$B$2,$B39,$C39),$D39),$E39)</f>
        <v>29434.091444107904</v>
      </c>
      <c r="CT39" s="204">
        <f t="shared" si="34"/>
        <v>29434.091444107904</v>
      </c>
      <c r="CU39" s="204">
        <f t="shared" si="34"/>
        <v>29434.091444107904</v>
      </c>
      <c r="CV39" s="204">
        <f t="shared" si="34"/>
        <v>29434.091444107904</v>
      </c>
      <c r="CW39" s="204">
        <f t="shared" si="34"/>
        <v>29434.091444107897</v>
      </c>
      <c r="CX39" s="204">
        <f t="shared" si="34"/>
        <v>29434.091444107897</v>
      </c>
      <c r="CY39" s="204">
        <f t="shared" si="34"/>
        <v>29434.091444107897</v>
      </c>
      <c r="CZ39" s="204">
        <f t="shared" si="34"/>
        <v>29434.091444107897</v>
      </c>
      <c r="DA39" s="204">
        <f t="shared" si="34"/>
        <v>29434.091444107897</v>
      </c>
    </row>
    <row r="40" spans="1:105">
      <c r="A40" s="201" t="str">
        <f>Income!A90</f>
        <v>Lower Bound Poverty line</v>
      </c>
      <c r="B40" s="203">
        <f>Income!B90</f>
        <v>45928.918110774561</v>
      </c>
      <c r="C40" s="203">
        <f>Income!C90</f>
        <v>45928.918110774561</v>
      </c>
      <c r="D40" s="203">
        <f>Income!D90</f>
        <v>45928.918110774561</v>
      </c>
      <c r="E40" s="203">
        <f>Income!E90</f>
        <v>45928.918110774568</v>
      </c>
      <c r="F40" s="204">
        <f t="shared" ref="F40:U40" si="35">IF(F$2&lt;=($B$2+$C$2+$D$2),IF(F$2&lt;=($B$2+$C$2),IF(F$2&lt;=$B$2,$B40,$C40),$D40),$E40)</f>
        <v>45928.918110774561</v>
      </c>
      <c r="G40" s="204">
        <f t="shared" si="35"/>
        <v>45928.918110774561</v>
      </c>
      <c r="H40" s="204">
        <f t="shared" si="35"/>
        <v>45928.918110774561</v>
      </c>
      <c r="I40" s="204">
        <f t="shared" si="35"/>
        <v>45928.918110774561</v>
      </c>
      <c r="J40" s="204">
        <f t="shared" si="35"/>
        <v>45928.918110774561</v>
      </c>
      <c r="K40" s="204">
        <f t="shared" si="35"/>
        <v>45928.918110774561</v>
      </c>
      <c r="L40" s="204">
        <f t="shared" si="35"/>
        <v>45928.918110774561</v>
      </c>
      <c r="M40" s="204">
        <f t="shared" si="35"/>
        <v>45928.918110774561</v>
      </c>
      <c r="N40" s="204">
        <f t="shared" si="35"/>
        <v>45928.918110774561</v>
      </c>
      <c r="O40" s="204">
        <f t="shared" si="35"/>
        <v>45928.918110774561</v>
      </c>
      <c r="P40" s="204">
        <f t="shared" si="35"/>
        <v>45928.918110774561</v>
      </c>
      <c r="Q40" s="204">
        <f t="shared" si="35"/>
        <v>45928.918110774561</v>
      </c>
      <c r="R40" s="204">
        <f t="shared" si="35"/>
        <v>45928.918110774561</v>
      </c>
      <c r="S40" s="204">
        <f t="shared" si="35"/>
        <v>45928.918110774561</v>
      </c>
      <c r="T40" s="204">
        <f t="shared" si="35"/>
        <v>45928.918110774561</v>
      </c>
      <c r="U40" s="204">
        <f t="shared" si="35"/>
        <v>45928.918110774561</v>
      </c>
      <c r="V40" s="204">
        <f t="shared" si="30"/>
        <v>45928.918110774561</v>
      </c>
      <c r="W40" s="204">
        <f t="shared" si="30"/>
        <v>45928.918110774561</v>
      </c>
      <c r="X40" s="204">
        <f t="shared" si="30"/>
        <v>45928.918110774561</v>
      </c>
      <c r="Y40" s="204">
        <f t="shared" si="30"/>
        <v>45928.918110774561</v>
      </c>
      <c r="Z40" s="204">
        <f t="shared" si="30"/>
        <v>45928.918110774561</v>
      </c>
      <c r="AA40" s="204">
        <f t="shared" si="30"/>
        <v>45928.918110774561</v>
      </c>
      <c r="AB40" s="204">
        <f t="shared" si="30"/>
        <v>45928.918110774561</v>
      </c>
      <c r="AC40" s="204">
        <f t="shared" si="30"/>
        <v>45928.918110774561</v>
      </c>
      <c r="AD40" s="204">
        <f t="shared" si="30"/>
        <v>45928.918110774561</v>
      </c>
      <c r="AE40" s="204">
        <f t="shared" si="30"/>
        <v>45928.918110774561</v>
      </c>
      <c r="AF40" s="204">
        <f t="shared" si="30"/>
        <v>45928.918110774561</v>
      </c>
      <c r="AG40" s="204">
        <f t="shared" si="30"/>
        <v>45928.918110774561</v>
      </c>
      <c r="AH40" s="204">
        <f t="shared" si="30"/>
        <v>45928.918110774561</v>
      </c>
      <c r="AI40" s="204">
        <f t="shared" si="30"/>
        <v>45928.918110774561</v>
      </c>
      <c r="AJ40" s="204">
        <f t="shared" si="30"/>
        <v>45928.918110774561</v>
      </c>
      <c r="AK40" s="204">
        <f t="shared" si="30"/>
        <v>45928.918110774561</v>
      </c>
      <c r="AL40" s="204">
        <f t="shared" si="31"/>
        <v>45928.918110774561</v>
      </c>
      <c r="AM40" s="204">
        <f t="shared" si="31"/>
        <v>45928.918110774561</v>
      </c>
      <c r="AN40" s="204">
        <f t="shared" si="31"/>
        <v>45928.918110774561</v>
      </c>
      <c r="AO40" s="204">
        <f t="shared" si="31"/>
        <v>45928.918110774561</v>
      </c>
      <c r="AP40" s="204">
        <f t="shared" si="31"/>
        <v>45928.918110774561</v>
      </c>
      <c r="AQ40" s="204">
        <f t="shared" si="31"/>
        <v>45928.918110774561</v>
      </c>
      <c r="AR40" s="204">
        <f t="shared" si="31"/>
        <v>45928.918110774561</v>
      </c>
      <c r="AS40" s="204">
        <f t="shared" si="31"/>
        <v>45928.918110774561</v>
      </c>
      <c r="AT40" s="204">
        <f t="shared" si="31"/>
        <v>45928.918110774561</v>
      </c>
      <c r="AU40" s="204">
        <f t="shared" si="31"/>
        <v>45928.918110774561</v>
      </c>
      <c r="AV40" s="204">
        <f t="shared" si="31"/>
        <v>45928.918110774561</v>
      </c>
      <c r="AW40" s="204">
        <f t="shared" si="31"/>
        <v>45928.918110774561</v>
      </c>
      <c r="AX40" s="204">
        <f t="shared" si="31"/>
        <v>45928.918110774561</v>
      </c>
      <c r="AY40" s="204">
        <f t="shared" si="31"/>
        <v>45928.918110774561</v>
      </c>
      <c r="AZ40" s="204">
        <f t="shared" si="31"/>
        <v>45928.918110774561</v>
      </c>
      <c r="BA40" s="204">
        <f t="shared" si="31"/>
        <v>45928.918110774561</v>
      </c>
      <c r="BB40" s="204">
        <f t="shared" si="32"/>
        <v>45928.918110774561</v>
      </c>
      <c r="BC40" s="204">
        <f t="shared" si="32"/>
        <v>45928.918110774561</v>
      </c>
      <c r="BD40" s="204">
        <f t="shared" si="32"/>
        <v>45928.918110774561</v>
      </c>
      <c r="BE40" s="204">
        <f t="shared" si="32"/>
        <v>45928.918110774561</v>
      </c>
      <c r="BF40" s="204">
        <f t="shared" si="32"/>
        <v>45928.918110774561</v>
      </c>
      <c r="BG40" s="204">
        <f t="shared" si="32"/>
        <v>45928.918110774561</v>
      </c>
      <c r="BH40" s="204">
        <f t="shared" si="32"/>
        <v>45928.918110774561</v>
      </c>
      <c r="BI40" s="204">
        <f t="shared" si="32"/>
        <v>45928.918110774561</v>
      </c>
      <c r="BJ40" s="204">
        <f t="shared" si="32"/>
        <v>45928.918110774561</v>
      </c>
      <c r="BK40" s="204">
        <f t="shared" si="32"/>
        <v>45928.918110774561</v>
      </c>
      <c r="BL40" s="204">
        <f t="shared" si="32"/>
        <v>45928.918110774561</v>
      </c>
      <c r="BM40" s="204">
        <f t="shared" si="32"/>
        <v>45928.918110774561</v>
      </c>
      <c r="BN40" s="204">
        <f t="shared" si="32"/>
        <v>45928.918110774561</v>
      </c>
      <c r="BO40" s="204">
        <f t="shared" si="32"/>
        <v>45928.918110774561</v>
      </c>
      <c r="BP40" s="204">
        <f t="shared" si="32"/>
        <v>45928.918110774561</v>
      </c>
      <c r="BQ40" s="204">
        <f t="shared" si="32"/>
        <v>45928.918110774561</v>
      </c>
      <c r="BR40" s="204">
        <f t="shared" si="32"/>
        <v>45928.918110774561</v>
      </c>
      <c r="BS40" s="204">
        <f t="shared" si="32"/>
        <v>45928.918110774561</v>
      </c>
      <c r="BT40" s="204">
        <f t="shared" si="32"/>
        <v>45928.918110774561</v>
      </c>
      <c r="BU40" s="204">
        <f t="shared" si="32"/>
        <v>45928.918110774561</v>
      </c>
      <c r="BV40" s="204">
        <f t="shared" si="32"/>
        <v>45928.918110774561</v>
      </c>
      <c r="BW40" s="204">
        <f t="shared" si="32"/>
        <v>45928.918110774561</v>
      </c>
      <c r="BX40" s="204">
        <f t="shared" si="32"/>
        <v>45928.918110774561</v>
      </c>
      <c r="BY40" s="204">
        <f t="shared" si="32"/>
        <v>45928.918110774561</v>
      </c>
      <c r="BZ40" s="204">
        <f t="shared" si="32"/>
        <v>45928.918110774561</v>
      </c>
      <c r="CA40" s="204">
        <f t="shared" si="32"/>
        <v>45928.918110774561</v>
      </c>
      <c r="CB40" s="204">
        <f t="shared" si="32"/>
        <v>45928.918110774561</v>
      </c>
      <c r="CC40" s="204">
        <f t="shared" si="32"/>
        <v>45928.918110774561</v>
      </c>
      <c r="CD40" s="204">
        <f t="shared" si="32"/>
        <v>45928.918110774561</v>
      </c>
      <c r="CE40" s="204">
        <f t="shared" si="33"/>
        <v>45928.918110774561</v>
      </c>
      <c r="CF40" s="204">
        <f t="shared" si="33"/>
        <v>45928.918110774561</v>
      </c>
      <c r="CG40" s="204">
        <f t="shared" si="33"/>
        <v>45928.918110774561</v>
      </c>
      <c r="CH40" s="204">
        <f t="shared" si="33"/>
        <v>45928.918110774561</v>
      </c>
      <c r="CI40" s="204">
        <f t="shared" si="33"/>
        <v>45928.918110774561</v>
      </c>
      <c r="CJ40" s="204">
        <f t="shared" si="33"/>
        <v>45928.918110774561</v>
      </c>
      <c r="CK40" s="204">
        <f t="shared" si="33"/>
        <v>45928.918110774561</v>
      </c>
      <c r="CL40" s="204">
        <f t="shared" si="33"/>
        <v>45928.918110774561</v>
      </c>
      <c r="CM40" s="204">
        <f t="shared" si="33"/>
        <v>45928.918110774561</v>
      </c>
      <c r="CN40" s="204">
        <f t="shared" si="33"/>
        <v>45928.918110774561</v>
      </c>
      <c r="CO40" s="204">
        <f t="shared" si="33"/>
        <v>45928.918110774561</v>
      </c>
      <c r="CP40" s="204">
        <f t="shared" si="33"/>
        <v>45928.918110774561</v>
      </c>
      <c r="CQ40" s="204">
        <f t="shared" si="33"/>
        <v>45928.918110774561</v>
      </c>
      <c r="CR40" s="204">
        <f t="shared" si="33"/>
        <v>45928.918110774561</v>
      </c>
      <c r="CS40" s="204">
        <f t="shared" si="34"/>
        <v>45928.918110774561</v>
      </c>
      <c r="CT40" s="204">
        <f t="shared" si="34"/>
        <v>45928.918110774561</v>
      </c>
      <c r="CU40" s="204">
        <f t="shared" si="34"/>
        <v>45928.918110774561</v>
      </c>
      <c r="CV40" s="204">
        <f t="shared" si="34"/>
        <v>45928.918110774561</v>
      </c>
      <c r="CW40" s="204">
        <f t="shared" si="34"/>
        <v>45928.918110774568</v>
      </c>
      <c r="CX40" s="204">
        <f t="shared" si="34"/>
        <v>45928.918110774568</v>
      </c>
      <c r="CY40" s="204">
        <f t="shared" si="34"/>
        <v>45928.918110774568</v>
      </c>
      <c r="CZ40" s="204">
        <f t="shared" si="34"/>
        <v>45928.918110774568</v>
      </c>
      <c r="DA40" s="204">
        <f t="shared" si="34"/>
        <v>45928.918110774568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17.973384081939027</v>
      </c>
      <c r="O42" s="210">
        <f t="shared" si="36"/>
        <v>17.973384081939027</v>
      </c>
      <c r="P42" s="210">
        <f t="shared" si="36"/>
        <v>17.973384081939027</v>
      </c>
      <c r="Q42" s="210">
        <f t="shared" si="36"/>
        <v>17.973384081939027</v>
      </c>
      <c r="R42" s="210">
        <f t="shared" si="36"/>
        <v>17.973384081939027</v>
      </c>
      <c r="S42" s="210">
        <f t="shared" si="36"/>
        <v>17.973384081939027</v>
      </c>
      <c r="T42" s="210">
        <f t="shared" si="36"/>
        <v>17.973384081939027</v>
      </c>
      <c r="U42" s="210">
        <f t="shared" si="36"/>
        <v>17.973384081939027</v>
      </c>
      <c r="V42" s="210">
        <f t="shared" si="36"/>
        <v>17.973384081939027</v>
      </c>
      <c r="W42" s="210">
        <f t="shared" si="36"/>
        <v>17.973384081939027</v>
      </c>
      <c r="X42" s="210">
        <f t="shared" si="36"/>
        <v>17.973384081939027</v>
      </c>
      <c r="Y42" s="210">
        <f t="shared" si="36"/>
        <v>17.973384081939027</v>
      </c>
      <c r="Z42" s="210">
        <f t="shared" si="36"/>
        <v>17.973384081939027</v>
      </c>
      <c r="AA42" s="210">
        <f t="shared" si="36"/>
        <v>17.973384081939027</v>
      </c>
      <c r="AB42" s="210">
        <f t="shared" si="36"/>
        <v>17.973384081939027</v>
      </c>
      <c r="AC42" s="210">
        <f t="shared" si="36"/>
        <v>17.973384081939027</v>
      </c>
      <c r="AD42" s="210">
        <f t="shared" si="36"/>
        <v>17.973384081939027</v>
      </c>
      <c r="AE42" s="210">
        <f t="shared" si="36"/>
        <v>17.973384081939027</v>
      </c>
      <c r="AF42" s="210">
        <f t="shared" si="36"/>
        <v>17.973384081939027</v>
      </c>
      <c r="AG42" s="210">
        <f t="shared" si="36"/>
        <v>17.973384081939027</v>
      </c>
      <c r="AH42" s="210">
        <f t="shared" si="36"/>
        <v>17.973384081939027</v>
      </c>
      <c r="AI42" s="210">
        <f t="shared" si="36"/>
        <v>17.973384081939027</v>
      </c>
      <c r="AJ42" s="210">
        <f t="shared" si="36"/>
        <v>17.973384081939027</v>
      </c>
      <c r="AK42" s="210">
        <f t="shared" si="36"/>
        <v>17.973384081939027</v>
      </c>
      <c r="AL42" s="210">
        <f t="shared" ref="AL42:BQ42" si="37">IF(AL$22&lt;=$E$24,IF(AL$22&lt;=$D$24,IF(AL$22&lt;=$C$24,IF(AL$22&lt;=$B$24,$B108,($C25-$B25)/($C$24-$B$24)),($D25-$C25)/($D$24-$C$24)),($E25-$D25)/($E$24-$D$24)),$F108)</f>
        <v>17.973384081939027</v>
      </c>
      <c r="AM42" s="210">
        <f t="shared" si="37"/>
        <v>17.973384081939027</v>
      </c>
      <c r="AN42" s="210">
        <f t="shared" si="37"/>
        <v>17.973384081939027</v>
      </c>
      <c r="AO42" s="210">
        <f t="shared" si="37"/>
        <v>17.973384081939027</v>
      </c>
      <c r="AP42" s="210">
        <f t="shared" si="37"/>
        <v>17.973384081939027</v>
      </c>
      <c r="AQ42" s="210">
        <f t="shared" si="37"/>
        <v>17.973384081939027</v>
      </c>
      <c r="AR42" s="210">
        <f t="shared" si="37"/>
        <v>17.973384081939027</v>
      </c>
      <c r="AS42" s="210">
        <f t="shared" si="37"/>
        <v>17.973384081939027</v>
      </c>
      <c r="AT42" s="210">
        <f t="shared" si="37"/>
        <v>17.973384081939027</v>
      </c>
      <c r="AU42" s="210">
        <f t="shared" si="37"/>
        <v>17.973384081939027</v>
      </c>
      <c r="AV42" s="210">
        <f t="shared" si="37"/>
        <v>17.973384081939027</v>
      </c>
      <c r="AW42" s="210">
        <f t="shared" si="37"/>
        <v>-15.258500487555626</v>
      </c>
      <c r="AX42" s="210">
        <f t="shared" si="37"/>
        <v>-15.258500487555626</v>
      </c>
      <c r="AY42" s="210">
        <f t="shared" si="37"/>
        <v>-15.258500487555626</v>
      </c>
      <c r="AZ42" s="210">
        <f t="shared" si="37"/>
        <v>-15.258500487555626</v>
      </c>
      <c r="BA42" s="210">
        <f t="shared" si="37"/>
        <v>-15.258500487555626</v>
      </c>
      <c r="BB42" s="210">
        <f t="shared" si="37"/>
        <v>-15.258500487555626</v>
      </c>
      <c r="BC42" s="210">
        <f t="shared" si="37"/>
        <v>-15.258500487555626</v>
      </c>
      <c r="BD42" s="210">
        <f t="shared" si="37"/>
        <v>-15.258500487555626</v>
      </c>
      <c r="BE42" s="210">
        <f t="shared" si="37"/>
        <v>-15.258500487555626</v>
      </c>
      <c r="BF42" s="210">
        <f t="shared" si="37"/>
        <v>-15.258500487555626</v>
      </c>
      <c r="BG42" s="210">
        <f t="shared" si="37"/>
        <v>-15.258500487555626</v>
      </c>
      <c r="BH42" s="210">
        <f t="shared" si="37"/>
        <v>-15.258500487555626</v>
      </c>
      <c r="BI42" s="210">
        <f t="shared" si="37"/>
        <v>-15.258500487555626</v>
      </c>
      <c r="BJ42" s="210">
        <f t="shared" si="37"/>
        <v>-15.258500487555626</v>
      </c>
      <c r="BK42" s="210">
        <f t="shared" si="37"/>
        <v>-15.258500487555626</v>
      </c>
      <c r="BL42" s="210">
        <f t="shared" si="37"/>
        <v>-15.258500487555626</v>
      </c>
      <c r="BM42" s="210">
        <f t="shared" si="37"/>
        <v>-15.258500487555626</v>
      </c>
      <c r="BN42" s="210">
        <f t="shared" si="37"/>
        <v>-15.258500487555626</v>
      </c>
      <c r="BO42" s="210">
        <f t="shared" si="37"/>
        <v>-15.258500487555626</v>
      </c>
      <c r="BP42" s="210">
        <f t="shared" si="37"/>
        <v>-15.258500487555626</v>
      </c>
      <c r="BQ42" s="210">
        <f t="shared" si="37"/>
        <v>-15.258500487555626</v>
      </c>
      <c r="BR42" s="210">
        <f t="shared" ref="BR42:DA42" si="38">IF(BR$22&lt;=$E$24,IF(BR$22&lt;=$D$24,IF(BR$22&lt;=$C$24,IF(BR$22&lt;=$B$24,$B108,($C25-$B25)/($C$24-$B$24)),($D25-$C25)/($D$24-$C$24)),($E25-$D25)/($E$24-$D$24)),$F108)</f>
        <v>-15.258500487555626</v>
      </c>
      <c r="BS42" s="210">
        <f t="shared" si="38"/>
        <v>-15.258500487555626</v>
      </c>
      <c r="BT42" s="210">
        <f t="shared" si="38"/>
        <v>-15.258500487555626</v>
      </c>
      <c r="BU42" s="210">
        <f t="shared" si="38"/>
        <v>-15.258500487555626</v>
      </c>
      <c r="BV42" s="210">
        <f t="shared" si="38"/>
        <v>-15.258500487555626</v>
      </c>
      <c r="BW42" s="210">
        <f t="shared" si="38"/>
        <v>-15.258500487555626</v>
      </c>
      <c r="BX42" s="210">
        <f t="shared" si="38"/>
        <v>-15.258500487555626</v>
      </c>
      <c r="BY42" s="210">
        <f t="shared" si="38"/>
        <v>-15.258500487555626</v>
      </c>
      <c r="BZ42" s="210">
        <f t="shared" si="38"/>
        <v>-15.258500487555626</v>
      </c>
      <c r="CA42" s="210">
        <f t="shared" si="38"/>
        <v>-15.258500487555626</v>
      </c>
      <c r="CB42" s="210">
        <f t="shared" si="38"/>
        <v>-15.258500487555626</v>
      </c>
      <c r="CC42" s="210">
        <f t="shared" si="38"/>
        <v>-15.258500487555626</v>
      </c>
      <c r="CD42" s="210">
        <f t="shared" si="38"/>
        <v>-15.258500487555626</v>
      </c>
      <c r="CE42" s="210">
        <f t="shared" si="38"/>
        <v>-15.258500487555626</v>
      </c>
      <c r="CF42" s="210">
        <f t="shared" si="38"/>
        <v>-15.258500487555626</v>
      </c>
      <c r="CG42" s="210">
        <f t="shared" si="38"/>
        <v>-15.258500487555626</v>
      </c>
      <c r="CH42" s="210">
        <f t="shared" si="38"/>
        <v>-15.258500487555626</v>
      </c>
      <c r="CI42" s="210">
        <f t="shared" si="38"/>
        <v>-15.258500487555626</v>
      </c>
      <c r="CJ42" s="210">
        <f t="shared" si="38"/>
        <v>-15.258500487555626</v>
      </c>
      <c r="CK42" s="210">
        <f t="shared" si="38"/>
        <v>213.64279929709863</v>
      </c>
      <c r="CL42" s="210">
        <f t="shared" si="38"/>
        <v>213.64279929709863</v>
      </c>
      <c r="CM42" s="210">
        <f t="shared" si="38"/>
        <v>213.64279929709863</v>
      </c>
      <c r="CN42" s="210">
        <f t="shared" si="38"/>
        <v>213.64279929709863</v>
      </c>
      <c r="CO42" s="210">
        <f t="shared" si="38"/>
        <v>213.64279929709863</v>
      </c>
      <c r="CP42" s="210">
        <f t="shared" si="38"/>
        <v>213.64279929709863</v>
      </c>
      <c r="CQ42" s="210">
        <f t="shared" si="38"/>
        <v>213.64279929709863</v>
      </c>
      <c r="CR42" s="210">
        <f t="shared" si="38"/>
        <v>213.64279929709863</v>
      </c>
      <c r="CS42" s="210">
        <f t="shared" si="38"/>
        <v>213.64279929709863</v>
      </c>
      <c r="CT42" s="210">
        <f t="shared" si="38"/>
        <v>213.64279929709863</v>
      </c>
      <c r="CU42" s="210">
        <f t="shared" si="38"/>
        <v>213.64279929709863</v>
      </c>
      <c r="CV42" s="210">
        <f t="shared" si="38"/>
        <v>213.64279929709863</v>
      </c>
      <c r="CW42" s="210">
        <f t="shared" si="38"/>
        <v>213.64279929709863</v>
      </c>
      <c r="CX42" s="210">
        <f t="shared" si="38"/>
        <v>213.64279929709863</v>
      </c>
      <c r="CY42" s="210">
        <f t="shared" si="38"/>
        <v>213.64279929709863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40.812444047307778</v>
      </c>
      <c r="O43" s="210">
        <f t="shared" si="39"/>
        <v>40.812444047307778</v>
      </c>
      <c r="P43" s="210">
        <f t="shared" si="39"/>
        <v>40.812444047307778</v>
      </c>
      <c r="Q43" s="210">
        <f t="shared" si="39"/>
        <v>40.812444047307778</v>
      </c>
      <c r="R43" s="210">
        <f t="shared" si="39"/>
        <v>40.812444047307778</v>
      </c>
      <c r="S43" s="210">
        <f t="shared" si="39"/>
        <v>40.812444047307778</v>
      </c>
      <c r="T43" s="210">
        <f t="shared" si="39"/>
        <v>40.812444047307778</v>
      </c>
      <c r="U43" s="210">
        <f t="shared" si="39"/>
        <v>40.812444047307778</v>
      </c>
      <c r="V43" s="210">
        <f t="shared" si="39"/>
        <v>40.812444047307778</v>
      </c>
      <c r="W43" s="210">
        <f t="shared" si="39"/>
        <v>40.812444047307778</v>
      </c>
      <c r="X43" s="210">
        <f t="shared" si="39"/>
        <v>40.812444047307778</v>
      </c>
      <c r="Y43" s="210">
        <f t="shared" si="39"/>
        <v>40.812444047307778</v>
      </c>
      <c r="Z43" s="210">
        <f t="shared" si="39"/>
        <v>40.812444047307778</v>
      </c>
      <c r="AA43" s="210">
        <f t="shared" si="39"/>
        <v>40.812444047307778</v>
      </c>
      <c r="AB43" s="210">
        <f t="shared" si="39"/>
        <v>40.812444047307778</v>
      </c>
      <c r="AC43" s="210">
        <f t="shared" si="39"/>
        <v>40.812444047307778</v>
      </c>
      <c r="AD43" s="210">
        <f t="shared" si="39"/>
        <v>40.812444047307778</v>
      </c>
      <c r="AE43" s="210">
        <f t="shared" si="39"/>
        <v>40.812444047307778</v>
      </c>
      <c r="AF43" s="210">
        <f t="shared" si="39"/>
        <v>40.812444047307778</v>
      </c>
      <c r="AG43" s="210">
        <f t="shared" si="39"/>
        <v>40.812444047307778</v>
      </c>
      <c r="AH43" s="210">
        <f t="shared" si="39"/>
        <v>40.812444047307778</v>
      </c>
      <c r="AI43" s="210">
        <f t="shared" si="39"/>
        <v>40.812444047307778</v>
      </c>
      <c r="AJ43" s="210">
        <f t="shared" si="39"/>
        <v>40.812444047307778</v>
      </c>
      <c r="AK43" s="210">
        <f t="shared" si="39"/>
        <v>40.812444047307778</v>
      </c>
      <c r="AL43" s="210">
        <f t="shared" ref="AL43:BQ43" si="40">IF(AL$22&lt;=$E$24,IF(AL$22&lt;=$D$24,IF(AL$22&lt;=$C$24,IF(AL$22&lt;=$B$24,$B109,($C26-$B26)/($C$24-$B$24)),($D26-$C26)/($D$24-$C$24)),($E26-$D26)/($E$24-$D$24)),$F109)</f>
        <v>40.812444047307778</v>
      </c>
      <c r="AM43" s="210">
        <f t="shared" si="40"/>
        <v>40.812444047307778</v>
      </c>
      <c r="AN43" s="210">
        <f t="shared" si="40"/>
        <v>40.812444047307778</v>
      </c>
      <c r="AO43" s="210">
        <f t="shared" si="40"/>
        <v>40.812444047307778</v>
      </c>
      <c r="AP43" s="210">
        <f t="shared" si="40"/>
        <v>40.812444047307778</v>
      </c>
      <c r="AQ43" s="210">
        <f t="shared" si="40"/>
        <v>40.812444047307778</v>
      </c>
      <c r="AR43" s="210">
        <f t="shared" si="40"/>
        <v>40.812444047307778</v>
      </c>
      <c r="AS43" s="210">
        <f t="shared" si="40"/>
        <v>40.812444047307778</v>
      </c>
      <c r="AT43" s="210">
        <f t="shared" si="40"/>
        <v>40.812444047307778</v>
      </c>
      <c r="AU43" s="210">
        <f t="shared" si="40"/>
        <v>40.812444047307778</v>
      </c>
      <c r="AV43" s="210">
        <f t="shared" si="40"/>
        <v>40.812444047307778</v>
      </c>
      <c r="AW43" s="210">
        <f t="shared" si="40"/>
        <v>219.71184542860868</v>
      </c>
      <c r="AX43" s="210">
        <f t="shared" si="40"/>
        <v>219.71184542860868</v>
      </c>
      <c r="AY43" s="210">
        <f t="shared" si="40"/>
        <v>219.71184542860868</v>
      </c>
      <c r="AZ43" s="210">
        <f t="shared" si="40"/>
        <v>219.71184542860868</v>
      </c>
      <c r="BA43" s="210">
        <f t="shared" si="40"/>
        <v>219.71184542860868</v>
      </c>
      <c r="BB43" s="210">
        <f t="shared" si="40"/>
        <v>219.71184542860868</v>
      </c>
      <c r="BC43" s="210">
        <f t="shared" si="40"/>
        <v>219.71184542860868</v>
      </c>
      <c r="BD43" s="210">
        <f t="shared" si="40"/>
        <v>219.71184542860868</v>
      </c>
      <c r="BE43" s="210">
        <f t="shared" si="40"/>
        <v>219.71184542860868</v>
      </c>
      <c r="BF43" s="210">
        <f t="shared" si="40"/>
        <v>219.71184542860868</v>
      </c>
      <c r="BG43" s="210">
        <f t="shared" si="40"/>
        <v>219.71184542860868</v>
      </c>
      <c r="BH43" s="210">
        <f t="shared" si="40"/>
        <v>219.71184542860868</v>
      </c>
      <c r="BI43" s="210">
        <f t="shared" si="40"/>
        <v>219.71184542860868</v>
      </c>
      <c r="BJ43" s="210">
        <f t="shared" si="40"/>
        <v>219.71184542860868</v>
      </c>
      <c r="BK43" s="210">
        <f t="shared" si="40"/>
        <v>219.71184542860868</v>
      </c>
      <c r="BL43" s="210">
        <f t="shared" si="40"/>
        <v>219.71184542860868</v>
      </c>
      <c r="BM43" s="210">
        <f t="shared" si="40"/>
        <v>219.71184542860868</v>
      </c>
      <c r="BN43" s="210">
        <f t="shared" si="40"/>
        <v>219.71184542860868</v>
      </c>
      <c r="BO43" s="210">
        <f t="shared" si="40"/>
        <v>219.71184542860868</v>
      </c>
      <c r="BP43" s="210">
        <f t="shared" si="40"/>
        <v>219.71184542860868</v>
      </c>
      <c r="BQ43" s="210">
        <f t="shared" si="40"/>
        <v>219.71184542860868</v>
      </c>
      <c r="BR43" s="210">
        <f t="shared" ref="BR43:DA43" si="41">IF(BR$22&lt;=$E$24,IF(BR$22&lt;=$D$24,IF(BR$22&lt;=$C$24,IF(BR$22&lt;=$B$24,$B109,($C26-$B26)/($C$24-$B$24)),($D26-$C26)/($D$24-$C$24)),($E26-$D26)/($E$24-$D$24)),$F109)</f>
        <v>219.71184542860868</v>
      </c>
      <c r="BS43" s="210">
        <f t="shared" si="41"/>
        <v>219.71184542860868</v>
      </c>
      <c r="BT43" s="210">
        <f t="shared" si="41"/>
        <v>219.71184542860868</v>
      </c>
      <c r="BU43" s="210">
        <f t="shared" si="41"/>
        <v>219.71184542860868</v>
      </c>
      <c r="BV43" s="210">
        <f t="shared" si="41"/>
        <v>219.71184542860868</v>
      </c>
      <c r="BW43" s="210">
        <f t="shared" si="41"/>
        <v>219.71184542860868</v>
      </c>
      <c r="BX43" s="210">
        <f t="shared" si="41"/>
        <v>219.71184542860868</v>
      </c>
      <c r="BY43" s="210">
        <f t="shared" si="41"/>
        <v>219.71184542860868</v>
      </c>
      <c r="BZ43" s="210">
        <f t="shared" si="41"/>
        <v>219.71184542860868</v>
      </c>
      <c r="CA43" s="210">
        <f t="shared" si="41"/>
        <v>219.71184542860868</v>
      </c>
      <c r="CB43" s="210">
        <f t="shared" si="41"/>
        <v>219.71184542860868</v>
      </c>
      <c r="CC43" s="210">
        <f t="shared" si="41"/>
        <v>219.71184542860868</v>
      </c>
      <c r="CD43" s="210">
        <f t="shared" si="41"/>
        <v>219.71184542860868</v>
      </c>
      <c r="CE43" s="210">
        <f t="shared" si="41"/>
        <v>219.71184542860868</v>
      </c>
      <c r="CF43" s="210">
        <f t="shared" si="41"/>
        <v>219.71184542860868</v>
      </c>
      <c r="CG43" s="210">
        <f t="shared" si="41"/>
        <v>219.71184542860868</v>
      </c>
      <c r="CH43" s="210">
        <f t="shared" si="41"/>
        <v>219.71184542860868</v>
      </c>
      <c r="CI43" s="210">
        <f t="shared" si="41"/>
        <v>219.71184542860868</v>
      </c>
      <c r="CJ43" s="210">
        <f t="shared" si="41"/>
        <v>219.71184542860868</v>
      </c>
      <c r="CK43" s="210">
        <f t="shared" si="41"/>
        <v>2626.5184126421286</v>
      </c>
      <c r="CL43" s="210">
        <f t="shared" si="41"/>
        <v>2626.5184126421286</v>
      </c>
      <c r="CM43" s="210">
        <f t="shared" si="41"/>
        <v>2626.5184126421286</v>
      </c>
      <c r="CN43" s="210">
        <f t="shared" si="41"/>
        <v>2626.5184126421286</v>
      </c>
      <c r="CO43" s="210">
        <f t="shared" si="41"/>
        <v>2626.5184126421286</v>
      </c>
      <c r="CP43" s="210">
        <f t="shared" si="41"/>
        <v>2626.5184126421286</v>
      </c>
      <c r="CQ43" s="210">
        <f t="shared" si="41"/>
        <v>2626.5184126421286</v>
      </c>
      <c r="CR43" s="210">
        <f t="shared" si="41"/>
        <v>2626.5184126421286</v>
      </c>
      <c r="CS43" s="210">
        <f t="shared" si="41"/>
        <v>2626.5184126421286</v>
      </c>
      <c r="CT43" s="210">
        <f t="shared" si="41"/>
        <v>2626.5184126421286</v>
      </c>
      <c r="CU43" s="210">
        <f t="shared" si="41"/>
        <v>2626.5184126421286</v>
      </c>
      <c r="CV43" s="210">
        <f t="shared" si="41"/>
        <v>2626.5184126421286</v>
      </c>
      <c r="CW43" s="210">
        <f t="shared" si="41"/>
        <v>2626.5184126421286</v>
      </c>
      <c r="CX43" s="210">
        <f t="shared" si="41"/>
        <v>2626.5184126421286</v>
      </c>
      <c r="CY43" s="210">
        <f t="shared" si="41"/>
        <v>2626.5184126421286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21.154329480738774</v>
      </c>
      <c r="O44" s="210">
        <f t="shared" si="42"/>
        <v>21.154329480738774</v>
      </c>
      <c r="P44" s="210">
        <f t="shared" si="42"/>
        <v>21.154329480738774</v>
      </c>
      <c r="Q44" s="210">
        <f t="shared" si="42"/>
        <v>21.154329480738774</v>
      </c>
      <c r="R44" s="210">
        <f t="shared" si="42"/>
        <v>21.154329480738774</v>
      </c>
      <c r="S44" s="210">
        <f t="shared" si="42"/>
        <v>21.154329480738774</v>
      </c>
      <c r="T44" s="210">
        <f t="shared" si="42"/>
        <v>21.154329480738774</v>
      </c>
      <c r="U44" s="210">
        <f t="shared" si="42"/>
        <v>21.154329480738774</v>
      </c>
      <c r="V44" s="210">
        <f t="shared" si="42"/>
        <v>21.154329480738774</v>
      </c>
      <c r="W44" s="210">
        <f t="shared" si="42"/>
        <v>21.154329480738774</v>
      </c>
      <c r="X44" s="210">
        <f t="shared" si="42"/>
        <v>21.154329480738774</v>
      </c>
      <c r="Y44" s="210">
        <f t="shared" si="42"/>
        <v>21.154329480738774</v>
      </c>
      <c r="Z44" s="210">
        <f t="shared" si="42"/>
        <v>21.154329480738774</v>
      </c>
      <c r="AA44" s="210">
        <f t="shared" si="42"/>
        <v>21.154329480738774</v>
      </c>
      <c r="AB44" s="210">
        <f t="shared" si="42"/>
        <v>21.154329480738774</v>
      </c>
      <c r="AC44" s="210">
        <f t="shared" si="42"/>
        <v>21.154329480738774</v>
      </c>
      <c r="AD44" s="210">
        <f t="shared" si="42"/>
        <v>21.154329480738774</v>
      </c>
      <c r="AE44" s="210">
        <f t="shared" si="42"/>
        <v>21.154329480738774</v>
      </c>
      <c r="AF44" s="210">
        <f t="shared" si="42"/>
        <v>21.154329480738774</v>
      </c>
      <c r="AG44" s="210">
        <f t="shared" si="42"/>
        <v>21.154329480738774</v>
      </c>
      <c r="AH44" s="210">
        <f t="shared" si="42"/>
        <v>21.154329480738774</v>
      </c>
      <c r="AI44" s="210">
        <f t="shared" si="42"/>
        <v>21.154329480738774</v>
      </c>
      <c r="AJ44" s="210">
        <f t="shared" si="42"/>
        <v>21.154329480738774</v>
      </c>
      <c r="AK44" s="210">
        <f t="shared" si="42"/>
        <v>21.154329480738774</v>
      </c>
      <c r="AL44" s="210">
        <f t="shared" ref="AL44:BQ44" si="43">IF(AL$22&lt;=$E$24,IF(AL$22&lt;=$D$24,IF(AL$22&lt;=$C$24,IF(AL$22&lt;=$B$24,$B110,($C27-$B27)/($C$24-$B$24)),($D27-$C27)/($D$24-$C$24)),($E27-$D27)/($E$24-$D$24)),$F110)</f>
        <v>21.154329480738774</v>
      </c>
      <c r="AM44" s="210">
        <f t="shared" si="43"/>
        <v>21.154329480738774</v>
      </c>
      <c r="AN44" s="210">
        <f t="shared" si="43"/>
        <v>21.154329480738774</v>
      </c>
      <c r="AO44" s="210">
        <f t="shared" si="43"/>
        <v>21.154329480738774</v>
      </c>
      <c r="AP44" s="210">
        <f t="shared" si="43"/>
        <v>21.154329480738774</v>
      </c>
      <c r="AQ44" s="210">
        <f t="shared" si="43"/>
        <v>21.154329480738774</v>
      </c>
      <c r="AR44" s="210">
        <f t="shared" si="43"/>
        <v>21.154329480738774</v>
      </c>
      <c r="AS44" s="210">
        <f t="shared" si="43"/>
        <v>21.154329480738774</v>
      </c>
      <c r="AT44" s="210">
        <f t="shared" si="43"/>
        <v>21.154329480738774</v>
      </c>
      <c r="AU44" s="210">
        <f t="shared" si="43"/>
        <v>21.154329480738774</v>
      </c>
      <c r="AV44" s="210">
        <f t="shared" si="43"/>
        <v>21.154329480738774</v>
      </c>
      <c r="AW44" s="210">
        <f t="shared" si="43"/>
        <v>45.200059740753808</v>
      </c>
      <c r="AX44" s="210">
        <f t="shared" si="43"/>
        <v>45.200059740753808</v>
      </c>
      <c r="AY44" s="210">
        <f t="shared" si="43"/>
        <v>45.200059740753808</v>
      </c>
      <c r="AZ44" s="210">
        <f t="shared" si="43"/>
        <v>45.200059740753808</v>
      </c>
      <c r="BA44" s="210">
        <f t="shared" si="43"/>
        <v>45.200059740753808</v>
      </c>
      <c r="BB44" s="210">
        <f t="shared" si="43"/>
        <v>45.200059740753808</v>
      </c>
      <c r="BC44" s="210">
        <f t="shared" si="43"/>
        <v>45.200059740753808</v>
      </c>
      <c r="BD44" s="210">
        <f t="shared" si="43"/>
        <v>45.200059740753808</v>
      </c>
      <c r="BE44" s="210">
        <f t="shared" si="43"/>
        <v>45.200059740753808</v>
      </c>
      <c r="BF44" s="210">
        <f t="shared" si="43"/>
        <v>45.200059740753808</v>
      </c>
      <c r="BG44" s="210">
        <f t="shared" si="43"/>
        <v>45.200059740753808</v>
      </c>
      <c r="BH44" s="210">
        <f t="shared" si="43"/>
        <v>45.200059740753808</v>
      </c>
      <c r="BI44" s="210">
        <f t="shared" si="43"/>
        <v>45.200059740753808</v>
      </c>
      <c r="BJ44" s="210">
        <f t="shared" si="43"/>
        <v>45.200059740753808</v>
      </c>
      <c r="BK44" s="210">
        <f t="shared" si="43"/>
        <v>45.200059740753808</v>
      </c>
      <c r="BL44" s="210">
        <f t="shared" si="43"/>
        <v>45.200059740753808</v>
      </c>
      <c r="BM44" s="210">
        <f t="shared" si="43"/>
        <v>45.200059740753808</v>
      </c>
      <c r="BN44" s="210">
        <f t="shared" si="43"/>
        <v>45.200059740753808</v>
      </c>
      <c r="BO44" s="210">
        <f t="shared" si="43"/>
        <v>45.200059740753808</v>
      </c>
      <c r="BP44" s="210">
        <f t="shared" si="43"/>
        <v>45.200059740753808</v>
      </c>
      <c r="BQ44" s="210">
        <f t="shared" si="43"/>
        <v>45.200059740753808</v>
      </c>
      <c r="BR44" s="210">
        <f t="shared" ref="BR44:DA44" si="44">IF(BR$22&lt;=$E$24,IF(BR$22&lt;=$D$24,IF(BR$22&lt;=$C$24,IF(BR$22&lt;=$B$24,$B110,($C27-$B27)/($C$24-$B$24)),($D27-$C27)/($D$24-$C$24)),($E27-$D27)/($E$24-$D$24)),$F110)</f>
        <v>45.200059740753808</v>
      </c>
      <c r="BS44" s="210">
        <f t="shared" si="44"/>
        <v>45.200059740753808</v>
      </c>
      <c r="BT44" s="210">
        <f t="shared" si="44"/>
        <v>45.200059740753808</v>
      </c>
      <c r="BU44" s="210">
        <f t="shared" si="44"/>
        <v>45.200059740753808</v>
      </c>
      <c r="BV44" s="210">
        <f t="shared" si="44"/>
        <v>45.200059740753808</v>
      </c>
      <c r="BW44" s="210">
        <f t="shared" si="44"/>
        <v>45.200059740753808</v>
      </c>
      <c r="BX44" s="210">
        <f t="shared" si="44"/>
        <v>45.200059740753808</v>
      </c>
      <c r="BY44" s="210">
        <f t="shared" si="44"/>
        <v>45.200059740753808</v>
      </c>
      <c r="BZ44" s="210">
        <f t="shared" si="44"/>
        <v>45.200059740753808</v>
      </c>
      <c r="CA44" s="210">
        <f t="shared" si="44"/>
        <v>45.200059740753808</v>
      </c>
      <c r="CB44" s="210">
        <f t="shared" si="44"/>
        <v>45.200059740753808</v>
      </c>
      <c r="CC44" s="210">
        <f t="shared" si="44"/>
        <v>45.200059740753808</v>
      </c>
      <c r="CD44" s="210">
        <f t="shared" si="44"/>
        <v>45.200059740753808</v>
      </c>
      <c r="CE44" s="210">
        <f t="shared" si="44"/>
        <v>45.200059740753808</v>
      </c>
      <c r="CF44" s="210">
        <f t="shared" si="44"/>
        <v>45.200059740753808</v>
      </c>
      <c r="CG44" s="210">
        <f t="shared" si="44"/>
        <v>45.200059740753808</v>
      </c>
      <c r="CH44" s="210">
        <f t="shared" si="44"/>
        <v>45.200059740753808</v>
      </c>
      <c r="CI44" s="210">
        <f t="shared" si="44"/>
        <v>45.200059740753808</v>
      </c>
      <c r="CJ44" s="210">
        <f t="shared" si="44"/>
        <v>45.200059740753808</v>
      </c>
      <c r="CK44" s="210">
        <f t="shared" si="44"/>
        <v>-9.0253388908827823</v>
      </c>
      <c r="CL44" s="210">
        <f t="shared" si="44"/>
        <v>-9.0253388908827823</v>
      </c>
      <c r="CM44" s="210">
        <f t="shared" si="44"/>
        <v>-9.0253388908827823</v>
      </c>
      <c r="CN44" s="210">
        <f t="shared" si="44"/>
        <v>-9.0253388908827823</v>
      </c>
      <c r="CO44" s="210">
        <f t="shared" si="44"/>
        <v>-9.0253388908827823</v>
      </c>
      <c r="CP44" s="210">
        <f t="shared" si="44"/>
        <v>-9.0253388908827823</v>
      </c>
      <c r="CQ44" s="210">
        <f t="shared" si="44"/>
        <v>-9.0253388908827823</v>
      </c>
      <c r="CR44" s="210">
        <f t="shared" si="44"/>
        <v>-9.0253388908827823</v>
      </c>
      <c r="CS44" s="210">
        <f t="shared" si="44"/>
        <v>-9.0253388908827823</v>
      </c>
      <c r="CT44" s="210">
        <f t="shared" si="44"/>
        <v>-9.0253388908827823</v>
      </c>
      <c r="CU44" s="210">
        <f t="shared" si="44"/>
        <v>-9.0253388908827823</v>
      </c>
      <c r="CV44" s="210">
        <f t="shared" si="44"/>
        <v>-9.0253388908827823</v>
      </c>
      <c r="CW44" s="210">
        <f t="shared" si="44"/>
        <v>-9.0253388908827823</v>
      </c>
      <c r="CX44" s="210">
        <f t="shared" si="44"/>
        <v>-9.0253388908827823</v>
      </c>
      <c r="CY44" s="210">
        <f t="shared" si="44"/>
        <v>-9.0253388908827823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171.47359098524009</v>
      </c>
      <c r="O46" s="210">
        <f t="shared" si="48"/>
        <v>171.47359098524009</v>
      </c>
      <c r="P46" s="210">
        <f t="shared" si="48"/>
        <v>171.47359098524009</v>
      </c>
      <c r="Q46" s="210">
        <f t="shared" si="48"/>
        <v>171.47359098524009</v>
      </c>
      <c r="R46" s="210">
        <f t="shared" si="48"/>
        <v>171.47359098524009</v>
      </c>
      <c r="S46" s="210">
        <f t="shared" si="48"/>
        <v>171.47359098524009</v>
      </c>
      <c r="T46" s="210">
        <f t="shared" si="48"/>
        <v>171.47359098524009</v>
      </c>
      <c r="U46" s="210">
        <f t="shared" si="48"/>
        <v>171.47359098524009</v>
      </c>
      <c r="V46" s="210">
        <f t="shared" si="48"/>
        <v>171.47359098524009</v>
      </c>
      <c r="W46" s="210">
        <f t="shared" si="48"/>
        <v>171.47359098524009</v>
      </c>
      <c r="X46" s="210">
        <f t="shared" si="48"/>
        <v>171.47359098524009</v>
      </c>
      <c r="Y46" s="210">
        <f t="shared" si="48"/>
        <v>171.47359098524009</v>
      </c>
      <c r="Z46" s="210">
        <f t="shared" si="48"/>
        <v>171.47359098524009</v>
      </c>
      <c r="AA46" s="210">
        <f t="shared" si="48"/>
        <v>171.47359098524009</v>
      </c>
      <c r="AB46" s="210">
        <f t="shared" si="48"/>
        <v>171.47359098524009</v>
      </c>
      <c r="AC46" s="210">
        <f t="shared" si="48"/>
        <v>171.47359098524009</v>
      </c>
      <c r="AD46" s="210">
        <f t="shared" si="48"/>
        <v>171.47359098524009</v>
      </c>
      <c r="AE46" s="210">
        <f t="shared" si="48"/>
        <v>171.47359098524009</v>
      </c>
      <c r="AF46" s="210">
        <f t="shared" si="48"/>
        <v>171.47359098524009</v>
      </c>
      <c r="AG46" s="210">
        <f t="shared" si="48"/>
        <v>171.47359098524009</v>
      </c>
      <c r="AH46" s="210">
        <f t="shared" si="48"/>
        <v>171.47359098524009</v>
      </c>
      <c r="AI46" s="210">
        <f t="shared" si="48"/>
        <v>171.47359098524009</v>
      </c>
      <c r="AJ46" s="210">
        <f t="shared" si="48"/>
        <v>171.47359098524009</v>
      </c>
      <c r="AK46" s="210">
        <f t="shared" si="48"/>
        <v>171.47359098524009</v>
      </c>
      <c r="AL46" s="210">
        <f t="shared" ref="AL46:BQ46" si="49">IF(AL$22&lt;=$E$24,IF(AL$22&lt;=$D$24,IF(AL$22&lt;=$C$24,IF(AL$22&lt;=$B$24,$B112,($C29-$B29)/($C$24-$B$24)),($D29-$C29)/($D$24-$C$24)),($E29-$D29)/($E$24-$D$24)),$F112)</f>
        <v>171.47359098524009</v>
      </c>
      <c r="AM46" s="210">
        <f t="shared" si="49"/>
        <v>171.47359098524009</v>
      </c>
      <c r="AN46" s="210">
        <f t="shared" si="49"/>
        <v>171.47359098524009</v>
      </c>
      <c r="AO46" s="210">
        <f t="shared" si="49"/>
        <v>171.47359098524009</v>
      </c>
      <c r="AP46" s="210">
        <f t="shared" si="49"/>
        <v>171.47359098524009</v>
      </c>
      <c r="AQ46" s="210">
        <f t="shared" si="49"/>
        <v>171.47359098524009</v>
      </c>
      <c r="AR46" s="210">
        <f t="shared" si="49"/>
        <v>171.47359098524009</v>
      </c>
      <c r="AS46" s="210">
        <f t="shared" si="49"/>
        <v>171.47359098524009</v>
      </c>
      <c r="AT46" s="210">
        <f t="shared" si="49"/>
        <v>171.47359098524009</v>
      </c>
      <c r="AU46" s="210">
        <f t="shared" si="49"/>
        <v>171.47359098524009</v>
      </c>
      <c r="AV46" s="210">
        <f t="shared" si="49"/>
        <v>171.47359098524009</v>
      </c>
      <c r="AW46" s="210">
        <f t="shared" si="49"/>
        <v>839.32661625878211</v>
      </c>
      <c r="AX46" s="210">
        <f t="shared" si="49"/>
        <v>839.32661625878211</v>
      </c>
      <c r="AY46" s="210">
        <f t="shared" si="49"/>
        <v>839.32661625878211</v>
      </c>
      <c r="AZ46" s="210">
        <f t="shared" si="49"/>
        <v>839.32661625878211</v>
      </c>
      <c r="BA46" s="210">
        <f t="shared" si="49"/>
        <v>839.32661625878211</v>
      </c>
      <c r="BB46" s="210">
        <f t="shared" si="49"/>
        <v>839.32661625878211</v>
      </c>
      <c r="BC46" s="210">
        <f t="shared" si="49"/>
        <v>839.32661625878211</v>
      </c>
      <c r="BD46" s="210">
        <f t="shared" si="49"/>
        <v>839.32661625878211</v>
      </c>
      <c r="BE46" s="210">
        <f t="shared" si="49"/>
        <v>839.32661625878211</v>
      </c>
      <c r="BF46" s="210">
        <f t="shared" si="49"/>
        <v>839.32661625878211</v>
      </c>
      <c r="BG46" s="210">
        <f t="shared" si="49"/>
        <v>839.32661625878211</v>
      </c>
      <c r="BH46" s="210">
        <f t="shared" si="49"/>
        <v>839.32661625878211</v>
      </c>
      <c r="BI46" s="210">
        <f t="shared" si="49"/>
        <v>839.32661625878211</v>
      </c>
      <c r="BJ46" s="210">
        <f t="shared" si="49"/>
        <v>839.32661625878211</v>
      </c>
      <c r="BK46" s="210">
        <f t="shared" si="49"/>
        <v>839.32661625878211</v>
      </c>
      <c r="BL46" s="210">
        <f t="shared" si="49"/>
        <v>839.32661625878211</v>
      </c>
      <c r="BM46" s="210">
        <f t="shared" si="49"/>
        <v>839.32661625878211</v>
      </c>
      <c r="BN46" s="210">
        <f t="shared" si="49"/>
        <v>839.32661625878211</v>
      </c>
      <c r="BO46" s="210">
        <f t="shared" si="49"/>
        <v>839.32661625878211</v>
      </c>
      <c r="BP46" s="210">
        <f t="shared" si="49"/>
        <v>839.32661625878211</v>
      </c>
      <c r="BQ46" s="210">
        <f t="shared" si="49"/>
        <v>839.32661625878211</v>
      </c>
      <c r="BR46" s="210">
        <f t="shared" ref="BR46:DA46" si="50">IF(BR$22&lt;=$E$24,IF(BR$22&lt;=$D$24,IF(BR$22&lt;=$C$24,IF(BR$22&lt;=$B$24,$B112,($C29-$B29)/($C$24-$B$24)),($D29-$C29)/($D$24-$C$24)),($E29-$D29)/($E$24-$D$24)),$F112)</f>
        <v>839.32661625878211</v>
      </c>
      <c r="BS46" s="210">
        <f t="shared" si="50"/>
        <v>839.32661625878211</v>
      </c>
      <c r="BT46" s="210">
        <f t="shared" si="50"/>
        <v>839.32661625878211</v>
      </c>
      <c r="BU46" s="210">
        <f t="shared" si="50"/>
        <v>839.32661625878211</v>
      </c>
      <c r="BV46" s="210">
        <f t="shared" si="50"/>
        <v>839.32661625878211</v>
      </c>
      <c r="BW46" s="210">
        <f t="shared" si="50"/>
        <v>839.32661625878211</v>
      </c>
      <c r="BX46" s="210">
        <f t="shared" si="50"/>
        <v>839.32661625878211</v>
      </c>
      <c r="BY46" s="210">
        <f t="shared" si="50"/>
        <v>839.32661625878211</v>
      </c>
      <c r="BZ46" s="210">
        <f t="shared" si="50"/>
        <v>839.32661625878211</v>
      </c>
      <c r="CA46" s="210">
        <f t="shared" si="50"/>
        <v>839.32661625878211</v>
      </c>
      <c r="CB46" s="210">
        <f t="shared" si="50"/>
        <v>839.32661625878211</v>
      </c>
      <c r="CC46" s="210">
        <f t="shared" si="50"/>
        <v>839.32661625878211</v>
      </c>
      <c r="CD46" s="210">
        <f t="shared" si="50"/>
        <v>839.32661625878211</v>
      </c>
      <c r="CE46" s="210">
        <f t="shared" si="50"/>
        <v>839.32661625878211</v>
      </c>
      <c r="CF46" s="210">
        <f t="shared" si="50"/>
        <v>839.32661625878211</v>
      </c>
      <c r="CG46" s="210">
        <f t="shared" si="50"/>
        <v>839.32661625878211</v>
      </c>
      <c r="CH46" s="210">
        <f t="shared" si="50"/>
        <v>839.32661625878211</v>
      </c>
      <c r="CI46" s="210">
        <f t="shared" si="50"/>
        <v>839.32661625878211</v>
      </c>
      <c r="CJ46" s="210">
        <f t="shared" si="50"/>
        <v>839.32661625878211</v>
      </c>
      <c r="CK46" s="210">
        <f t="shared" si="50"/>
        <v>12.376038351834966</v>
      </c>
      <c r="CL46" s="210">
        <f t="shared" si="50"/>
        <v>12.376038351834966</v>
      </c>
      <c r="CM46" s="210">
        <f t="shared" si="50"/>
        <v>12.376038351834966</v>
      </c>
      <c r="CN46" s="210">
        <f t="shared" si="50"/>
        <v>12.376038351834966</v>
      </c>
      <c r="CO46" s="210">
        <f t="shared" si="50"/>
        <v>12.376038351834966</v>
      </c>
      <c r="CP46" s="210">
        <f t="shared" si="50"/>
        <v>12.376038351834966</v>
      </c>
      <c r="CQ46" s="210">
        <f t="shared" si="50"/>
        <v>12.376038351834966</v>
      </c>
      <c r="CR46" s="210">
        <f t="shared" si="50"/>
        <v>12.376038351834966</v>
      </c>
      <c r="CS46" s="210">
        <f t="shared" si="50"/>
        <v>12.376038351834966</v>
      </c>
      <c r="CT46" s="210">
        <f t="shared" si="50"/>
        <v>12.376038351834966</v>
      </c>
      <c r="CU46" s="210">
        <f t="shared" si="50"/>
        <v>12.376038351834966</v>
      </c>
      <c r="CV46" s="210">
        <f t="shared" si="50"/>
        <v>12.376038351834966</v>
      </c>
      <c r="CW46" s="210">
        <f t="shared" si="50"/>
        <v>12.376038351834966</v>
      </c>
      <c r="CX46" s="210">
        <f t="shared" si="50"/>
        <v>12.376038351834966</v>
      </c>
      <c r="CY46" s="210">
        <f t="shared" si="50"/>
        <v>12.376038351834966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-35.683730251712042</v>
      </c>
      <c r="O47" s="210">
        <f t="shared" si="51"/>
        <v>-35.683730251712042</v>
      </c>
      <c r="P47" s="210">
        <f t="shared" si="51"/>
        <v>-35.683730251712042</v>
      </c>
      <c r="Q47" s="210">
        <f t="shared" si="51"/>
        <v>-35.683730251712042</v>
      </c>
      <c r="R47" s="210">
        <f t="shared" si="51"/>
        <v>-35.683730251712042</v>
      </c>
      <c r="S47" s="210">
        <f t="shared" si="51"/>
        <v>-35.683730251712042</v>
      </c>
      <c r="T47" s="210">
        <f t="shared" si="51"/>
        <v>-35.683730251712042</v>
      </c>
      <c r="U47" s="210">
        <f t="shared" si="51"/>
        <v>-35.683730251712042</v>
      </c>
      <c r="V47" s="210">
        <f t="shared" si="51"/>
        <v>-35.683730251712042</v>
      </c>
      <c r="W47" s="210">
        <f t="shared" si="51"/>
        <v>-35.683730251712042</v>
      </c>
      <c r="X47" s="210">
        <f t="shared" si="51"/>
        <v>-35.683730251712042</v>
      </c>
      <c r="Y47" s="210">
        <f t="shared" si="51"/>
        <v>-35.683730251712042</v>
      </c>
      <c r="Z47" s="210">
        <f t="shared" si="51"/>
        <v>-35.683730251712042</v>
      </c>
      <c r="AA47" s="210">
        <f t="shared" si="51"/>
        <v>-35.683730251712042</v>
      </c>
      <c r="AB47" s="210">
        <f t="shared" si="51"/>
        <v>-35.683730251712042</v>
      </c>
      <c r="AC47" s="210">
        <f t="shared" si="51"/>
        <v>-35.683730251712042</v>
      </c>
      <c r="AD47" s="210">
        <f t="shared" si="51"/>
        <v>-35.683730251712042</v>
      </c>
      <c r="AE47" s="210">
        <f t="shared" si="51"/>
        <v>-35.683730251712042</v>
      </c>
      <c r="AF47" s="210">
        <f t="shared" si="51"/>
        <v>-35.683730251712042</v>
      </c>
      <c r="AG47" s="210">
        <f t="shared" si="51"/>
        <v>-35.683730251712042</v>
      </c>
      <c r="AH47" s="210">
        <f t="shared" si="51"/>
        <v>-35.683730251712042</v>
      </c>
      <c r="AI47" s="210">
        <f t="shared" si="51"/>
        <v>-35.683730251712042</v>
      </c>
      <c r="AJ47" s="210">
        <f t="shared" si="51"/>
        <v>-35.683730251712042</v>
      </c>
      <c r="AK47" s="210">
        <f t="shared" si="51"/>
        <v>-35.683730251712042</v>
      </c>
      <c r="AL47" s="210">
        <f t="shared" ref="AL47:BQ47" si="52">IF(AL$22&lt;=$E$24,IF(AL$22&lt;=$D$24,IF(AL$22&lt;=$C$24,IF(AL$22&lt;=$B$24,$B113,($C30-$B30)/($C$24-$B$24)),($D30-$C30)/($D$24-$C$24)),($E30-$D30)/($E$24-$D$24)),$F113)</f>
        <v>-35.683730251712042</v>
      </c>
      <c r="AM47" s="210">
        <f t="shared" si="52"/>
        <v>-35.683730251712042</v>
      </c>
      <c r="AN47" s="210">
        <f t="shared" si="52"/>
        <v>-35.683730251712042</v>
      </c>
      <c r="AO47" s="210">
        <f t="shared" si="52"/>
        <v>-35.683730251712042</v>
      </c>
      <c r="AP47" s="210">
        <f t="shared" si="52"/>
        <v>-35.683730251712042</v>
      </c>
      <c r="AQ47" s="210">
        <f t="shared" si="52"/>
        <v>-35.683730251712042</v>
      </c>
      <c r="AR47" s="210">
        <f t="shared" si="52"/>
        <v>-35.683730251712042</v>
      </c>
      <c r="AS47" s="210">
        <f t="shared" si="52"/>
        <v>-35.683730251712042</v>
      </c>
      <c r="AT47" s="210">
        <f t="shared" si="52"/>
        <v>-35.683730251712042</v>
      </c>
      <c r="AU47" s="210">
        <f t="shared" si="52"/>
        <v>-35.683730251712042</v>
      </c>
      <c r="AV47" s="210">
        <f t="shared" si="52"/>
        <v>-35.683730251712042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-601.66925401673439</v>
      </c>
      <c r="O48" s="210">
        <f t="shared" si="54"/>
        <v>-601.66925401673439</v>
      </c>
      <c r="P48" s="210">
        <f t="shared" si="54"/>
        <v>-601.66925401673439</v>
      </c>
      <c r="Q48" s="210">
        <f t="shared" si="54"/>
        <v>-601.66925401673439</v>
      </c>
      <c r="R48" s="210">
        <f t="shared" si="54"/>
        <v>-601.66925401673439</v>
      </c>
      <c r="S48" s="210">
        <f t="shared" si="54"/>
        <v>-601.66925401673439</v>
      </c>
      <c r="T48" s="210">
        <f t="shared" si="54"/>
        <v>-601.66925401673439</v>
      </c>
      <c r="U48" s="210">
        <f t="shared" si="54"/>
        <v>-601.66925401673439</v>
      </c>
      <c r="V48" s="210">
        <f t="shared" si="54"/>
        <v>-601.66925401673439</v>
      </c>
      <c r="W48" s="210">
        <f t="shared" si="54"/>
        <v>-601.66925401673439</v>
      </c>
      <c r="X48" s="210">
        <f t="shared" si="54"/>
        <v>-601.66925401673439</v>
      </c>
      <c r="Y48" s="210">
        <f t="shared" si="54"/>
        <v>-601.66925401673439</v>
      </c>
      <c r="Z48" s="210">
        <f t="shared" si="54"/>
        <v>-601.66925401673439</v>
      </c>
      <c r="AA48" s="210">
        <f t="shared" si="54"/>
        <v>-601.66925401673439</v>
      </c>
      <c r="AB48" s="210">
        <f t="shared" si="54"/>
        <v>-601.66925401673439</v>
      </c>
      <c r="AC48" s="210">
        <f t="shared" si="54"/>
        <v>-601.66925401673439</v>
      </c>
      <c r="AD48" s="210">
        <f t="shared" si="54"/>
        <v>-601.66925401673439</v>
      </c>
      <c r="AE48" s="210">
        <f t="shared" si="54"/>
        <v>-601.66925401673439</v>
      </c>
      <c r="AF48" s="210">
        <f t="shared" si="54"/>
        <v>-601.66925401673439</v>
      </c>
      <c r="AG48" s="210">
        <f t="shared" si="54"/>
        <v>-601.66925401673439</v>
      </c>
      <c r="AH48" s="210">
        <f t="shared" si="54"/>
        <v>-601.66925401673439</v>
      </c>
      <c r="AI48" s="210">
        <f t="shared" si="54"/>
        <v>-601.66925401673439</v>
      </c>
      <c r="AJ48" s="210">
        <f t="shared" si="54"/>
        <v>-601.66925401673439</v>
      </c>
      <c r="AK48" s="210">
        <f t="shared" si="54"/>
        <v>-601.66925401673439</v>
      </c>
      <c r="AL48" s="210">
        <f t="shared" ref="AL48:BQ48" si="55">IF(AL$22&lt;=$E$24,IF(AL$22&lt;=$D$24,IF(AL$22&lt;=$C$24,IF(AL$22&lt;=$B$24,$B114,($C31-$B31)/($C$24-$B$24)),($D31-$C31)/($D$24-$C$24)),($E31-$D31)/($E$24-$D$24)),$F114)</f>
        <v>-601.66925401673439</v>
      </c>
      <c r="AM48" s="210">
        <f t="shared" si="55"/>
        <v>-601.66925401673439</v>
      </c>
      <c r="AN48" s="210">
        <f t="shared" si="55"/>
        <v>-601.66925401673439</v>
      </c>
      <c r="AO48" s="210">
        <f t="shared" si="55"/>
        <v>-601.66925401673439</v>
      </c>
      <c r="AP48" s="210">
        <f t="shared" si="55"/>
        <v>-601.66925401673439</v>
      </c>
      <c r="AQ48" s="210">
        <f t="shared" si="55"/>
        <v>-601.66925401673439</v>
      </c>
      <c r="AR48" s="210">
        <f t="shared" si="55"/>
        <v>-601.66925401673439</v>
      </c>
      <c r="AS48" s="210">
        <f t="shared" si="55"/>
        <v>-601.66925401673439</v>
      </c>
      <c r="AT48" s="210">
        <f t="shared" si="55"/>
        <v>-601.66925401673439</v>
      </c>
      <c r="AU48" s="210">
        <f t="shared" si="55"/>
        <v>-601.66925401673439</v>
      </c>
      <c r="AV48" s="210">
        <f t="shared" si="55"/>
        <v>-601.66925401673439</v>
      </c>
      <c r="AW48" s="210">
        <f t="shared" si="55"/>
        <v>-118.3208252949278</v>
      </c>
      <c r="AX48" s="210">
        <f t="shared" si="55"/>
        <v>-118.3208252949278</v>
      </c>
      <c r="AY48" s="210">
        <f t="shared" si="55"/>
        <v>-118.3208252949278</v>
      </c>
      <c r="AZ48" s="210">
        <f t="shared" si="55"/>
        <v>-118.3208252949278</v>
      </c>
      <c r="BA48" s="210">
        <f t="shared" si="55"/>
        <v>-118.3208252949278</v>
      </c>
      <c r="BB48" s="210">
        <f t="shared" si="55"/>
        <v>-118.3208252949278</v>
      </c>
      <c r="BC48" s="210">
        <f t="shared" si="55"/>
        <v>-118.3208252949278</v>
      </c>
      <c r="BD48" s="210">
        <f t="shared" si="55"/>
        <v>-118.3208252949278</v>
      </c>
      <c r="BE48" s="210">
        <f t="shared" si="55"/>
        <v>-118.3208252949278</v>
      </c>
      <c r="BF48" s="210">
        <f t="shared" si="55"/>
        <v>-118.3208252949278</v>
      </c>
      <c r="BG48" s="210">
        <f t="shared" si="55"/>
        <v>-118.3208252949278</v>
      </c>
      <c r="BH48" s="210">
        <f t="shared" si="55"/>
        <v>-118.3208252949278</v>
      </c>
      <c r="BI48" s="210">
        <f t="shared" si="55"/>
        <v>-118.3208252949278</v>
      </c>
      <c r="BJ48" s="210">
        <f t="shared" si="55"/>
        <v>-118.3208252949278</v>
      </c>
      <c r="BK48" s="210">
        <f t="shared" si="55"/>
        <v>-118.3208252949278</v>
      </c>
      <c r="BL48" s="210">
        <f t="shared" si="55"/>
        <v>-118.3208252949278</v>
      </c>
      <c r="BM48" s="210">
        <f t="shared" si="55"/>
        <v>-118.3208252949278</v>
      </c>
      <c r="BN48" s="210">
        <f t="shared" si="55"/>
        <v>-118.3208252949278</v>
      </c>
      <c r="BO48" s="210">
        <f t="shared" si="55"/>
        <v>-118.3208252949278</v>
      </c>
      <c r="BP48" s="210">
        <f t="shared" si="55"/>
        <v>-118.3208252949278</v>
      </c>
      <c r="BQ48" s="210">
        <f t="shared" si="55"/>
        <v>-118.3208252949278</v>
      </c>
      <c r="BR48" s="210">
        <f t="shared" ref="BR48:DA48" si="56">IF(BR$22&lt;=$E$24,IF(BR$22&lt;=$D$24,IF(BR$22&lt;=$C$24,IF(BR$22&lt;=$B$24,$B114,($C31-$B31)/($C$24-$B$24)),($D31-$C31)/($D$24-$C$24)),($E31-$D31)/($E$24-$D$24)),$F114)</f>
        <v>-118.3208252949278</v>
      </c>
      <c r="BS48" s="210">
        <f t="shared" si="56"/>
        <v>-118.3208252949278</v>
      </c>
      <c r="BT48" s="210">
        <f t="shared" si="56"/>
        <v>-118.3208252949278</v>
      </c>
      <c r="BU48" s="210">
        <f t="shared" si="56"/>
        <v>-118.3208252949278</v>
      </c>
      <c r="BV48" s="210">
        <f t="shared" si="56"/>
        <v>-118.3208252949278</v>
      </c>
      <c r="BW48" s="210">
        <f t="shared" si="56"/>
        <v>-118.3208252949278</v>
      </c>
      <c r="BX48" s="210">
        <f t="shared" si="56"/>
        <v>-118.3208252949278</v>
      </c>
      <c r="BY48" s="210">
        <f t="shared" si="56"/>
        <v>-118.3208252949278</v>
      </c>
      <c r="BZ48" s="210">
        <f t="shared" si="56"/>
        <v>-118.3208252949278</v>
      </c>
      <c r="CA48" s="210">
        <f t="shared" si="56"/>
        <v>-118.3208252949278</v>
      </c>
      <c r="CB48" s="210">
        <f t="shared" si="56"/>
        <v>-118.3208252949278</v>
      </c>
      <c r="CC48" s="210">
        <f t="shared" si="56"/>
        <v>-118.3208252949278</v>
      </c>
      <c r="CD48" s="210">
        <f t="shared" si="56"/>
        <v>-118.3208252949278</v>
      </c>
      <c r="CE48" s="210">
        <f t="shared" si="56"/>
        <v>-118.3208252949278</v>
      </c>
      <c r="CF48" s="210">
        <f t="shared" si="56"/>
        <v>-118.3208252949278</v>
      </c>
      <c r="CG48" s="210">
        <f t="shared" si="56"/>
        <v>-118.3208252949278</v>
      </c>
      <c r="CH48" s="210">
        <f t="shared" si="56"/>
        <v>-118.3208252949278</v>
      </c>
      <c r="CI48" s="210">
        <f t="shared" si="56"/>
        <v>-118.3208252949278</v>
      </c>
      <c r="CJ48" s="210">
        <f t="shared" si="56"/>
        <v>-118.3208252949278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4378.6754394857653</v>
      </c>
      <c r="AX49" s="210">
        <f t="shared" si="58"/>
        <v>4378.6754394857653</v>
      </c>
      <c r="AY49" s="210">
        <f t="shared" si="58"/>
        <v>4378.6754394857653</v>
      </c>
      <c r="AZ49" s="210">
        <f t="shared" si="58"/>
        <v>4378.6754394857653</v>
      </c>
      <c r="BA49" s="210">
        <f t="shared" si="58"/>
        <v>4378.6754394857653</v>
      </c>
      <c r="BB49" s="210">
        <f t="shared" si="58"/>
        <v>4378.6754394857653</v>
      </c>
      <c r="BC49" s="210">
        <f t="shared" si="58"/>
        <v>4378.6754394857653</v>
      </c>
      <c r="BD49" s="210">
        <f t="shared" si="58"/>
        <v>4378.6754394857653</v>
      </c>
      <c r="BE49" s="210">
        <f t="shared" si="58"/>
        <v>4378.6754394857653</v>
      </c>
      <c r="BF49" s="210">
        <f t="shared" si="58"/>
        <v>4378.6754394857653</v>
      </c>
      <c r="BG49" s="210">
        <f t="shared" si="58"/>
        <v>4378.6754394857653</v>
      </c>
      <c r="BH49" s="210">
        <f t="shared" si="58"/>
        <v>4378.6754394857653</v>
      </c>
      <c r="BI49" s="210">
        <f t="shared" si="58"/>
        <v>4378.6754394857653</v>
      </c>
      <c r="BJ49" s="210">
        <f t="shared" si="58"/>
        <v>4378.6754394857653</v>
      </c>
      <c r="BK49" s="210">
        <f t="shared" si="58"/>
        <v>4378.6754394857653</v>
      </c>
      <c r="BL49" s="210">
        <f t="shared" si="58"/>
        <v>4378.6754394857653</v>
      </c>
      <c r="BM49" s="210">
        <f t="shared" si="58"/>
        <v>4378.6754394857653</v>
      </c>
      <c r="BN49" s="210">
        <f t="shared" si="58"/>
        <v>4378.6754394857653</v>
      </c>
      <c r="BO49" s="210">
        <f t="shared" si="58"/>
        <v>4378.6754394857653</v>
      </c>
      <c r="BP49" s="210">
        <f t="shared" si="58"/>
        <v>4378.6754394857653</v>
      </c>
      <c r="BQ49" s="210">
        <f t="shared" si="58"/>
        <v>4378.6754394857653</v>
      </c>
      <c r="BR49" s="210">
        <f t="shared" ref="BR49:DA49" si="59">IF(BR$22&lt;=$E$24,IF(BR$22&lt;=$D$24,IF(BR$22&lt;=$C$24,IF(BR$22&lt;=$B$24,$B115,($C32-$B32)/($C$24-$B$24)),($D32-$C32)/($D$24-$C$24)),($E32-$D32)/($E$24-$D$24)),$F115)</f>
        <v>4378.6754394857653</v>
      </c>
      <c r="BS49" s="210">
        <f t="shared" si="59"/>
        <v>4378.6754394857653</v>
      </c>
      <c r="BT49" s="210">
        <f t="shared" si="59"/>
        <v>4378.6754394857653</v>
      </c>
      <c r="BU49" s="210">
        <f t="shared" si="59"/>
        <v>4378.6754394857653</v>
      </c>
      <c r="BV49" s="210">
        <f t="shared" si="59"/>
        <v>4378.6754394857653</v>
      </c>
      <c r="BW49" s="210">
        <f t="shared" si="59"/>
        <v>4378.6754394857653</v>
      </c>
      <c r="BX49" s="210">
        <f t="shared" si="59"/>
        <v>4378.6754394857653</v>
      </c>
      <c r="BY49" s="210">
        <f t="shared" si="59"/>
        <v>4378.6754394857653</v>
      </c>
      <c r="BZ49" s="210">
        <f t="shared" si="59"/>
        <v>4378.6754394857653</v>
      </c>
      <c r="CA49" s="210">
        <f t="shared" si="59"/>
        <v>4378.6754394857653</v>
      </c>
      <c r="CB49" s="210">
        <f t="shared" si="59"/>
        <v>4378.6754394857653</v>
      </c>
      <c r="CC49" s="210">
        <f t="shared" si="59"/>
        <v>4378.6754394857653</v>
      </c>
      <c r="CD49" s="210">
        <f t="shared" si="59"/>
        <v>4378.6754394857653</v>
      </c>
      <c r="CE49" s="210">
        <f t="shared" si="59"/>
        <v>4378.6754394857653</v>
      </c>
      <c r="CF49" s="210">
        <f t="shared" si="59"/>
        <v>4378.6754394857653</v>
      </c>
      <c r="CG49" s="210">
        <f t="shared" si="59"/>
        <v>4378.6754394857653</v>
      </c>
      <c r="CH49" s="210">
        <f t="shared" si="59"/>
        <v>4378.6754394857653</v>
      </c>
      <c r="CI49" s="210">
        <f t="shared" si="59"/>
        <v>4378.6754394857653</v>
      </c>
      <c r="CJ49" s="210">
        <f t="shared" si="59"/>
        <v>4378.6754394857653</v>
      </c>
      <c r="CK49" s="210">
        <f t="shared" si="59"/>
        <v>76.316783259007693</v>
      </c>
      <c r="CL49" s="210">
        <f t="shared" si="59"/>
        <v>76.316783259007693</v>
      </c>
      <c r="CM49" s="210">
        <f t="shared" si="59"/>
        <v>76.316783259007693</v>
      </c>
      <c r="CN49" s="210">
        <f t="shared" si="59"/>
        <v>76.316783259007693</v>
      </c>
      <c r="CO49" s="210">
        <f t="shared" si="59"/>
        <v>76.316783259007693</v>
      </c>
      <c r="CP49" s="210">
        <f t="shared" si="59"/>
        <v>76.316783259007693</v>
      </c>
      <c r="CQ49" s="210">
        <f t="shared" si="59"/>
        <v>76.316783259007693</v>
      </c>
      <c r="CR49" s="210">
        <f t="shared" si="59"/>
        <v>76.316783259007693</v>
      </c>
      <c r="CS49" s="210">
        <f t="shared" si="59"/>
        <v>76.316783259007693</v>
      </c>
      <c r="CT49" s="210">
        <f t="shared" si="59"/>
        <v>76.316783259007693</v>
      </c>
      <c r="CU49" s="210">
        <f t="shared" si="59"/>
        <v>76.316783259007693</v>
      </c>
      <c r="CV49" s="210">
        <f t="shared" si="59"/>
        <v>76.316783259007693</v>
      </c>
      <c r="CW49" s="210">
        <f t="shared" si="59"/>
        <v>76.316783259007693</v>
      </c>
      <c r="CX49" s="210">
        <f t="shared" si="59"/>
        <v>76.316783259007693</v>
      </c>
      <c r="CY49" s="210">
        <f t="shared" si="59"/>
        <v>76.316783259007693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-181.03431228798283</v>
      </c>
      <c r="O50" s="210">
        <f t="shared" si="60"/>
        <v>-181.03431228798283</v>
      </c>
      <c r="P50" s="210">
        <f t="shared" si="60"/>
        <v>-181.03431228798283</v>
      </c>
      <c r="Q50" s="210">
        <f t="shared" si="60"/>
        <v>-181.03431228798283</v>
      </c>
      <c r="R50" s="210">
        <f t="shared" si="60"/>
        <v>-181.03431228798283</v>
      </c>
      <c r="S50" s="210">
        <f t="shared" si="60"/>
        <v>-181.03431228798283</v>
      </c>
      <c r="T50" s="210">
        <f t="shared" si="60"/>
        <v>-181.03431228798283</v>
      </c>
      <c r="U50" s="210">
        <f t="shared" si="60"/>
        <v>-181.03431228798283</v>
      </c>
      <c r="V50" s="210">
        <f t="shared" si="60"/>
        <v>-181.03431228798283</v>
      </c>
      <c r="W50" s="210">
        <f t="shared" si="60"/>
        <v>-181.03431228798283</v>
      </c>
      <c r="X50" s="210">
        <f t="shared" si="60"/>
        <v>-181.03431228798283</v>
      </c>
      <c r="Y50" s="210">
        <f t="shared" si="60"/>
        <v>-181.03431228798283</v>
      </c>
      <c r="Z50" s="210">
        <f t="shared" si="60"/>
        <v>-181.03431228798283</v>
      </c>
      <c r="AA50" s="210">
        <f t="shared" si="60"/>
        <v>-181.03431228798283</v>
      </c>
      <c r="AB50" s="210">
        <f t="shared" si="60"/>
        <v>-181.03431228798283</v>
      </c>
      <c r="AC50" s="210">
        <f t="shared" si="60"/>
        <v>-181.03431228798283</v>
      </c>
      <c r="AD50" s="210">
        <f t="shared" si="60"/>
        <v>-181.03431228798283</v>
      </c>
      <c r="AE50" s="210">
        <f t="shared" si="60"/>
        <v>-181.03431228798283</v>
      </c>
      <c r="AF50" s="210">
        <f t="shared" si="60"/>
        <v>-181.03431228798283</v>
      </c>
      <c r="AG50" s="210">
        <f t="shared" si="60"/>
        <v>-181.03431228798283</v>
      </c>
      <c r="AH50" s="210">
        <f t="shared" si="60"/>
        <v>-181.03431228798283</v>
      </c>
      <c r="AI50" s="210">
        <f t="shared" si="60"/>
        <v>-181.03431228798283</v>
      </c>
      <c r="AJ50" s="210">
        <f t="shared" si="60"/>
        <v>-181.03431228798283</v>
      </c>
      <c r="AK50" s="210">
        <f t="shared" si="60"/>
        <v>-181.03431228798283</v>
      </c>
      <c r="AL50" s="210">
        <f t="shared" ref="AL50:BQ50" si="61">IF(AL$22&lt;=$E$24,IF(AL$22&lt;=$D$24,IF(AL$22&lt;=$C$24,IF(AL$22&lt;=$B$24,$B116,($C33-$B33)/($C$24-$B$24)),($D33-$C33)/($D$24-$C$24)),($E33-$D33)/($E$24-$D$24)),$F116)</f>
        <v>-181.03431228798283</v>
      </c>
      <c r="AM50" s="210">
        <f t="shared" si="61"/>
        <v>-181.03431228798283</v>
      </c>
      <c r="AN50" s="210">
        <f t="shared" si="61"/>
        <v>-181.03431228798283</v>
      </c>
      <c r="AO50" s="210">
        <f t="shared" si="61"/>
        <v>-181.03431228798283</v>
      </c>
      <c r="AP50" s="210">
        <f t="shared" si="61"/>
        <v>-181.03431228798283</v>
      </c>
      <c r="AQ50" s="210">
        <f t="shared" si="61"/>
        <v>-181.03431228798283</v>
      </c>
      <c r="AR50" s="210">
        <f t="shared" si="61"/>
        <v>-181.03431228798283</v>
      </c>
      <c r="AS50" s="210">
        <f t="shared" si="61"/>
        <v>-181.03431228798283</v>
      </c>
      <c r="AT50" s="210">
        <f t="shared" si="61"/>
        <v>-181.03431228798283</v>
      </c>
      <c r="AU50" s="210">
        <f t="shared" si="61"/>
        <v>-181.03431228798283</v>
      </c>
      <c r="AV50" s="210">
        <f t="shared" si="61"/>
        <v>-181.03431228798283</v>
      </c>
      <c r="AW50" s="210">
        <f t="shared" si="61"/>
        <v>-99.164120247177578</v>
      </c>
      <c r="AX50" s="210">
        <f t="shared" si="61"/>
        <v>-99.164120247177578</v>
      </c>
      <c r="AY50" s="210">
        <f t="shared" si="61"/>
        <v>-99.164120247177578</v>
      </c>
      <c r="AZ50" s="210">
        <f t="shared" si="61"/>
        <v>-99.164120247177578</v>
      </c>
      <c r="BA50" s="210">
        <f t="shared" si="61"/>
        <v>-99.164120247177578</v>
      </c>
      <c r="BB50" s="210">
        <f t="shared" si="61"/>
        <v>-99.164120247177578</v>
      </c>
      <c r="BC50" s="210">
        <f t="shared" si="61"/>
        <v>-99.164120247177578</v>
      </c>
      <c r="BD50" s="210">
        <f t="shared" si="61"/>
        <v>-99.164120247177578</v>
      </c>
      <c r="BE50" s="210">
        <f t="shared" si="61"/>
        <v>-99.164120247177578</v>
      </c>
      <c r="BF50" s="210">
        <f t="shared" si="61"/>
        <v>-99.164120247177578</v>
      </c>
      <c r="BG50" s="210">
        <f t="shared" si="61"/>
        <v>-99.164120247177578</v>
      </c>
      <c r="BH50" s="210">
        <f t="shared" si="61"/>
        <v>-99.164120247177578</v>
      </c>
      <c r="BI50" s="210">
        <f t="shared" si="61"/>
        <v>-99.164120247177578</v>
      </c>
      <c r="BJ50" s="210">
        <f t="shared" si="61"/>
        <v>-99.164120247177578</v>
      </c>
      <c r="BK50" s="210">
        <f t="shared" si="61"/>
        <v>-99.164120247177578</v>
      </c>
      <c r="BL50" s="210">
        <f t="shared" si="61"/>
        <v>-99.164120247177578</v>
      </c>
      <c r="BM50" s="210">
        <f t="shared" si="61"/>
        <v>-99.164120247177578</v>
      </c>
      <c r="BN50" s="210">
        <f t="shared" si="61"/>
        <v>-99.164120247177578</v>
      </c>
      <c r="BO50" s="210">
        <f t="shared" si="61"/>
        <v>-99.164120247177578</v>
      </c>
      <c r="BP50" s="210">
        <f t="shared" si="61"/>
        <v>-99.164120247177578</v>
      </c>
      <c r="BQ50" s="210">
        <f t="shared" si="61"/>
        <v>-99.164120247177578</v>
      </c>
      <c r="BR50" s="210">
        <f t="shared" ref="BR50:DA50" si="62">IF(BR$22&lt;=$E$24,IF(BR$22&lt;=$D$24,IF(BR$22&lt;=$C$24,IF(BR$22&lt;=$B$24,$B116,($C33-$B33)/($C$24-$B$24)),($D33-$C33)/($D$24-$C$24)),($E33-$D33)/($E$24-$D$24)),$F116)</f>
        <v>-99.164120247177578</v>
      </c>
      <c r="BS50" s="210">
        <f t="shared" si="62"/>
        <v>-99.164120247177578</v>
      </c>
      <c r="BT50" s="210">
        <f t="shared" si="62"/>
        <v>-99.164120247177578</v>
      </c>
      <c r="BU50" s="210">
        <f t="shared" si="62"/>
        <v>-99.164120247177578</v>
      </c>
      <c r="BV50" s="210">
        <f t="shared" si="62"/>
        <v>-99.164120247177578</v>
      </c>
      <c r="BW50" s="210">
        <f t="shared" si="62"/>
        <v>-99.164120247177578</v>
      </c>
      <c r="BX50" s="210">
        <f t="shared" si="62"/>
        <v>-99.164120247177578</v>
      </c>
      <c r="BY50" s="210">
        <f t="shared" si="62"/>
        <v>-99.164120247177578</v>
      </c>
      <c r="BZ50" s="210">
        <f t="shared" si="62"/>
        <v>-99.164120247177578</v>
      </c>
      <c r="CA50" s="210">
        <f t="shared" si="62"/>
        <v>-99.164120247177578</v>
      </c>
      <c r="CB50" s="210">
        <f t="shared" si="62"/>
        <v>-99.164120247177578</v>
      </c>
      <c r="CC50" s="210">
        <f t="shared" si="62"/>
        <v>-99.164120247177578</v>
      </c>
      <c r="CD50" s="210">
        <f t="shared" si="62"/>
        <v>-99.164120247177578</v>
      </c>
      <c r="CE50" s="210">
        <f t="shared" si="62"/>
        <v>-99.164120247177578</v>
      </c>
      <c r="CF50" s="210">
        <f t="shared" si="62"/>
        <v>-99.164120247177578</v>
      </c>
      <c r="CG50" s="210">
        <f t="shared" si="62"/>
        <v>-99.164120247177578</v>
      </c>
      <c r="CH50" s="210">
        <f t="shared" si="62"/>
        <v>-99.164120247177578</v>
      </c>
      <c r="CI50" s="210">
        <f t="shared" si="62"/>
        <v>-99.164120247177578</v>
      </c>
      <c r="CJ50" s="210">
        <f t="shared" si="62"/>
        <v>-99.164120247177578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2136.8699312523113</v>
      </c>
      <c r="CL51" s="210">
        <f t="shared" si="65"/>
        <v>2136.8699312523113</v>
      </c>
      <c r="CM51" s="210">
        <f t="shared" si="65"/>
        <v>2136.8699312523113</v>
      </c>
      <c r="CN51" s="210">
        <f t="shared" si="65"/>
        <v>2136.8699312523113</v>
      </c>
      <c r="CO51" s="210">
        <f t="shared" si="65"/>
        <v>2136.8699312523113</v>
      </c>
      <c r="CP51" s="210">
        <f t="shared" si="65"/>
        <v>2136.8699312523113</v>
      </c>
      <c r="CQ51" s="210">
        <f t="shared" si="65"/>
        <v>2136.8699312523113</v>
      </c>
      <c r="CR51" s="210">
        <f t="shared" si="65"/>
        <v>2136.8699312523113</v>
      </c>
      <c r="CS51" s="210">
        <f t="shared" si="65"/>
        <v>2136.8699312523113</v>
      </c>
      <c r="CT51" s="210">
        <f t="shared" si="65"/>
        <v>2136.8699312523113</v>
      </c>
      <c r="CU51" s="210">
        <f t="shared" si="65"/>
        <v>2136.8699312523113</v>
      </c>
      <c r="CV51" s="210">
        <f t="shared" si="65"/>
        <v>2136.8699312523113</v>
      </c>
      <c r="CW51" s="210">
        <f t="shared" si="65"/>
        <v>2136.8699312523113</v>
      </c>
      <c r="CX51" s="210">
        <f t="shared" si="65"/>
        <v>2136.8699312523113</v>
      </c>
      <c r="CY51" s="210">
        <f t="shared" si="65"/>
        <v>2136.8699312523113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5.6713794294105746</v>
      </c>
      <c r="O52" s="210">
        <f t="shared" si="66"/>
        <v>5.6713794294105746</v>
      </c>
      <c r="P52" s="210">
        <f t="shared" si="66"/>
        <v>5.6713794294105746</v>
      </c>
      <c r="Q52" s="210">
        <f t="shared" si="66"/>
        <v>5.6713794294105746</v>
      </c>
      <c r="R52" s="210">
        <f t="shared" si="66"/>
        <v>5.6713794294105746</v>
      </c>
      <c r="S52" s="210">
        <f t="shared" si="66"/>
        <v>5.6713794294105746</v>
      </c>
      <c r="T52" s="210">
        <f t="shared" si="66"/>
        <v>5.6713794294105746</v>
      </c>
      <c r="U52" s="210">
        <f t="shared" si="66"/>
        <v>5.6713794294105746</v>
      </c>
      <c r="V52" s="210">
        <f t="shared" si="66"/>
        <v>5.6713794294105746</v>
      </c>
      <c r="W52" s="210">
        <f t="shared" si="66"/>
        <v>5.6713794294105746</v>
      </c>
      <c r="X52" s="210">
        <f t="shared" si="66"/>
        <v>5.6713794294105746</v>
      </c>
      <c r="Y52" s="210">
        <f t="shared" si="66"/>
        <v>5.6713794294105746</v>
      </c>
      <c r="Z52" s="210">
        <f t="shared" si="66"/>
        <v>5.6713794294105746</v>
      </c>
      <c r="AA52" s="210">
        <f t="shared" si="66"/>
        <v>5.6713794294105746</v>
      </c>
      <c r="AB52" s="210">
        <f t="shared" si="66"/>
        <v>5.6713794294105746</v>
      </c>
      <c r="AC52" s="210">
        <f t="shared" si="66"/>
        <v>5.6713794294105746</v>
      </c>
      <c r="AD52" s="210">
        <f t="shared" si="66"/>
        <v>5.6713794294105746</v>
      </c>
      <c r="AE52" s="210">
        <f t="shared" si="66"/>
        <v>5.6713794294105746</v>
      </c>
      <c r="AF52" s="210">
        <f t="shared" si="66"/>
        <v>5.6713794294105746</v>
      </c>
      <c r="AG52" s="210">
        <f t="shared" si="66"/>
        <v>5.6713794294105746</v>
      </c>
      <c r="AH52" s="210">
        <f t="shared" si="66"/>
        <v>5.6713794294105746</v>
      </c>
      <c r="AI52" s="210">
        <f t="shared" si="66"/>
        <v>5.6713794294105746</v>
      </c>
      <c r="AJ52" s="210">
        <f t="shared" si="66"/>
        <v>5.6713794294105746</v>
      </c>
      <c r="AK52" s="210">
        <f t="shared" si="66"/>
        <v>5.6713794294105746</v>
      </c>
      <c r="AL52" s="210">
        <f t="shared" ref="AL52:BQ52" si="67">IF(AL$22&lt;=$E$24,IF(AL$22&lt;=$D$24,IF(AL$22&lt;=$C$24,IF(AL$22&lt;=$B$24,$B118,($C35-$B35)/($C$24-$B$24)),($D35-$C35)/($D$24-$C$24)),($E35-$D35)/($E$24-$D$24)),$F118)</f>
        <v>5.6713794294105746</v>
      </c>
      <c r="AM52" s="210">
        <f t="shared" si="67"/>
        <v>5.6713794294105746</v>
      </c>
      <c r="AN52" s="210">
        <f t="shared" si="67"/>
        <v>5.6713794294105746</v>
      </c>
      <c r="AO52" s="210">
        <f t="shared" si="67"/>
        <v>5.6713794294105746</v>
      </c>
      <c r="AP52" s="210">
        <f t="shared" si="67"/>
        <v>5.6713794294105746</v>
      </c>
      <c r="AQ52" s="210">
        <f t="shared" si="67"/>
        <v>5.6713794294105746</v>
      </c>
      <c r="AR52" s="210">
        <f t="shared" si="67"/>
        <v>5.6713794294105746</v>
      </c>
      <c r="AS52" s="210">
        <f t="shared" si="67"/>
        <v>5.6713794294105746</v>
      </c>
      <c r="AT52" s="210">
        <f t="shared" si="67"/>
        <v>5.6713794294105746</v>
      </c>
      <c r="AU52" s="210">
        <f t="shared" si="67"/>
        <v>5.6713794294105746</v>
      </c>
      <c r="AV52" s="210">
        <f t="shared" si="67"/>
        <v>5.6713794294105746</v>
      </c>
      <c r="AW52" s="210">
        <f t="shared" si="67"/>
        <v>-18.195675669358952</v>
      </c>
      <c r="AX52" s="210">
        <f t="shared" si="67"/>
        <v>-18.195675669358952</v>
      </c>
      <c r="AY52" s="210">
        <f t="shared" si="67"/>
        <v>-18.195675669358952</v>
      </c>
      <c r="AZ52" s="210">
        <f t="shared" si="67"/>
        <v>-18.195675669358952</v>
      </c>
      <c r="BA52" s="210">
        <f t="shared" si="67"/>
        <v>-18.195675669358952</v>
      </c>
      <c r="BB52" s="210">
        <f t="shared" si="67"/>
        <v>-18.195675669358952</v>
      </c>
      <c r="BC52" s="210">
        <f t="shared" si="67"/>
        <v>-18.195675669358952</v>
      </c>
      <c r="BD52" s="210">
        <f t="shared" si="67"/>
        <v>-18.195675669358952</v>
      </c>
      <c r="BE52" s="210">
        <f t="shared" si="67"/>
        <v>-18.195675669358952</v>
      </c>
      <c r="BF52" s="210">
        <f t="shared" si="67"/>
        <v>-18.195675669358952</v>
      </c>
      <c r="BG52" s="210">
        <f t="shared" si="67"/>
        <v>-18.195675669358952</v>
      </c>
      <c r="BH52" s="210">
        <f t="shared" si="67"/>
        <v>-18.195675669358952</v>
      </c>
      <c r="BI52" s="210">
        <f t="shared" si="67"/>
        <v>-18.195675669358952</v>
      </c>
      <c r="BJ52" s="210">
        <f t="shared" si="67"/>
        <v>-18.195675669358952</v>
      </c>
      <c r="BK52" s="210">
        <f t="shared" si="67"/>
        <v>-18.195675669358952</v>
      </c>
      <c r="BL52" s="210">
        <f t="shared" si="67"/>
        <v>-18.195675669358952</v>
      </c>
      <c r="BM52" s="210">
        <f t="shared" si="67"/>
        <v>-18.195675669358952</v>
      </c>
      <c r="BN52" s="210">
        <f t="shared" si="67"/>
        <v>-18.195675669358952</v>
      </c>
      <c r="BO52" s="210">
        <f t="shared" si="67"/>
        <v>-18.195675669358952</v>
      </c>
      <c r="BP52" s="210">
        <f t="shared" si="67"/>
        <v>-18.195675669358952</v>
      </c>
      <c r="BQ52" s="210">
        <f t="shared" si="67"/>
        <v>-18.195675669358952</v>
      </c>
      <c r="BR52" s="210">
        <f t="shared" ref="BR52:DA52" si="68">IF(BR$22&lt;=$E$24,IF(BR$22&lt;=$D$24,IF(BR$22&lt;=$C$24,IF(BR$22&lt;=$B$24,$B118,($C35-$B35)/($C$24-$B$24)),($D35-$C35)/($D$24-$C$24)),($E35-$D35)/($E$24-$D$24)),$F118)</f>
        <v>-18.195675669358952</v>
      </c>
      <c r="BS52" s="210">
        <f t="shared" si="68"/>
        <v>-18.195675669358952</v>
      </c>
      <c r="BT52" s="210">
        <f t="shared" si="68"/>
        <v>-18.195675669358952</v>
      </c>
      <c r="BU52" s="210">
        <f t="shared" si="68"/>
        <v>-18.195675669358952</v>
      </c>
      <c r="BV52" s="210">
        <f t="shared" si="68"/>
        <v>-18.195675669358952</v>
      </c>
      <c r="BW52" s="210">
        <f t="shared" si="68"/>
        <v>-18.195675669358952</v>
      </c>
      <c r="BX52" s="210">
        <f t="shared" si="68"/>
        <v>-18.195675669358952</v>
      </c>
      <c r="BY52" s="210">
        <f t="shared" si="68"/>
        <v>-18.195675669358952</v>
      </c>
      <c r="BZ52" s="210">
        <f t="shared" si="68"/>
        <v>-18.195675669358952</v>
      </c>
      <c r="CA52" s="210">
        <f t="shared" si="68"/>
        <v>-18.195675669358952</v>
      </c>
      <c r="CB52" s="210">
        <f t="shared" si="68"/>
        <v>-18.195675669358952</v>
      </c>
      <c r="CC52" s="210">
        <f t="shared" si="68"/>
        <v>-18.195675669358952</v>
      </c>
      <c r="CD52" s="210">
        <f t="shared" si="68"/>
        <v>-18.195675669358952</v>
      </c>
      <c r="CE52" s="210">
        <f t="shared" si="68"/>
        <v>-18.195675669358952</v>
      </c>
      <c r="CF52" s="210">
        <f t="shared" si="68"/>
        <v>-18.195675669358952</v>
      </c>
      <c r="CG52" s="210">
        <f t="shared" si="68"/>
        <v>-18.195675669358952</v>
      </c>
      <c r="CH52" s="210">
        <f t="shared" si="68"/>
        <v>-18.195675669358952</v>
      </c>
      <c r="CI52" s="210">
        <f t="shared" si="68"/>
        <v>-18.195675669358952</v>
      </c>
      <c r="CJ52" s="210">
        <f t="shared" si="68"/>
        <v>-18.195675669358952</v>
      </c>
      <c r="CK52" s="210">
        <f t="shared" si="68"/>
        <v>-23.525722077555049</v>
      </c>
      <c r="CL52" s="210">
        <f t="shared" si="68"/>
        <v>-23.525722077555049</v>
      </c>
      <c r="CM52" s="210">
        <f t="shared" si="68"/>
        <v>-23.525722077555049</v>
      </c>
      <c r="CN52" s="210">
        <f t="shared" si="68"/>
        <v>-23.525722077555049</v>
      </c>
      <c r="CO52" s="210">
        <f t="shared" si="68"/>
        <v>-23.525722077555049</v>
      </c>
      <c r="CP52" s="210">
        <f t="shared" si="68"/>
        <v>-23.525722077555049</v>
      </c>
      <c r="CQ52" s="210">
        <f t="shared" si="68"/>
        <v>-23.525722077555049</v>
      </c>
      <c r="CR52" s="210">
        <f t="shared" si="68"/>
        <v>-23.525722077555049</v>
      </c>
      <c r="CS52" s="210">
        <f t="shared" si="68"/>
        <v>-23.525722077555049</v>
      </c>
      <c r="CT52" s="210">
        <f t="shared" si="68"/>
        <v>-23.525722077555049</v>
      </c>
      <c r="CU52" s="210">
        <f t="shared" si="68"/>
        <v>-23.525722077555049</v>
      </c>
      <c r="CV52" s="210">
        <f t="shared" si="68"/>
        <v>-23.525722077555049</v>
      </c>
      <c r="CW52" s="210">
        <f t="shared" si="68"/>
        <v>-23.525722077555049</v>
      </c>
      <c r="CX52" s="210">
        <f t="shared" si="68"/>
        <v>-23.525722077555049</v>
      </c>
      <c r="CY52" s="210">
        <f t="shared" si="68"/>
        <v>-23.525722077555049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468.77584116847584</v>
      </c>
      <c r="O53" s="210">
        <f t="shared" si="69"/>
        <v>468.77584116847584</v>
      </c>
      <c r="P53" s="210">
        <f t="shared" si="69"/>
        <v>468.77584116847584</v>
      </c>
      <c r="Q53" s="210">
        <f t="shared" si="69"/>
        <v>468.77584116847584</v>
      </c>
      <c r="R53" s="210">
        <f t="shared" si="69"/>
        <v>468.77584116847584</v>
      </c>
      <c r="S53" s="210">
        <f t="shared" si="69"/>
        <v>468.77584116847584</v>
      </c>
      <c r="T53" s="210">
        <f t="shared" si="69"/>
        <v>468.77584116847584</v>
      </c>
      <c r="U53" s="210">
        <f t="shared" si="69"/>
        <v>468.77584116847584</v>
      </c>
      <c r="V53" s="210">
        <f t="shared" si="69"/>
        <v>468.77584116847584</v>
      </c>
      <c r="W53" s="210">
        <f t="shared" si="69"/>
        <v>468.77584116847584</v>
      </c>
      <c r="X53" s="210">
        <f t="shared" si="69"/>
        <v>468.77584116847584</v>
      </c>
      <c r="Y53" s="210">
        <f t="shared" si="69"/>
        <v>468.77584116847584</v>
      </c>
      <c r="Z53" s="210">
        <f t="shared" si="69"/>
        <v>468.77584116847584</v>
      </c>
      <c r="AA53" s="210">
        <f t="shared" si="69"/>
        <v>468.77584116847584</v>
      </c>
      <c r="AB53" s="210">
        <f t="shared" si="69"/>
        <v>468.77584116847584</v>
      </c>
      <c r="AC53" s="210">
        <f t="shared" si="69"/>
        <v>468.77584116847584</v>
      </c>
      <c r="AD53" s="210">
        <f t="shared" si="69"/>
        <v>468.77584116847584</v>
      </c>
      <c r="AE53" s="210">
        <f t="shared" si="69"/>
        <v>468.77584116847584</v>
      </c>
      <c r="AF53" s="210">
        <f t="shared" si="69"/>
        <v>468.77584116847584</v>
      </c>
      <c r="AG53" s="210">
        <f t="shared" si="69"/>
        <v>468.77584116847584</v>
      </c>
      <c r="AH53" s="210">
        <f t="shared" si="69"/>
        <v>468.77584116847584</v>
      </c>
      <c r="AI53" s="210">
        <f t="shared" si="69"/>
        <v>468.77584116847584</v>
      </c>
      <c r="AJ53" s="210">
        <f t="shared" si="69"/>
        <v>468.77584116847584</v>
      </c>
      <c r="AK53" s="210">
        <f t="shared" si="69"/>
        <v>468.77584116847584</v>
      </c>
      <c r="AL53" s="210">
        <f t="shared" ref="AL53:BQ53" si="70">IF(AL$22&lt;=$E$24,IF(AL$22&lt;=$D$24,IF(AL$22&lt;=$C$24,IF(AL$22&lt;=$B$24,$B119,($C36-$B36)/($C$24-$B$24)),($D36-$C36)/($D$24-$C$24)),($E36-$D36)/($E$24-$D$24)),$F119)</f>
        <v>468.77584116847584</v>
      </c>
      <c r="AM53" s="210">
        <f t="shared" si="70"/>
        <v>468.77584116847584</v>
      </c>
      <c r="AN53" s="210">
        <f t="shared" si="70"/>
        <v>468.77584116847584</v>
      </c>
      <c r="AO53" s="210">
        <f t="shared" si="70"/>
        <v>468.77584116847584</v>
      </c>
      <c r="AP53" s="210">
        <f t="shared" si="70"/>
        <v>468.77584116847584</v>
      </c>
      <c r="AQ53" s="210">
        <f t="shared" si="70"/>
        <v>468.77584116847584</v>
      </c>
      <c r="AR53" s="210">
        <f t="shared" si="70"/>
        <v>468.77584116847584</v>
      </c>
      <c r="AS53" s="210">
        <f t="shared" si="70"/>
        <v>468.77584116847584</v>
      </c>
      <c r="AT53" s="210">
        <f t="shared" si="70"/>
        <v>468.77584116847584</v>
      </c>
      <c r="AU53" s="210">
        <f t="shared" si="70"/>
        <v>468.77584116847584</v>
      </c>
      <c r="AV53" s="210">
        <f t="shared" si="70"/>
        <v>468.77584116847584</v>
      </c>
      <c r="AW53" s="210">
        <f t="shared" si="70"/>
        <v>-613.65848438675471</v>
      </c>
      <c r="AX53" s="210">
        <f t="shared" si="70"/>
        <v>-613.65848438675471</v>
      </c>
      <c r="AY53" s="210">
        <f t="shared" si="70"/>
        <v>-613.65848438675471</v>
      </c>
      <c r="AZ53" s="210">
        <f t="shared" si="70"/>
        <v>-613.65848438675471</v>
      </c>
      <c r="BA53" s="210">
        <f t="shared" si="70"/>
        <v>-613.65848438675471</v>
      </c>
      <c r="BB53" s="210">
        <f t="shared" si="70"/>
        <v>-613.65848438675471</v>
      </c>
      <c r="BC53" s="210">
        <f t="shared" si="70"/>
        <v>-613.65848438675471</v>
      </c>
      <c r="BD53" s="210">
        <f t="shared" si="70"/>
        <v>-613.65848438675471</v>
      </c>
      <c r="BE53" s="210">
        <f t="shared" si="70"/>
        <v>-613.65848438675471</v>
      </c>
      <c r="BF53" s="210">
        <f t="shared" si="70"/>
        <v>-613.65848438675471</v>
      </c>
      <c r="BG53" s="210">
        <f t="shared" si="70"/>
        <v>-613.65848438675471</v>
      </c>
      <c r="BH53" s="210">
        <f t="shared" si="70"/>
        <v>-613.65848438675471</v>
      </c>
      <c r="BI53" s="210">
        <f t="shared" si="70"/>
        <v>-613.65848438675471</v>
      </c>
      <c r="BJ53" s="210">
        <f t="shared" si="70"/>
        <v>-613.65848438675471</v>
      </c>
      <c r="BK53" s="210">
        <f t="shared" si="70"/>
        <v>-613.65848438675471</v>
      </c>
      <c r="BL53" s="210">
        <f t="shared" si="70"/>
        <v>-613.65848438675471</v>
      </c>
      <c r="BM53" s="210">
        <f t="shared" si="70"/>
        <v>-613.65848438675471</v>
      </c>
      <c r="BN53" s="210">
        <f t="shared" si="70"/>
        <v>-613.65848438675471</v>
      </c>
      <c r="BO53" s="210">
        <f t="shared" si="70"/>
        <v>-613.65848438675471</v>
      </c>
      <c r="BP53" s="210">
        <f t="shared" si="70"/>
        <v>-613.65848438675471</v>
      </c>
      <c r="BQ53" s="210">
        <f t="shared" si="70"/>
        <v>-613.65848438675471</v>
      </c>
      <c r="BR53" s="210">
        <f t="shared" ref="BR53:DA53" si="71">IF(BR$22&lt;=$E$24,IF(BR$22&lt;=$D$24,IF(BR$22&lt;=$C$24,IF(BR$22&lt;=$B$24,$B119,($C36-$B36)/($C$24-$B$24)),($D36-$C36)/($D$24-$C$24)),($E36-$D36)/($E$24-$D$24)),$F119)</f>
        <v>-613.65848438675471</v>
      </c>
      <c r="BS53" s="210">
        <f t="shared" si="71"/>
        <v>-613.65848438675471</v>
      </c>
      <c r="BT53" s="210">
        <f t="shared" si="71"/>
        <v>-613.65848438675471</v>
      </c>
      <c r="BU53" s="210">
        <f t="shared" si="71"/>
        <v>-613.65848438675471</v>
      </c>
      <c r="BV53" s="210">
        <f t="shared" si="71"/>
        <v>-613.65848438675471</v>
      </c>
      <c r="BW53" s="210">
        <f t="shared" si="71"/>
        <v>-613.65848438675471</v>
      </c>
      <c r="BX53" s="210">
        <f t="shared" si="71"/>
        <v>-613.65848438675471</v>
      </c>
      <c r="BY53" s="210">
        <f t="shared" si="71"/>
        <v>-613.65848438675471</v>
      </c>
      <c r="BZ53" s="210">
        <f t="shared" si="71"/>
        <v>-613.65848438675471</v>
      </c>
      <c r="CA53" s="210">
        <f t="shared" si="71"/>
        <v>-613.65848438675471</v>
      </c>
      <c r="CB53" s="210">
        <f t="shared" si="71"/>
        <v>-613.65848438675471</v>
      </c>
      <c r="CC53" s="210">
        <f t="shared" si="71"/>
        <v>-613.65848438675471</v>
      </c>
      <c r="CD53" s="210">
        <f t="shared" si="71"/>
        <v>-613.65848438675471</v>
      </c>
      <c r="CE53" s="210">
        <f t="shared" si="71"/>
        <v>-613.65848438675471</v>
      </c>
      <c r="CF53" s="210">
        <f t="shared" si="71"/>
        <v>-613.65848438675471</v>
      </c>
      <c r="CG53" s="210">
        <f t="shared" si="71"/>
        <v>-613.65848438675471</v>
      </c>
      <c r="CH53" s="210">
        <f t="shared" si="71"/>
        <v>-613.65848438675471</v>
      </c>
      <c r="CI53" s="210">
        <f t="shared" si="71"/>
        <v>-613.65848438675471</v>
      </c>
      <c r="CJ53" s="210">
        <f t="shared" si="71"/>
        <v>-613.65848438675471</v>
      </c>
      <c r="CK53" s="210">
        <f t="shared" si="71"/>
        <v>-189.26562248234768</v>
      </c>
      <c r="CL53" s="210">
        <f t="shared" si="71"/>
        <v>-189.26562248234768</v>
      </c>
      <c r="CM53" s="210">
        <f t="shared" si="71"/>
        <v>-189.26562248234768</v>
      </c>
      <c r="CN53" s="210">
        <f t="shared" si="71"/>
        <v>-189.26562248234768</v>
      </c>
      <c r="CO53" s="210">
        <f t="shared" si="71"/>
        <v>-189.26562248234768</v>
      </c>
      <c r="CP53" s="210">
        <f t="shared" si="71"/>
        <v>-189.26562248234768</v>
      </c>
      <c r="CQ53" s="210">
        <f t="shared" si="71"/>
        <v>-189.26562248234768</v>
      </c>
      <c r="CR53" s="210">
        <f t="shared" si="71"/>
        <v>-189.26562248234768</v>
      </c>
      <c r="CS53" s="210">
        <f t="shared" si="71"/>
        <v>-189.26562248234768</v>
      </c>
      <c r="CT53" s="210">
        <f t="shared" si="71"/>
        <v>-189.26562248234768</v>
      </c>
      <c r="CU53" s="210">
        <f t="shared" si="71"/>
        <v>-189.26562248234768</v>
      </c>
      <c r="CV53" s="210">
        <f t="shared" si="71"/>
        <v>-189.26562248234768</v>
      </c>
      <c r="CW53" s="210">
        <f t="shared" si="71"/>
        <v>-189.26562248234768</v>
      </c>
      <c r="CX53" s="210">
        <f t="shared" si="71"/>
        <v>-189.26562248234768</v>
      </c>
      <c r="CY53" s="210">
        <f t="shared" si="71"/>
        <v>-189.26562248234768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257.56914349916252</v>
      </c>
      <c r="O54" s="210">
        <f t="shared" si="72"/>
        <v>257.56914349916252</v>
      </c>
      <c r="P54" s="210">
        <f t="shared" si="72"/>
        <v>257.56914349916252</v>
      </c>
      <c r="Q54" s="210">
        <f t="shared" si="72"/>
        <v>257.56914349916252</v>
      </c>
      <c r="R54" s="210">
        <f t="shared" si="72"/>
        <v>257.56914349916252</v>
      </c>
      <c r="S54" s="210">
        <f t="shared" si="72"/>
        <v>257.56914349916252</v>
      </c>
      <c r="T54" s="210">
        <f t="shared" si="72"/>
        <v>257.56914349916252</v>
      </c>
      <c r="U54" s="210">
        <f t="shared" si="72"/>
        <v>257.56914349916252</v>
      </c>
      <c r="V54" s="210">
        <f t="shared" si="72"/>
        <v>257.56914349916252</v>
      </c>
      <c r="W54" s="210">
        <f t="shared" si="72"/>
        <v>257.56914349916252</v>
      </c>
      <c r="X54" s="210">
        <f t="shared" si="72"/>
        <v>257.56914349916252</v>
      </c>
      <c r="Y54" s="210">
        <f t="shared" si="72"/>
        <v>257.56914349916252</v>
      </c>
      <c r="Z54" s="210">
        <f t="shared" si="72"/>
        <v>257.56914349916252</v>
      </c>
      <c r="AA54" s="210">
        <f t="shared" si="72"/>
        <v>257.56914349916252</v>
      </c>
      <c r="AB54" s="210">
        <f t="shared" si="72"/>
        <v>257.56914349916252</v>
      </c>
      <c r="AC54" s="210">
        <f t="shared" si="72"/>
        <v>257.56914349916252</v>
      </c>
      <c r="AD54" s="210">
        <f t="shared" si="72"/>
        <v>257.56914349916252</v>
      </c>
      <c r="AE54" s="210">
        <f t="shared" si="72"/>
        <v>257.56914349916252</v>
      </c>
      <c r="AF54" s="210">
        <f t="shared" si="72"/>
        <v>257.56914349916252</v>
      </c>
      <c r="AG54" s="210">
        <f t="shared" si="72"/>
        <v>257.56914349916252</v>
      </c>
      <c r="AH54" s="210">
        <f t="shared" si="72"/>
        <v>257.56914349916252</v>
      </c>
      <c r="AI54" s="210">
        <f t="shared" si="72"/>
        <v>257.56914349916252</v>
      </c>
      <c r="AJ54" s="210">
        <f t="shared" si="72"/>
        <v>257.56914349916252</v>
      </c>
      <c r="AK54" s="210">
        <f t="shared" si="72"/>
        <v>257.56914349916252</v>
      </c>
      <c r="AL54" s="210">
        <f t="shared" ref="AL54:BQ54" si="73">IF(AL$22&lt;=$E$24,IF(AL$22&lt;=$D$24,IF(AL$22&lt;=$C$24,IF(AL$22&lt;=$B$24,$B120,($C37-$B37)/($C$24-$B$24)),($D37-$C37)/($D$24-$C$24)),($E37-$D37)/($E$24-$D$24)),$F120)</f>
        <v>257.56914349916252</v>
      </c>
      <c r="AM54" s="210">
        <f t="shared" si="73"/>
        <v>257.56914349916252</v>
      </c>
      <c r="AN54" s="210">
        <f t="shared" si="73"/>
        <v>257.56914349916252</v>
      </c>
      <c r="AO54" s="210">
        <f t="shared" si="73"/>
        <v>257.56914349916252</v>
      </c>
      <c r="AP54" s="210">
        <f t="shared" si="73"/>
        <v>257.56914349916252</v>
      </c>
      <c r="AQ54" s="210">
        <f t="shared" si="73"/>
        <v>257.56914349916252</v>
      </c>
      <c r="AR54" s="210">
        <f t="shared" si="73"/>
        <v>257.56914349916252</v>
      </c>
      <c r="AS54" s="210">
        <f t="shared" si="73"/>
        <v>257.56914349916252</v>
      </c>
      <c r="AT54" s="210">
        <f t="shared" si="73"/>
        <v>257.56914349916252</v>
      </c>
      <c r="AU54" s="210">
        <f t="shared" si="73"/>
        <v>257.56914349916252</v>
      </c>
      <c r="AV54" s="210">
        <f t="shared" si="73"/>
        <v>257.56914349916252</v>
      </c>
      <c r="AW54" s="210">
        <f t="shared" si="73"/>
        <v>-225.37300056176724</v>
      </c>
      <c r="AX54" s="210">
        <f t="shared" si="73"/>
        <v>-225.37300056176724</v>
      </c>
      <c r="AY54" s="210">
        <f t="shared" si="73"/>
        <v>-225.37300056176724</v>
      </c>
      <c r="AZ54" s="210">
        <f t="shared" si="73"/>
        <v>-225.37300056176724</v>
      </c>
      <c r="BA54" s="210">
        <f t="shared" si="73"/>
        <v>-225.37300056176724</v>
      </c>
      <c r="BB54" s="210">
        <f t="shared" si="73"/>
        <v>-225.37300056176724</v>
      </c>
      <c r="BC54" s="210">
        <f t="shared" si="73"/>
        <v>-225.37300056176724</v>
      </c>
      <c r="BD54" s="210">
        <f t="shared" si="73"/>
        <v>-225.37300056176724</v>
      </c>
      <c r="BE54" s="210">
        <f t="shared" si="73"/>
        <v>-225.37300056176724</v>
      </c>
      <c r="BF54" s="210">
        <f t="shared" si="73"/>
        <v>-225.37300056176724</v>
      </c>
      <c r="BG54" s="210">
        <f t="shared" si="73"/>
        <v>-225.37300056176724</v>
      </c>
      <c r="BH54" s="210">
        <f t="shared" si="73"/>
        <v>-225.37300056176724</v>
      </c>
      <c r="BI54" s="210">
        <f t="shared" si="73"/>
        <v>-225.37300056176724</v>
      </c>
      <c r="BJ54" s="210">
        <f t="shared" si="73"/>
        <v>-225.37300056176724</v>
      </c>
      <c r="BK54" s="210">
        <f t="shared" si="73"/>
        <v>-225.37300056176724</v>
      </c>
      <c r="BL54" s="210">
        <f t="shared" si="73"/>
        <v>-225.37300056176724</v>
      </c>
      <c r="BM54" s="210">
        <f t="shared" si="73"/>
        <v>-225.37300056176724</v>
      </c>
      <c r="BN54" s="210">
        <f t="shared" si="73"/>
        <v>-225.37300056176724</v>
      </c>
      <c r="BO54" s="210">
        <f t="shared" si="73"/>
        <v>-225.37300056176724</v>
      </c>
      <c r="BP54" s="210">
        <f t="shared" si="73"/>
        <v>-225.37300056176724</v>
      </c>
      <c r="BQ54" s="210">
        <f t="shared" si="73"/>
        <v>-225.37300056176724</v>
      </c>
      <c r="BR54" s="210">
        <f t="shared" ref="BR54:DA54" si="74">IF(BR$22&lt;=$E$24,IF(BR$22&lt;=$D$24,IF(BR$22&lt;=$C$24,IF(BR$22&lt;=$B$24,$B120,($C37-$B37)/($C$24-$B$24)),($D37-$C37)/($D$24-$C$24)),($E37-$D37)/($E$24-$D$24)),$F120)</f>
        <v>-225.37300056176724</v>
      </c>
      <c r="BS54" s="210">
        <f t="shared" si="74"/>
        <v>-225.37300056176724</v>
      </c>
      <c r="BT54" s="210">
        <f t="shared" si="74"/>
        <v>-225.37300056176724</v>
      </c>
      <c r="BU54" s="210">
        <f t="shared" si="74"/>
        <v>-225.37300056176724</v>
      </c>
      <c r="BV54" s="210">
        <f t="shared" si="74"/>
        <v>-225.37300056176724</v>
      </c>
      <c r="BW54" s="210">
        <f t="shared" si="74"/>
        <v>-225.37300056176724</v>
      </c>
      <c r="BX54" s="210">
        <f t="shared" si="74"/>
        <v>-225.37300056176724</v>
      </c>
      <c r="BY54" s="210">
        <f t="shared" si="74"/>
        <v>-225.37300056176724</v>
      </c>
      <c r="BZ54" s="210">
        <f t="shared" si="74"/>
        <v>-225.37300056176724</v>
      </c>
      <c r="CA54" s="210">
        <f t="shared" si="74"/>
        <v>-225.37300056176724</v>
      </c>
      <c r="CB54" s="210">
        <f t="shared" si="74"/>
        <v>-225.37300056176724</v>
      </c>
      <c r="CC54" s="210">
        <f t="shared" si="74"/>
        <v>-225.37300056176724</v>
      </c>
      <c r="CD54" s="210">
        <f t="shared" si="74"/>
        <v>-225.37300056176724</v>
      </c>
      <c r="CE54" s="210">
        <f t="shared" si="74"/>
        <v>-225.37300056176724</v>
      </c>
      <c r="CF54" s="210">
        <f t="shared" si="74"/>
        <v>-225.37300056176724</v>
      </c>
      <c r="CG54" s="210">
        <f t="shared" si="74"/>
        <v>-225.37300056176724</v>
      </c>
      <c r="CH54" s="210">
        <f t="shared" si="74"/>
        <v>-225.37300056176724</v>
      </c>
      <c r="CI54" s="210">
        <f t="shared" si="74"/>
        <v>-225.37300056176724</v>
      </c>
      <c r="CJ54" s="210">
        <f t="shared" si="74"/>
        <v>-225.37300056176724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4797.1522255635564</v>
      </c>
      <c r="G59" s="204">
        <f t="shared" si="75"/>
        <v>4797.1522255635564</v>
      </c>
      <c r="H59" s="204">
        <f t="shared" si="75"/>
        <v>4797.1522255635564</v>
      </c>
      <c r="I59" s="204">
        <f t="shared" si="75"/>
        <v>4797.1522255635564</v>
      </c>
      <c r="J59" s="204">
        <f t="shared" si="75"/>
        <v>4797.1522255635564</v>
      </c>
      <c r="K59" s="204">
        <f t="shared" si="75"/>
        <v>4797.1522255635564</v>
      </c>
      <c r="L59" s="204">
        <f t="shared" si="75"/>
        <v>4797.1522255635564</v>
      </c>
      <c r="M59" s="204">
        <f t="shared" si="75"/>
        <v>4797.1522255635564</v>
      </c>
      <c r="N59" s="204">
        <f t="shared" si="75"/>
        <v>4806.1389176045259</v>
      </c>
      <c r="O59" s="204">
        <f t="shared" si="75"/>
        <v>4824.1123016864649</v>
      </c>
      <c r="P59" s="204">
        <f t="shared" si="75"/>
        <v>4842.0856857684039</v>
      </c>
      <c r="Q59" s="204">
        <f t="shared" si="75"/>
        <v>4860.0590698503429</v>
      </c>
      <c r="R59" s="204">
        <f t="shared" si="75"/>
        <v>4878.0324539322819</v>
      </c>
      <c r="S59" s="204">
        <f t="shared" si="75"/>
        <v>4896.0058380142209</v>
      </c>
      <c r="T59" s="204">
        <f t="shared" si="75"/>
        <v>4913.9792220961599</v>
      </c>
      <c r="U59" s="204">
        <f t="shared" si="75"/>
        <v>4931.9526061780989</v>
      </c>
      <c r="V59" s="204">
        <f t="shared" si="75"/>
        <v>4949.9259902600379</v>
      </c>
      <c r="W59" s="204">
        <f t="shared" si="75"/>
        <v>4967.8993743419769</v>
      </c>
      <c r="X59" s="204">
        <f t="shared" si="75"/>
        <v>4985.8727584239159</v>
      </c>
      <c r="Y59" s="204">
        <f t="shared" si="75"/>
        <v>5003.8461425058549</v>
      </c>
      <c r="Z59" s="204">
        <f t="shared" si="75"/>
        <v>5021.8195265877939</v>
      </c>
      <c r="AA59" s="204">
        <f t="shared" si="75"/>
        <v>5039.7929106697329</v>
      </c>
      <c r="AB59" s="204">
        <f t="shared" si="75"/>
        <v>5057.7662947516719</v>
      </c>
      <c r="AC59" s="204">
        <f t="shared" si="75"/>
        <v>5075.7396788336109</v>
      </c>
      <c r="AD59" s="204">
        <f t="shared" si="75"/>
        <v>5093.7130629155499</v>
      </c>
      <c r="AE59" s="204">
        <f t="shared" si="75"/>
        <v>5111.6864469974898</v>
      </c>
      <c r="AF59" s="204">
        <f t="shared" si="75"/>
        <v>5129.6598310794288</v>
      </c>
      <c r="AG59" s="204">
        <f t="shared" si="75"/>
        <v>5147.6332151613678</v>
      </c>
      <c r="AH59" s="204">
        <f t="shared" si="75"/>
        <v>5165.6065992433068</v>
      </c>
      <c r="AI59" s="204">
        <f t="shared" si="75"/>
        <v>5183.5799833252458</v>
      </c>
      <c r="AJ59" s="204">
        <f t="shared" si="75"/>
        <v>5201.5533674071849</v>
      </c>
      <c r="AK59" s="204">
        <f t="shared" si="75"/>
        <v>5219.5267514891239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5237.5001355710629</v>
      </c>
      <c r="AM59" s="204">
        <f t="shared" si="76"/>
        <v>5255.4735196530019</v>
      </c>
      <c r="AN59" s="204">
        <f t="shared" si="76"/>
        <v>5273.4469037349409</v>
      </c>
      <c r="AO59" s="204">
        <f t="shared" si="76"/>
        <v>5291.4202878168799</v>
      </c>
      <c r="AP59" s="204">
        <f t="shared" si="76"/>
        <v>5309.3936718988189</v>
      </c>
      <c r="AQ59" s="204">
        <f t="shared" si="76"/>
        <v>5327.3670559807579</v>
      </c>
      <c r="AR59" s="204">
        <f t="shared" si="76"/>
        <v>5345.3404400626969</v>
      </c>
      <c r="AS59" s="204">
        <f t="shared" si="76"/>
        <v>5363.3138241446359</v>
      </c>
      <c r="AT59" s="204">
        <f t="shared" si="76"/>
        <v>5381.2872082265749</v>
      </c>
      <c r="AU59" s="204">
        <f t="shared" si="76"/>
        <v>5399.2605923085139</v>
      </c>
      <c r="AV59" s="204">
        <f t="shared" si="76"/>
        <v>5417.2339763904529</v>
      </c>
      <c r="AW59" s="204">
        <f t="shared" si="76"/>
        <v>5418.5914181876442</v>
      </c>
      <c r="AX59" s="204">
        <f t="shared" si="76"/>
        <v>5403.3329177000887</v>
      </c>
      <c r="AY59" s="204">
        <f t="shared" si="76"/>
        <v>5388.0744172125333</v>
      </c>
      <c r="AZ59" s="204">
        <f t="shared" si="76"/>
        <v>5372.8159167249778</v>
      </c>
      <c r="BA59" s="204">
        <f t="shared" si="76"/>
        <v>5357.5574162374223</v>
      </c>
      <c r="BB59" s="204">
        <f t="shared" si="76"/>
        <v>5342.2989157498669</v>
      </c>
      <c r="BC59" s="204">
        <f t="shared" si="76"/>
        <v>5327.0404152623105</v>
      </c>
      <c r="BD59" s="204">
        <f t="shared" si="76"/>
        <v>5311.781914774755</v>
      </c>
      <c r="BE59" s="204">
        <f t="shared" si="76"/>
        <v>5296.5234142871996</v>
      </c>
      <c r="BF59" s="204">
        <f t="shared" si="76"/>
        <v>5281.2649137996441</v>
      </c>
      <c r="BG59" s="204">
        <f t="shared" si="76"/>
        <v>5266.0064133120886</v>
      </c>
      <c r="BH59" s="204">
        <f t="shared" si="76"/>
        <v>5250.7479128245322</v>
      </c>
      <c r="BI59" s="204">
        <f t="shared" si="76"/>
        <v>5235.4894123369768</v>
      </c>
      <c r="BJ59" s="204">
        <f t="shared" si="76"/>
        <v>5220.2309118494213</v>
      </c>
      <c r="BK59" s="204">
        <f t="shared" si="76"/>
        <v>5204.9724113618659</v>
      </c>
      <c r="BL59" s="204">
        <f t="shared" si="76"/>
        <v>5189.7139108743104</v>
      </c>
      <c r="BM59" s="204">
        <f t="shared" si="76"/>
        <v>5174.4554103867549</v>
      </c>
      <c r="BN59" s="204">
        <f t="shared" si="76"/>
        <v>5159.1969098991985</v>
      </c>
      <c r="BO59" s="204">
        <f t="shared" si="76"/>
        <v>5143.9384094116431</v>
      </c>
      <c r="BP59" s="204">
        <f t="shared" si="76"/>
        <v>5128.6799089240876</v>
      </c>
      <c r="BQ59" s="204">
        <f t="shared" si="76"/>
        <v>5113.4214084365321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5098.1629079489767</v>
      </c>
      <c r="BS59" s="204">
        <f t="shared" si="77"/>
        <v>5082.9044074614212</v>
      </c>
      <c r="BT59" s="204">
        <f t="shared" si="77"/>
        <v>5067.6459069738648</v>
      </c>
      <c r="BU59" s="204">
        <f t="shared" si="77"/>
        <v>5052.3874064863094</v>
      </c>
      <c r="BV59" s="204">
        <f t="shared" si="77"/>
        <v>5037.1289059987539</v>
      </c>
      <c r="BW59" s="204">
        <f t="shared" si="77"/>
        <v>5021.8704055111984</v>
      </c>
      <c r="BX59" s="204">
        <f t="shared" si="77"/>
        <v>5006.611905023643</v>
      </c>
      <c r="BY59" s="204">
        <f t="shared" si="77"/>
        <v>4991.3534045360866</v>
      </c>
      <c r="BZ59" s="204">
        <f t="shared" si="77"/>
        <v>4976.0949040485311</v>
      </c>
      <c r="CA59" s="204">
        <f t="shared" si="77"/>
        <v>4960.8364035609757</v>
      </c>
      <c r="CB59" s="204">
        <f t="shared" si="77"/>
        <v>4945.5779030734202</v>
      </c>
      <c r="CC59" s="204">
        <f t="shared" si="77"/>
        <v>4930.3194025858647</v>
      </c>
      <c r="CD59" s="204">
        <f t="shared" si="77"/>
        <v>4915.0609020983093</v>
      </c>
      <c r="CE59" s="204">
        <f t="shared" si="77"/>
        <v>4899.8024016107529</v>
      </c>
      <c r="CF59" s="204">
        <f t="shared" si="77"/>
        <v>4884.5439011231974</v>
      </c>
      <c r="CG59" s="204">
        <f t="shared" si="77"/>
        <v>4869.285400635642</v>
      </c>
      <c r="CH59" s="204">
        <f t="shared" si="77"/>
        <v>4854.0269001480865</v>
      </c>
      <c r="CI59" s="204">
        <f t="shared" si="77"/>
        <v>4838.768399660531</v>
      </c>
      <c r="CJ59" s="204">
        <f t="shared" si="77"/>
        <v>4823.5098991729756</v>
      </c>
      <c r="CK59" s="204">
        <f t="shared" si="77"/>
        <v>4922.7020485777466</v>
      </c>
      <c r="CL59" s="204">
        <f t="shared" si="77"/>
        <v>5136.3448478748451</v>
      </c>
      <c r="CM59" s="204">
        <f t="shared" si="77"/>
        <v>5349.9876471719435</v>
      </c>
      <c r="CN59" s="204">
        <f t="shared" si="77"/>
        <v>5563.6304464690429</v>
      </c>
      <c r="CO59" s="204">
        <f t="shared" si="77"/>
        <v>5777.2732457661414</v>
      </c>
      <c r="CP59" s="204">
        <f t="shared" si="77"/>
        <v>5990.9160450632398</v>
      </c>
      <c r="CQ59" s="204">
        <f t="shared" si="77"/>
        <v>6204.5588443603383</v>
      </c>
      <c r="CR59" s="204">
        <f t="shared" si="77"/>
        <v>6418.2016436574377</v>
      </c>
      <c r="CS59" s="204">
        <f t="shared" si="77"/>
        <v>6631.8444429545361</v>
      </c>
      <c r="CT59" s="204">
        <f t="shared" si="77"/>
        <v>6845.4872422516346</v>
      </c>
      <c r="CU59" s="204">
        <f t="shared" si="77"/>
        <v>7059.1300415487331</v>
      </c>
      <c r="CV59" s="204">
        <f t="shared" si="77"/>
        <v>7272.7728408458315</v>
      </c>
      <c r="CW59" s="204">
        <f t="shared" si="77"/>
        <v>7486.41564014293</v>
      </c>
      <c r="CX59" s="204">
        <f t="shared" si="77"/>
        <v>7700.0584394400285</v>
      </c>
      <c r="CY59" s="204">
        <f t="shared" si="77"/>
        <v>7913.7012387371269</v>
      </c>
      <c r="CZ59" s="204">
        <f t="shared" si="77"/>
        <v>8073.7026383856773</v>
      </c>
      <c r="DA59" s="204">
        <f t="shared" si="77"/>
        <v>8180.062638385677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2964.0606295986599</v>
      </c>
      <c r="G60" s="204">
        <f t="shared" si="78"/>
        <v>2623.8006295986602</v>
      </c>
      <c r="H60" s="204">
        <f t="shared" si="78"/>
        <v>2283.54062959866</v>
      </c>
      <c r="I60" s="204">
        <f t="shared" si="78"/>
        <v>1943.2806295986602</v>
      </c>
      <c r="J60" s="204">
        <f t="shared" si="78"/>
        <v>1603.02062959866</v>
      </c>
      <c r="K60" s="204">
        <f t="shared" si="78"/>
        <v>1262.7606295986602</v>
      </c>
      <c r="L60" s="204">
        <f t="shared" si="78"/>
        <v>922.50062959866011</v>
      </c>
      <c r="M60" s="204">
        <f t="shared" si="78"/>
        <v>582.24062959866012</v>
      </c>
      <c r="N60" s="204">
        <f t="shared" si="78"/>
        <v>432.51685162231399</v>
      </c>
      <c r="O60" s="204">
        <f t="shared" si="78"/>
        <v>473.32929566962179</v>
      </c>
      <c r="P60" s="204">
        <f t="shared" si="78"/>
        <v>514.14173971692958</v>
      </c>
      <c r="Q60" s="204">
        <f t="shared" si="78"/>
        <v>554.95418376423731</v>
      </c>
      <c r="R60" s="204">
        <f t="shared" si="78"/>
        <v>595.76662781154516</v>
      </c>
      <c r="S60" s="204">
        <f t="shared" si="78"/>
        <v>636.5790718588529</v>
      </c>
      <c r="T60" s="204">
        <f t="shared" si="78"/>
        <v>677.39151590616075</v>
      </c>
      <c r="U60" s="204">
        <f t="shared" si="78"/>
        <v>718.20395995346848</v>
      </c>
      <c r="V60" s="204">
        <f t="shared" si="78"/>
        <v>759.01640400077622</v>
      </c>
      <c r="W60" s="204">
        <f t="shared" si="78"/>
        <v>799.82884804808396</v>
      </c>
      <c r="X60" s="204">
        <f t="shared" si="78"/>
        <v>840.6412920953918</v>
      </c>
      <c r="Y60" s="204">
        <f t="shared" si="78"/>
        <v>881.45373614269965</v>
      </c>
      <c r="Z60" s="204">
        <f t="shared" si="78"/>
        <v>922.26618019000739</v>
      </c>
      <c r="AA60" s="204">
        <f t="shared" si="78"/>
        <v>963.07862423731513</v>
      </c>
      <c r="AB60" s="204">
        <f t="shared" si="78"/>
        <v>1003.8910682846229</v>
      </c>
      <c r="AC60" s="204">
        <f t="shared" si="78"/>
        <v>1044.7035123319306</v>
      </c>
      <c r="AD60" s="204">
        <f t="shared" si="78"/>
        <v>1085.5159563792386</v>
      </c>
      <c r="AE60" s="204">
        <f t="shared" si="78"/>
        <v>1126.3284004265463</v>
      </c>
      <c r="AF60" s="204">
        <f t="shared" si="78"/>
        <v>1167.140844473854</v>
      </c>
      <c r="AG60" s="204">
        <f t="shared" si="78"/>
        <v>1207.9532885211618</v>
      </c>
      <c r="AH60" s="204">
        <f t="shared" si="78"/>
        <v>1248.7657325684695</v>
      </c>
      <c r="AI60" s="204">
        <f t="shared" si="78"/>
        <v>1289.5781766157775</v>
      </c>
      <c r="AJ60" s="204">
        <f t="shared" si="78"/>
        <v>1330.390620663085</v>
      </c>
      <c r="AK60" s="204">
        <f t="shared" si="78"/>
        <v>1371.2030647103929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1412.0155087577007</v>
      </c>
      <c r="AM60" s="204">
        <f t="shared" si="79"/>
        <v>1452.8279528050084</v>
      </c>
      <c r="AN60" s="204">
        <f t="shared" si="79"/>
        <v>1493.6403968523161</v>
      </c>
      <c r="AO60" s="204">
        <f t="shared" si="79"/>
        <v>1534.4528408996241</v>
      </c>
      <c r="AP60" s="204">
        <f t="shared" si="79"/>
        <v>1575.2652849469318</v>
      </c>
      <c r="AQ60" s="204">
        <f t="shared" si="79"/>
        <v>1616.0777289942396</v>
      </c>
      <c r="AR60" s="204">
        <f t="shared" si="79"/>
        <v>1656.8901730415473</v>
      </c>
      <c r="AS60" s="204">
        <f t="shared" si="79"/>
        <v>1697.702617088855</v>
      </c>
      <c r="AT60" s="204">
        <f t="shared" si="79"/>
        <v>1738.515061136163</v>
      </c>
      <c r="AU60" s="204">
        <f t="shared" si="79"/>
        <v>1779.3275051834707</v>
      </c>
      <c r="AV60" s="204">
        <f t="shared" si="79"/>
        <v>1820.1399492307785</v>
      </c>
      <c r="AW60" s="204">
        <f t="shared" si="79"/>
        <v>1950.4020939687368</v>
      </c>
      <c r="AX60" s="204">
        <f t="shared" si="79"/>
        <v>2170.1139393973453</v>
      </c>
      <c r="AY60" s="204">
        <f t="shared" si="79"/>
        <v>2389.8257848259541</v>
      </c>
      <c r="AZ60" s="204">
        <f t="shared" si="79"/>
        <v>2609.5376302545628</v>
      </c>
      <c r="BA60" s="204">
        <f t="shared" si="79"/>
        <v>2829.2494756831716</v>
      </c>
      <c r="BB60" s="204">
        <f t="shared" si="79"/>
        <v>3048.9613211117803</v>
      </c>
      <c r="BC60" s="204">
        <f t="shared" si="79"/>
        <v>3268.6731665403886</v>
      </c>
      <c r="BD60" s="204">
        <f t="shared" si="79"/>
        <v>3488.3850119689978</v>
      </c>
      <c r="BE60" s="204">
        <f t="shared" si="79"/>
        <v>3708.0968573976061</v>
      </c>
      <c r="BF60" s="204">
        <f t="shared" si="79"/>
        <v>3927.8087028262148</v>
      </c>
      <c r="BG60" s="204">
        <f t="shared" si="79"/>
        <v>4147.5205482548236</v>
      </c>
      <c r="BH60" s="204">
        <f t="shared" si="79"/>
        <v>4367.2323936834327</v>
      </c>
      <c r="BI60" s="204">
        <f t="shared" si="79"/>
        <v>4586.944239112041</v>
      </c>
      <c r="BJ60" s="204">
        <f t="shared" si="79"/>
        <v>4806.6560845406493</v>
      </c>
      <c r="BK60" s="204">
        <f t="shared" si="79"/>
        <v>5026.3679299692585</v>
      </c>
      <c r="BL60" s="204">
        <f t="shared" si="79"/>
        <v>5246.0797753978677</v>
      </c>
      <c r="BM60" s="204">
        <f t="shared" si="79"/>
        <v>5465.791620826476</v>
      </c>
      <c r="BN60" s="204">
        <f t="shared" si="79"/>
        <v>5685.5034662550843</v>
      </c>
      <c r="BO60" s="204">
        <f t="shared" si="79"/>
        <v>5905.2153116836926</v>
      </c>
      <c r="BP60" s="204">
        <f t="shared" si="79"/>
        <v>6124.9271571123027</v>
      </c>
      <c r="BQ60" s="204">
        <f t="shared" si="79"/>
        <v>6344.639002540911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6564.3508479695192</v>
      </c>
      <c r="BS60" s="204">
        <f t="shared" si="80"/>
        <v>6784.0626933981275</v>
      </c>
      <c r="BT60" s="204">
        <f t="shared" si="80"/>
        <v>7003.7745388267358</v>
      </c>
      <c r="BU60" s="204">
        <f t="shared" si="80"/>
        <v>7223.4863842553459</v>
      </c>
      <c r="BV60" s="204">
        <f t="shared" si="80"/>
        <v>7443.1982296839542</v>
      </c>
      <c r="BW60" s="204">
        <f t="shared" si="80"/>
        <v>7662.9100751125625</v>
      </c>
      <c r="BX60" s="204">
        <f t="shared" si="80"/>
        <v>7882.6219205411708</v>
      </c>
      <c r="BY60" s="204">
        <f t="shared" si="80"/>
        <v>8102.3337659697791</v>
      </c>
      <c r="BZ60" s="204">
        <f t="shared" si="80"/>
        <v>8322.0456113983892</v>
      </c>
      <c r="CA60" s="204">
        <f t="shared" si="80"/>
        <v>8541.7574568269974</v>
      </c>
      <c r="CB60" s="204">
        <f t="shared" si="80"/>
        <v>8761.4693022556057</v>
      </c>
      <c r="CC60" s="204">
        <f t="shared" si="80"/>
        <v>8981.181147684214</v>
      </c>
      <c r="CD60" s="204">
        <f t="shared" si="80"/>
        <v>9200.8929931128241</v>
      </c>
      <c r="CE60" s="204">
        <f t="shared" si="80"/>
        <v>9420.6048385414324</v>
      </c>
      <c r="CF60" s="204">
        <f t="shared" si="80"/>
        <v>9640.3166839700407</v>
      </c>
      <c r="CG60" s="204">
        <f t="shared" si="80"/>
        <v>9860.028529398649</v>
      </c>
      <c r="CH60" s="204">
        <f t="shared" si="80"/>
        <v>10079.740374827259</v>
      </c>
      <c r="CI60" s="204">
        <f t="shared" si="80"/>
        <v>10299.452220255867</v>
      </c>
      <c r="CJ60" s="204">
        <f t="shared" si="80"/>
        <v>10519.164065684476</v>
      </c>
      <c r="CK60" s="204">
        <f t="shared" si="80"/>
        <v>11942.279194719846</v>
      </c>
      <c r="CL60" s="204">
        <f t="shared" si="80"/>
        <v>14568.797607361974</v>
      </c>
      <c r="CM60" s="204">
        <f t="shared" si="80"/>
        <v>17195.316020004102</v>
      </c>
      <c r="CN60" s="204">
        <f t="shared" si="80"/>
        <v>19821.834432646232</v>
      </c>
      <c r="CO60" s="204">
        <f t="shared" si="80"/>
        <v>22448.352845288362</v>
      </c>
      <c r="CP60" s="204">
        <f t="shared" si="80"/>
        <v>25074.871257930488</v>
      </c>
      <c r="CQ60" s="204">
        <f t="shared" si="80"/>
        <v>27701.389670572618</v>
      </c>
      <c r="CR60" s="204">
        <f t="shared" si="80"/>
        <v>30327.908083214745</v>
      </c>
      <c r="CS60" s="204">
        <f t="shared" si="80"/>
        <v>32954.426495856875</v>
      </c>
      <c r="CT60" s="204">
        <f t="shared" si="80"/>
        <v>35580.944908499005</v>
      </c>
      <c r="CU60" s="204">
        <f t="shared" si="80"/>
        <v>38207.463321141127</v>
      </c>
      <c r="CV60" s="204">
        <f t="shared" si="80"/>
        <v>40833.981733783265</v>
      </c>
      <c r="CW60" s="204">
        <f t="shared" si="80"/>
        <v>43460.500146425387</v>
      </c>
      <c r="CX60" s="204">
        <f t="shared" si="80"/>
        <v>46087.018559067517</v>
      </c>
      <c r="CY60" s="204">
        <f t="shared" si="80"/>
        <v>48713.536971709647</v>
      </c>
      <c r="CZ60" s="204">
        <f t="shared" si="80"/>
        <v>50389.226178030709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51114.08617803071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105.04840445944873</v>
      </c>
      <c r="G61" s="204">
        <f t="shared" si="81"/>
        <v>105.04840445944873</v>
      </c>
      <c r="H61" s="204">
        <f t="shared" si="81"/>
        <v>105.04840445944873</v>
      </c>
      <c r="I61" s="204">
        <f t="shared" si="81"/>
        <v>105.04840445944873</v>
      </c>
      <c r="J61" s="204">
        <f t="shared" si="81"/>
        <v>105.04840445944873</v>
      </c>
      <c r="K61" s="204">
        <f t="shared" si="81"/>
        <v>105.04840445944873</v>
      </c>
      <c r="L61" s="204">
        <f t="shared" si="81"/>
        <v>105.04840445944873</v>
      </c>
      <c r="M61" s="204">
        <f t="shared" si="81"/>
        <v>105.04840445944873</v>
      </c>
      <c r="N61" s="204">
        <f t="shared" si="81"/>
        <v>115.62556919981812</v>
      </c>
      <c r="O61" s="204">
        <f t="shared" si="81"/>
        <v>136.7798986805569</v>
      </c>
      <c r="P61" s="204">
        <f t="shared" si="81"/>
        <v>157.93422816129566</v>
      </c>
      <c r="Q61" s="204">
        <f t="shared" si="81"/>
        <v>179.08855764203446</v>
      </c>
      <c r="R61" s="204">
        <f t="shared" si="81"/>
        <v>200.2428871227732</v>
      </c>
      <c r="S61" s="204">
        <f t="shared" si="81"/>
        <v>221.39721660351199</v>
      </c>
      <c r="T61" s="204">
        <f t="shared" si="81"/>
        <v>242.55154608425076</v>
      </c>
      <c r="U61" s="204">
        <f t="shared" si="81"/>
        <v>263.70587556498953</v>
      </c>
      <c r="V61" s="204">
        <f t="shared" si="81"/>
        <v>284.86020504572832</v>
      </c>
      <c r="W61" s="204">
        <f t="shared" si="81"/>
        <v>306.01453452646706</v>
      </c>
      <c r="X61" s="204">
        <f t="shared" si="81"/>
        <v>327.16886400720585</v>
      </c>
      <c r="Y61" s="204">
        <f t="shared" si="81"/>
        <v>348.32319348794465</v>
      </c>
      <c r="Z61" s="204">
        <f t="shared" si="81"/>
        <v>369.47752296868339</v>
      </c>
      <c r="AA61" s="204">
        <f t="shared" si="81"/>
        <v>390.63185244942213</v>
      </c>
      <c r="AB61" s="204">
        <f t="shared" si="81"/>
        <v>411.78618193016098</v>
      </c>
      <c r="AC61" s="204">
        <f t="shared" si="81"/>
        <v>432.94051141089972</v>
      </c>
      <c r="AD61" s="204">
        <f t="shared" si="81"/>
        <v>454.09484089163846</v>
      </c>
      <c r="AE61" s="204">
        <f t="shared" si="81"/>
        <v>475.24917037237731</v>
      </c>
      <c r="AF61" s="204">
        <f t="shared" si="81"/>
        <v>496.40349985311605</v>
      </c>
      <c r="AG61" s="204">
        <f t="shared" si="81"/>
        <v>517.55782933385478</v>
      </c>
      <c r="AH61" s="204">
        <f t="shared" si="81"/>
        <v>538.71215881459364</v>
      </c>
      <c r="AI61" s="204">
        <f t="shared" si="81"/>
        <v>559.86648829533237</v>
      </c>
      <c r="AJ61" s="204">
        <f t="shared" si="81"/>
        <v>581.02081777607111</v>
      </c>
      <c r="AK61" s="204">
        <f t="shared" si="81"/>
        <v>602.17514725680996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623.3294767375487</v>
      </c>
      <c r="AM61" s="204">
        <f t="shared" si="82"/>
        <v>644.48380621828744</v>
      </c>
      <c r="AN61" s="204">
        <f t="shared" si="82"/>
        <v>665.63813569902629</v>
      </c>
      <c r="AO61" s="204">
        <f t="shared" si="82"/>
        <v>686.79246517976503</v>
      </c>
      <c r="AP61" s="204">
        <f t="shared" si="82"/>
        <v>707.94679466050377</v>
      </c>
      <c r="AQ61" s="204">
        <f t="shared" si="82"/>
        <v>729.10112414124262</v>
      </c>
      <c r="AR61" s="204">
        <f t="shared" si="82"/>
        <v>750.25545362198136</v>
      </c>
      <c r="AS61" s="204">
        <f t="shared" si="82"/>
        <v>771.4097831027201</v>
      </c>
      <c r="AT61" s="204">
        <f t="shared" si="82"/>
        <v>792.56411258345895</v>
      </c>
      <c r="AU61" s="204">
        <f t="shared" si="82"/>
        <v>813.71844206419769</v>
      </c>
      <c r="AV61" s="204">
        <f t="shared" si="82"/>
        <v>834.87277154493643</v>
      </c>
      <c r="AW61" s="204">
        <f t="shared" si="82"/>
        <v>868.0499661556828</v>
      </c>
      <c r="AX61" s="204">
        <f t="shared" si="82"/>
        <v>913.25002589643657</v>
      </c>
      <c r="AY61" s="204">
        <f t="shared" si="82"/>
        <v>958.45008563719034</v>
      </c>
      <c r="AZ61" s="204">
        <f t="shared" si="82"/>
        <v>1003.6501453779442</v>
      </c>
      <c r="BA61" s="204">
        <f t="shared" si="82"/>
        <v>1048.8502051186979</v>
      </c>
      <c r="BB61" s="204">
        <f t="shared" si="82"/>
        <v>1094.0502648594518</v>
      </c>
      <c r="BC61" s="204">
        <f t="shared" si="82"/>
        <v>1139.2503246002057</v>
      </c>
      <c r="BD61" s="204">
        <f t="shared" si="82"/>
        <v>1184.4503843409593</v>
      </c>
      <c r="BE61" s="204">
        <f t="shared" si="82"/>
        <v>1229.6504440817132</v>
      </c>
      <c r="BF61" s="204">
        <f t="shared" si="82"/>
        <v>1274.8505038224671</v>
      </c>
      <c r="BG61" s="204">
        <f t="shared" si="82"/>
        <v>1320.0505635632207</v>
      </c>
      <c r="BH61" s="204">
        <f t="shared" si="82"/>
        <v>1365.2506233039746</v>
      </c>
      <c r="BI61" s="204">
        <f t="shared" si="82"/>
        <v>1410.4506830447285</v>
      </c>
      <c r="BJ61" s="204">
        <f t="shared" si="82"/>
        <v>1455.6507427854822</v>
      </c>
      <c r="BK61" s="204">
        <f t="shared" si="82"/>
        <v>1500.8508025262361</v>
      </c>
      <c r="BL61" s="204">
        <f t="shared" si="82"/>
        <v>1546.05086226699</v>
      </c>
      <c r="BM61" s="204">
        <f t="shared" si="82"/>
        <v>1591.2509220077436</v>
      </c>
      <c r="BN61" s="204">
        <f t="shared" si="82"/>
        <v>1636.4509817484975</v>
      </c>
      <c r="BO61" s="204">
        <f t="shared" si="82"/>
        <v>1681.6510414892514</v>
      </c>
      <c r="BP61" s="204">
        <f t="shared" si="82"/>
        <v>1726.851101230005</v>
      </c>
      <c r="BQ61" s="204">
        <f t="shared" si="82"/>
        <v>1772.0511609707589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1817.2512207115128</v>
      </c>
      <c r="BS61" s="204">
        <f t="shared" si="83"/>
        <v>1862.4512804522665</v>
      </c>
      <c r="BT61" s="204">
        <f t="shared" si="83"/>
        <v>1907.6513401930201</v>
      </c>
      <c r="BU61" s="204">
        <f t="shared" si="83"/>
        <v>1952.8513999337742</v>
      </c>
      <c r="BV61" s="204">
        <f t="shared" si="83"/>
        <v>1998.0514596745279</v>
      </c>
      <c r="BW61" s="204">
        <f t="shared" si="83"/>
        <v>2043.2515194152816</v>
      </c>
      <c r="BX61" s="204">
        <f t="shared" si="83"/>
        <v>2088.4515791560357</v>
      </c>
      <c r="BY61" s="204">
        <f t="shared" si="83"/>
        <v>2133.6516388967893</v>
      </c>
      <c r="BZ61" s="204">
        <f t="shared" si="83"/>
        <v>2178.851698637543</v>
      </c>
      <c r="CA61" s="204">
        <f t="shared" si="83"/>
        <v>2224.0517583782971</v>
      </c>
      <c r="CB61" s="204">
        <f t="shared" si="83"/>
        <v>2269.2518181190508</v>
      </c>
      <c r="CC61" s="204">
        <f t="shared" si="83"/>
        <v>2314.4518778598044</v>
      </c>
      <c r="CD61" s="204">
        <f t="shared" si="83"/>
        <v>2359.6519376005585</v>
      </c>
      <c r="CE61" s="204">
        <f t="shared" si="83"/>
        <v>2404.8519973413122</v>
      </c>
      <c r="CF61" s="204">
        <f t="shared" si="83"/>
        <v>2450.0520570820659</v>
      </c>
      <c r="CG61" s="204">
        <f t="shared" si="83"/>
        <v>2495.25211682282</v>
      </c>
      <c r="CH61" s="204">
        <f t="shared" si="83"/>
        <v>2540.4521765635736</v>
      </c>
      <c r="CI61" s="204">
        <f t="shared" si="83"/>
        <v>2585.6522363043273</v>
      </c>
      <c r="CJ61" s="204">
        <f t="shared" si="83"/>
        <v>2630.8522960450814</v>
      </c>
      <c r="CK61" s="204">
        <f t="shared" si="83"/>
        <v>2648.9396564700164</v>
      </c>
      <c r="CL61" s="204">
        <f t="shared" si="83"/>
        <v>2639.9143175791337</v>
      </c>
      <c r="CM61" s="204">
        <f t="shared" si="83"/>
        <v>2630.888978688251</v>
      </c>
      <c r="CN61" s="204">
        <f t="shared" si="83"/>
        <v>2621.8636397973683</v>
      </c>
      <c r="CO61" s="204">
        <f t="shared" si="83"/>
        <v>2612.8383009064855</v>
      </c>
      <c r="CP61" s="204">
        <f t="shared" si="83"/>
        <v>2603.8129620156028</v>
      </c>
      <c r="CQ61" s="204">
        <f t="shared" si="83"/>
        <v>2594.7876231247201</v>
      </c>
      <c r="CR61" s="204">
        <f t="shared" si="83"/>
        <v>2585.7622842338369</v>
      </c>
      <c r="CS61" s="204">
        <f t="shared" si="83"/>
        <v>2576.7369453429542</v>
      </c>
      <c r="CT61" s="204">
        <f t="shared" si="83"/>
        <v>2567.7116064520715</v>
      </c>
      <c r="CU61" s="204">
        <f t="shared" si="83"/>
        <v>2558.6862675611887</v>
      </c>
      <c r="CV61" s="204">
        <f t="shared" si="83"/>
        <v>2549.660928670306</v>
      </c>
      <c r="CW61" s="204">
        <f t="shared" si="83"/>
        <v>2540.6355897794233</v>
      </c>
      <c r="CX61" s="204">
        <f t="shared" si="83"/>
        <v>2531.6102508885406</v>
      </c>
      <c r="CY61" s="204">
        <f t="shared" si="83"/>
        <v>2522.5849119976579</v>
      </c>
      <c r="CZ61" s="204">
        <f t="shared" si="83"/>
        <v>2522.2877425522161</v>
      </c>
      <c r="DA61" s="204">
        <f t="shared" si="83"/>
        <v>2530.7187425522161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343.42552466555009</v>
      </c>
      <c r="G63" s="204">
        <f t="shared" si="87"/>
        <v>343.42552466555009</v>
      </c>
      <c r="H63" s="204">
        <f t="shared" si="87"/>
        <v>343.42552466555009</v>
      </c>
      <c r="I63" s="204">
        <f t="shared" si="87"/>
        <v>343.42552466555009</v>
      </c>
      <c r="J63" s="204">
        <f t="shared" si="87"/>
        <v>343.42552466555009</v>
      </c>
      <c r="K63" s="204">
        <f t="shared" si="87"/>
        <v>343.42552466555009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343.42552466555009</v>
      </c>
      <c r="M63" s="204">
        <f t="shared" si="87"/>
        <v>343.42552466555009</v>
      </c>
      <c r="N63" s="204">
        <f t="shared" si="87"/>
        <v>429.16232015817013</v>
      </c>
      <c r="O63" s="204">
        <f t="shared" si="87"/>
        <v>600.63591114341023</v>
      </c>
      <c r="P63" s="204">
        <f t="shared" si="87"/>
        <v>772.10950212865032</v>
      </c>
      <c r="Q63" s="204">
        <f t="shared" si="87"/>
        <v>943.5830931138903</v>
      </c>
      <c r="R63" s="204">
        <f t="shared" si="87"/>
        <v>1115.0566840991305</v>
      </c>
      <c r="S63" s="204">
        <f t="shared" si="87"/>
        <v>1286.5302750843705</v>
      </c>
      <c r="T63" s="204">
        <f t="shared" si="87"/>
        <v>1458.0038660696107</v>
      </c>
      <c r="U63" s="204">
        <f t="shared" si="87"/>
        <v>1629.4774570548507</v>
      </c>
      <c r="V63" s="204">
        <f t="shared" si="87"/>
        <v>1800.9510480400909</v>
      </c>
      <c r="W63" s="204">
        <f t="shared" si="87"/>
        <v>1972.4246390253309</v>
      </c>
      <c r="X63" s="204">
        <f t="shared" si="87"/>
        <v>2143.8982300105713</v>
      </c>
      <c r="Y63" s="204">
        <f t="shared" si="87"/>
        <v>2315.371820995811</v>
      </c>
      <c r="Z63" s="204">
        <f t="shared" si="87"/>
        <v>2486.8454119810513</v>
      </c>
      <c r="AA63" s="204">
        <f t="shared" si="87"/>
        <v>2658.3190029662915</v>
      </c>
      <c r="AB63" s="204">
        <f t="shared" si="87"/>
        <v>2829.7925939515317</v>
      </c>
      <c r="AC63" s="204">
        <f t="shared" si="87"/>
        <v>3001.2661849367719</v>
      </c>
      <c r="AD63" s="204">
        <f t="shared" si="87"/>
        <v>3172.7397759220116</v>
      </c>
      <c r="AE63" s="204">
        <f t="shared" si="87"/>
        <v>3344.2133669072518</v>
      </c>
      <c r="AF63" s="204">
        <f t="shared" si="87"/>
        <v>3515.686957892492</v>
      </c>
      <c r="AG63" s="204">
        <f t="shared" si="87"/>
        <v>3687.1605488777323</v>
      </c>
      <c r="AH63" s="204">
        <f t="shared" si="87"/>
        <v>3858.634139862972</v>
      </c>
      <c r="AI63" s="204">
        <f t="shared" si="87"/>
        <v>4030.1077308482122</v>
      </c>
      <c r="AJ63" s="204">
        <f t="shared" si="87"/>
        <v>4201.5813218334524</v>
      </c>
      <c r="AK63" s="204">
        <f t="shared" si="87"/>
        <v>4373.0549128186922</v>
      </c>
      <c r="AL63" s="204">
        <f t="shared" si="87"/>
        <v>4544.5285038039328</v>
      </c>
      <c r="AM63" s="204">
        <f t="shared" si="87"/>
        <v>4716.0020947891726</v>
      </c>
      <c r="AN63" s="204">
        <f t="shared" si="87"/>
        <v>4887.4756857744123</v>
      </c>
      <c r="AO63" s="204">
        <f t="shared" si="87"/>
        <v>5058.949276759653</v>
      </c>
      <c r="AP63" s="204">
        <f t="shared" si="87"/>
        <v>5230.4228677448928</v>
      </c>
      <c r="AQ63" s="204">
        <f t="shared" si="87"/>
        <v>5401.8964587301334</v>
      </c>
      <c r="AR63" s="204">
        <f t="shared" si="87"/>
        <v>5573.3700497153732</v>
      </c>
      <c r="AS63" s="204">
        <f t="shared" si="87"/>
        <v>5744.8436407006129</v>
      </c>
      <c r="AT63" s="204">
        <f t="shared" si="87"/>
        <v>5916.3172316858536</v>
      </c>
      <c r="AU63" s="204">
        <f t="shared" si="87"/>
        <v>6087.7908226710933</v>
      </c>
      <c r="AV63" s="204">
        <f t="shared" si="87"/>
        <v>6259.2644136563331</v>
      </c>
      <c r="AW63" s="204">
        <f t="shared" si="87"/>
        <v>6764.6645172783446</v>
      </c>
      <c r="AX63" s="204">
        <f t="shared" si="87"/>
        <v>7603.9911335371271</v>
      </c>
      <c r="AY63" s="204">
        <f t="shared" si="87"/>
        <v>8443.3177497959077</v>
      </c>
      <c r="AZ63" s="204">
        <f t="shared" si="87"/>
        <v>9282.6443660546902</v>
      </c>
      <c r="BA63" s="204">
        <f t="shared" si="87"/>
        <v>10121.970982313473</v>
      </c>
      <c r="BB63" s="204">
        <f t="shared" si="87"/>
        <v>10961.297598572255</v>
      </c>
      <c r="BC63" s="204">
        <f t="shared" si="87"/>
        <v>11800.624214831038</v>
      </c>
      <c r="BD63" s="204">
        <f t="shared" si="87"/>
        <v>12639.95083108982</v>
      </c>
      <c r="BE63" s="204">
        <f t="shared" si="87"/>
        <v>13479.277447348602</v>
      </c>
      <c r="BF63" s="204">
        <f t="shared" si="87"/>
        <v>14318.604063607383</v>
      </c>
      <c r="BG63" s="204">
        <f t="shared" si="87"/>
        <v>15157.930679866166</v>
      </c>
      <c r="BH63" s="204">
        <f t="shared" si="87"/>
        <v>15997.257296124948</v>
      </c>
      <c r="BI63" s="204">
        <f t="shared" si="87"/>
        <v>16836.583912383729</v>
      </c>
      <c r="BJ63" s="204">
        <f t="shared" si="87"/>
        <v>17675.910528642511</v>
      </c>
      <c r="BK63" s="204">
        <f t="shared" si="87"/>
        <v>18515.237144901294</v>
      </c>
      <c r="BL63" s="204">
        <f t="shared" si="87"/>
        <v>19354.563761160076</v>
      </c>
      <c r="BM63" s="204">
        <f t="shared" si="87"/>
        <v>20193.890377418858</v>
      </c>
      <c r="BN63" s="204">
        <f t="shared" si="87"/>
        <v>21033.216993677641</v>
      </c>
      <c r="BO63" s="204">
        <f t="shared" si="87"/>
        <v>21872.543609936423</v>
      </c>
      <c r="BP63" s="204">
        <f t="shared" si="87"/>
        <v>22711.870226195206</v>
      </c>
      <c r="BQ63" s="204">
        <f t="shared" si="87"/>
        <v>23551.196842453988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24390.523458712771</v>
      </c>
      <c r="BS63" s="204">
        <f t="shared" si="89"/>
        <v>25229.850074971553</v>
      </c>
      <c r="BT63" s="204">
        <f t="shared" si="89"/>
        <v>26069.176691230336</v>
      </c>
      <c r="BU63" s="204">
        <f t="shared" si="89"/>
        <v>26908.503307489118</v>
      </c>
      <c r="BV63" s="204">
        <f t="shared" si="89"/>
        <v>27747.8299237479</v>
      </c>
      <c r="BW63" s="204">
        <f t="shared" si="89"/>
        <v>28587.156540006683</v>
      </c>
      <c r="BX63" s="204">
        <f t="shared" si="89"/>
        <v>29426.483156265458</v>
      </c>
      <c r="BY63" s="204">
        <f t="shared" si="89"/>
        <v>30265.809772524241</v>
      </c>
      <c r="BZ63" s="204">
        <f t="shared" si="89"/>
        <v>31105.136388783023</v>
      </c>
      <c r="CA63" s="204">
        <f t="shared" si="89"/>
        <v>31944.463005041805</v>
      </c>
      <c r="CB63" s="204">
        <f t="shared" si="89"/>
        <v>32783.789621300588</v>
      </c>
      <c r="CC63" s="204">
        <f t="shared" si="89"/>
        <v>33623.11623755937</v>
      </c>
      <c r="CD63" s="204">
        <f t="shared" si="89"/>
        <v>34462.442853818153</v>
      </c>
      <c r="CE63" s="204">
        <f t="shared" si="89"/>
        <v>35301.769470076935</v>
      </c>
      <c r="CF63" s="204">
        <f t="shared" si="89"/>
        <v>36141.096086335718</v>
      </c>
      <c r="CG63" s="204">
        <f t="shared" si="89"/>
        <v>36980.4227025945</v>
      </c>
      <c r="CH63" s="204">
        <f t="shared" si="89"/>
        <v>37819.749318853283</v>
      </c>
      <c r="CI63" s="204">
        <f t="shared" si="89"/>
        <v>38659.075935112065</v>
      </c>
      <c r="CJ63" s="204">
        <f t="shared" si="89"/>
        <v>39498.402551370848</v>
      </c>
      <c r="CK63" s="204">
        <f t="shared" si="89"/>
        <v>39924.253878676158</v>
      </c>
      <c r="CL63" s="204">
        <f t="shared" si="89"/>
        <v>39936.629917027989</v>
      </c>
      <c r="CM63" s="204">
        <f t="shared" si="89"/>
        <v>39949.005955379827</v>
      </c>
      <c r="CN63" s="204">
        <f t="shared" si="89"/>
        <v>39961.381993731658</v>
      </c>
      <c r="CO63" s="204">
        <f t="shared" si="89"/>
        <v>39973.758032083497</v>
      </c>
      <c r="CP63" s="204">
        <f t="shared" si="89"/>
        <v>39986.134070435328</v>
      </c>
      <c r="CQ63" s="204">
        <f t="shared" si="89"/>
        <v>39998.510108787166</v>
      </c>
      <c r="CR63" s="204">
        <f t="shared" si="89"/>
        <v>40010.886147138997</v>
      </c>
      <c r="CS63" s="204">
        <f t="shared" si="89"/>
        <v>40023.262185490836</v>
      </c>
      <c r="CT63" s="204">
        <f t="shared" si="89"/>
        <v>40035.638223842674</v>
      </c>
      <c r="CU63" s="204">
        <f t="shared" si="89"/>
        <v>40048.014262194505</v>
      </c>
      <c r="CV63" s="204">
        <f t="shared" si="89"/>
        <v>40060.390300546343</v>
      </c>
      <c r="CW63" s="204">
        <f t="shared" si="89"/>
        <v>40072.766338898175</v>
      </c>
      <c r="CX63" s="204">
        <f t="shared" si="89"/>
        <v>40085.142377250013</v>
      </c>
      <c r="CY63" s="204">
        <f t="shared" si="89"/>
        <v>40097.518415601844</v>
      </c>
      <c r="CZ63" s="204">
        <f t="shared" si="89"/>
        <v>40103.706434777763</v>
      </c>
      <c r="DA63" s="204">
        <f t="shared" si="89"/>
        <v>40103.706434777763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1248.9305588099214</v>
      </c>
      <c r="G64" s="204">
        <f t="shared" si="90"/>
        <v>1248.9305588099214</v>
      </c>
      <c r="H64" s="204">
        <f t="shared" si="90"/>
        <v>1248.9305588099214</v>
      </c>
      <c r="I64" s="204">
        <f t="shared" si="90"/>
        <v>1248.9305588099214</v>
      </c>
      <c r="J64" s="204">
        <f t="shared" si="90"/>
        <v>1248.9305588099214</v>
      </c>
      <c r="K64" s="204">
        <f t="shared" si="90"/>
        <v>1248.9305588099214</v>
      </c>
      <c r="L64" s="204">
        <f t="shared" si="88"/>
        <v>1248.9305588099214</v>
      </c>
      <c r="M64" s="204">
        <f t="shared" si="90"/>
        <v>1248.9305588099214</v>
      </c>
      <c r="N64" s="204">
        <f t="shared" si="90"/>
        <v>1231.0886936840654</v>
      </c>
      <c r="O64" s="204">
        <f t="shared" si="90"/>
        <v>1195.4049634323533</v>
      </c>
      <c r="P64" s="204">
        <f t="shared" si="90"/>
        <v>1159.7212331806413</v>
      </c>
      <c r="Q64" s="204">
        <f t="shared" si="90"/>
        <v>1124.0375029289294</v>
      </c>
      <c r="R64" s="204">
        <f t="shared" si="90"/>
        <v>1088.3537726772172</v>
      </c>
      <c r="S64" s="204">
        <f t="shared" si="90"/>
        <v>1052.6700424255052</v>
      </c>
      <c r="T64" s="204">
        <f t="shared" si="90"/>
        <v>1016.9863121737932</v>
      </c>
      <c r="U64" s="204">
        <f t="shared" si="90"/>
        <v>981.30258192208112</v>
      </c>
      <c r="V64" s="204">
        <f t="shared" si="90"/>
        <v>945.61885167036905</v>
      </c>
      <c r="W64" s="204">
        <f t="shared" si="90"/>
        <v>909.93512141865699</v>
      </c>
      <c r="X64" s="204">
        <f t="shared" si="90"/>
        <v>874.25139116694504</v>
      </c>
      <c r="Y64" s="204">
        <f t="shared" si="90"/>
        <v>838.56766091523286</v>
      </c>
      <c r="Z64" s="204">
        <f t="shared" si="90"/>
        <v>802.88393066352091</v>
      </c>
      <c r="AA64" s="204">
        <f t="shared" si="90"/>
        <v>767.20020041180885</v>
      </c>
      <c r="AB64" s="204">
        <f t="shared" si="90"/>
        <v>731.51647016009679</v>
      </c>
      <c r="AC64" s="204">
        <f t="shared" si="90"/>
        <v>695.83273990838472</v>
      </c>
      <c r="AD64" s="204">
        <f t="shared" si="90"/>
        <v>660.14900965667277</v>
      </c>
      <c r="AE64" s="204">
        <f t="shared" si="90"/>
        <v>624.46527940496071</v>
      </c>
      <c r="AF64" s="204">
        <f t="shared" si="90"/>
        <v>588.78154915324865</v>
      </c>
      <c r="AG64" s="204">
        <f t="shared" si="90"/>
        <v>553.09781890153658</v>
      </c>
      <c r="AH64" s="204">
        <f t="shared" si="90"/>
        <v>517.41408864982452</v>
      </c>
      <c r="AI64" s="204">
        <f t="shared" si="90"/>
        <v>481.73035839811257</v>
      </c>
      <c r="AJ64" s="204">
        <f t="shared" si="90"/>
        <v>446.04662814640051</v>
      </c>
      <c r="AK64" s="204">
        <f t="shared" si="90"/>
        <v>410.36289789468844</v>
      </c>
      <c r="AL64" s="204">
        <f t="shared" si="90"/>
        <v>374.67916764297638</v>
      </c>
      <c r="AM64" s="204">
        <f t="shared" si="90"/>
        <v>338.99543739126432</v>
      </c>
      <c r="AN64" s="204">
        <f t="shared" si="90"/>
        <v>303.31170713955225</v>
      </c>
      <c r="AO64" s="204">
        <f t="shared" si="90"/>
        <v>267.6279768878403</v>
      </c>
      <c r="AP64" s="204">
        <f t="shared" si="90"/>
        <v>231.94424663612824</v>
      </c>
      <c r="AQ64" s="204">
        <f t="shared" si="90"/>
        <v>196.26051638441618</v>
      </c>
      <c r="AR64" s="204">
        <f t="shared" si="90"/>
        <v>160.57678613270423</v>
      </c>
      <c r="AS64" s="204">
        <f t="shared" si="90"/>
        <v>124.89305588099205</v>
      </c>
      <c r="AT64" s="204">
        <f t="shared" si="90"/>
        <v>89.209325629280102</v>
      </c>
      <c r="AU64" s="204">
        <f t="shared" si="90"/>
        <v>53.525595377567925</v>
      </c>
      <c r="AV64" s="204">
        <f t="shared" si="90"/>
        <v>17.841865125855975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26.094999999999942</v>
      </c>
      <c r="DA64" s="204">
        <f t="shared" si="91"/>
        <v>78.284999999999826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25791.256902382815</v>
      </c>
      <c r="G65" s="204">
        <f t="shared" si="92"/>
        <v>25791.256902382815</v>
      </c>
      <c r="H65" s="204">
        <f t="shared" si="92"/>
        <v>25791.256902382815</v>
      </c>
      <c r="I65" s="204">
        <f t="shared" si="92"/>
        <v>25791.256902382815</v>
      </c>
      <c r="J65" s="204">
        <f t="shared" si="92"/>
        <v>25791.256902382815</v>
      </c>
      <c r="K65" s="204">
        <f t="shared" si="92"/>
        <v>25791.256902382815</v>
      </c>
      <c r="L65" s="204">
        <f t="shared" si="88"/>
        <v>25791.256902382815</v>
      </c>
      <c r="M65" s="204">
        <f t="shared" si="92"/>
        <v>25791.256902382815</v>
      </c>
      <c r="N65" s="204">
        <f t="shared" si="92"/>
        <v>25490.422275374447</v>
      </c>
      <c r="O65" s="204">
        <f t="shared" si="92"/>
        <v>24888.753021357712</v>
      </c>
      <c r="P65" s="204">
        <f t="shared" si="92"/>
        <v>24287.083767340977</v>
      </c>
      <c r="Q65" s="204">
        <f t="shared" si="92"/>
        <v>23685.414513324245</v>
      </c>
      <c r="R65" s="204">
        <f t="shared" si="92"/>
        <v>23083.74525930751</v>
      </c>
      <c r="S65" s="204">
        <f t="shared" si="92"/>
        <v>22482.076005290775</v>
      </c>
      <c r="T65" s="204">
        <f t="shared" si="92"/>
        <v>21880.40675127404</v>
      </c>
      <c r="U65" s="204">
        <f t="shared" si="92"/>
        <v>21278.737497257309</v>
      </c>
      <c r="V65" s="204">
        <f t="shared" si="92"/>
        <v>20677.068243240574</v>
      </c>
      <c r="W65" s="204">
        <f t="shared" si="92"/>
        <v>20075.398989223839</v>
      </c>
      <c r="X65" s="204">
        <f t="shared" si="92"/>
        <v>19473.729735207104</v>
      </c>
      <c r="Y65" s="204">
        <f t="shared" si="92"/>
        <v>18872.060481190369</v>
      </c>
      <c r="Z65" s="204">
        <f t="shared" si="92"/>
        <v>18270.391227173634</v>
      </c>
      <c r="AA65" s="204">
        <f t="shared" si="92"/>
        <v>17668.721973156898</v>
      </c>
      <c r="AB65" s="204">
        <f t="shared" si="92"/>
        <v>17067.052719140163</v>
      </c>
      <c r="AC65" s="204">
        <f t="shared" si="92"/>
        <v>16465.383465123432</v>
      </c>
      <c r="AD65" s="204">
        <f t="shared" si="92"/>
        <v>15863.714211106697</v>
      </c>
      <c r="AE65" s="204">
        <f t="shared" si="92"/>
        <v>15262.044957089964</v>
      </c>
      <c r="AF65" s="204">
        <f t="shared" si="92"/>
        <v>14660.375703073229</v>
      </c>
      <c r="AG65" s="204">
        <f t="shared" si="92"/>
        <v>14058.706449056494</v>
      </c>
      <c r="AH65" s="204">
        <f t="shared" si="92"/>
        <v>13457.03719503976</v>
      </c>
      <c r="AI65" s="204">
        <f t="shared" si="92"/>
        <v>12855.367941023025</v>
      </c>
      <c r="AJ65" s="204">
        <f t="shared" si="92"/>
        <v>12253.69868700629</v>
      </c>
      <c r="AK65" s="204">
        <f t="shared" si="92"/>
        <v>11652.029432989557</v>
      </c>
      <c r="AL65" s="204">
        <f t="shared" si="92"/>
        <v>11050.360178972822</v>
      </c>
      <c r="AM65" s="204">
        <f t="shared" si="92"/>
        <v>10448.690924956089</v>
      </c>
      <c r="AN65" s="204">
        <f t="shared" si="92"/>
        <v>9847.0216709393535</v>
      </c>
      <c r="AO65" s="204">
        <f t="shared" si="92"/>
        <v>9245.3524169226184</v>
      </c>
      <c r="AP65" s="204">
        <f t="shared" si="92"/>
        <v>8643.6831629058834</v>
      </c>
      <c r="AQ65" s="204">
        <f t="shared" si="92"/>
        <v>8042.0139088891519</v>
      </c>
      <c r="AR65" s="204">
        <f t="shared" si="92"/>
        <v>7440.3446548724169</v>
      </c>
      <c r="AS65" s="204">
        <f t="shared" si="92"/>
        <v>6838.6754008556818</v>
      </c>
      <c r="AT65" s="204">
        <f t="shared" si="92"/>
        <v>6237.0061468389467</v>
      </c>
      <c r="AU65" s="204">
        <f t="shared" si="92"/>
        <v>5635.3368928222117</v>
      </c>
      <c r="AV65" s="204">
        <f t="shared" si="92"/>
        <v>5033.6676388054766</v>
      </c>
      <c r="AW65" s="204">
        <f t="shared" si="92"/>
        <v>4673.6725991496478</v>
      </c>
      <c r="AX65" s="204">
        <f t="shared" si="92"/>
        <v>4555.3517738547198</v>
      </c>
      <c r="AY65" s="204">
        <f t="shared" si="92"/>
        <v>4437.0309485597927</v>
      </c>
      <c r="AZ65" s="204">
        <f t="shared" si="92"/>
        <v>4318.7101232648647</v>
      </c>
      <c r="BA65" s="204">
        <f t="shared" si="92"/>
        <v>4200.3892979699367</v>
      </c>
      <c r="BB65" s="204">
        <f t="shared" si="92"/>
        <v>4082.0684726750087</v>
      </c>
      <c r="BC65" s="204">
        <f t="shared" si="92"/>
        <v>3963.7476473800812</v>
      </c>
      <c r="BD65" s="204">
        <f t="shared" si="92"/>
        <v>3845.4268220851532</v>
      </c>
      <c r="BE65" s="204">
        <f t="shared" si="92"/>
        <v>3727.1059967902256</v>
      </c>
      <c r="BF65" s="204">
        <f t="shared" si="92"/>
        <v>3608.7851714952976</v>
      </c>
      <c r="BG65" s="204">
        <f t="shared" si="92"/>
        <v>3490.4643462003696</v>
      </c>
      <c r="BH65" s="204">
        <f t="shared" si="92"/>
        <v>3372.1435209054421</v>
      </c>
      <c r="BI65" s="204">
        <f t="shared" si="92"/>
        <v>3253.8226956105145</v>
      </c>
      <c r="BJ65" s="204">
        <f t="shared" si="92"/>
        <v>3135.5018703155865</v>
      </c>
      <c r="BK65" s="204">
        <f t="shared" si="92"/>
        <v>3017.1810450206585</v>
      </c>
      <c r="BL65" s="204">
        <f t="shared" si="92"/>
        <v>2898.860219725731</v>
      </c>
      <c r="BM65" s="204">
        <f t="shared" si="92"/>
        <v>2780.539394430803</v>
      </c>
      <c r="BN65" s="204">
        <f t="shared" si="92"/>
        <v>2662.2185691358754</v>
      </c>
      <c r="BO65" s="204">
        <f t="shared" si="92"/>
        <v>2543.8977438409474</v>
      </c>
      <c r="BP65" s="204">
        <f t="shared" si="92"/>
        <v>2425.5769185460199</v>
      </c>
      <c r="BQ65" s="204">
        <f t="shared" si="92"/>
        <v>2307.2560932510919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2188.9352679561639</v>
      </c>
      <c r="BS65" s="204">
        <f t="shared" si="93"/>
        <v>2070.6144426612364</v>
      </c>
      <c r="BT65" s="204">
        <f t="shared" si="93"/>
        <v>1952.2936173663084</v>
      </c>
      <c r="BU65" s="204">
        <f t="shared" si="93"/>
        <v>1833.9727920713808</v>
      </c>
      <c r="BV65" s="204">
        <f t="shared" si="93"/>
        <v>1715.6519667764528</v>
      </c>
      <c r="BW65" s="204">
        <f t="shared" si="93"/>
        <v>1597.3311414815253</v>
      </c>
      <c r="BX65" s="204">
        <f t="shared" si="93"/>
        <v>1479.0103161865973</v>
      </c>
      <c r="BY65" s="204">
        <f t="shared" si="93"/>
        <v>1360.6894908916693</v>
      </c>
      <c r="BZ65" s="204">
        <f t="shared" si="93"/>
        <v>1242.3686655967417</v>
      </c>
      <c r="CA65" s="204">
        <f t="shared" si="93"/>
        <v>1124.0478403018137</v>
      </c>
      <c r="CB65" s="204">
        <f t="shared" si="93"/>
        <v>1005.7270150068862</v>
      </c>
      <c r="CC65" s="204">
        <f t="shared" si="93"/>
        <v>887.40618971195818</v>
      </c>
      <c r="CD65" s="204">
        <f t="shared" si="93"/>
        <v>769.08536441703063</v>
      </c>
      <c r="CE65" s="204">
        <f t="shared" si="93"/>
        <v>650.76453912210263</v>
      </c>
      <c r="CF65" s="204">
        <f t="shared" si="93"/>
        <v>532.44371382717509</v>
      </c>
      <c r="CG65" s="204">
        <f t="shared" si="93"/>
        <v>414.12288853224709</v>
      </c>
      <c r="CH65" s="204">
        <f t="shared" si="93"/>
        <v>295.80206323731909</v>
      </c>
      <c r="CI65" s="204">
        <f t="shared" si="93"/>
        <v>177.48123794239109</v>
      </c>
      <c r="CJ65" s="204">
        <f t="shared" si="93"/>
        <v>59.160412647464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2189.3377197428827</v>
      </c>
      <c r="AX66" s="204">
        <f t="shared" si="94"/>
        <v>6568.013159228648</v>
      </c>
      <c r="AY66" s="204">
        <f t="shared" si="94"/>
        <v>10946.688598714412</v>
      </c>
      <c r="AZ66" s="204">
        <f t="shared" si="94"/>
        <v>15325.364038200179</v>
      </c>
      <c r="BA66" s="204">
        <f t="shared" si="94"/>
        <v>19704.039477685943</v>
      </c>
      <c r="BB66" s="204">
        <f t="shared" si="94"/>
        <v>24082.71491717171</v>
      </c>
      <c r="BC66" s="204">
        <f t="shared" si="94"/>
        <v>28461.390356657474</v>
      </c>
      <c r="BD66" s="204">
        <f t="shared" si="94"/>
        <v>32840.065796143237</v>
      </c>
      <c r="BE66" s="204">
        <f t="shared" si="94"/>
        <v>37218.741235629008</v>
      </c>
      <c r="BF66" s="204">
        <f t="shared" si="94"/>
        <v>41597.416675114771</v>
      </c>
      <c r="BG66" s="204">
        <f t="shared" si="94"/>
        <v>45976.092114600535</v>
      </c>
      <c r="BH66" s="204">
        <f t="shared" si="94"/>
        <v>50354.767554086298</v>
      </c>
      <c r="BI66" s="204">
        <f t="shared" si="94"/>
        <v>54733.442993572069</v>
      </c>
      <c r="BJ66" s="204">
        <f t="shared" si="94"/>
        <v>59112.118433057833</v>
      </c>
      <c r="BK66" s="204">
        <f t="shared" si="94"/>
        <v>63490.793872543596</v>
      </c>
      <c r="BL66" s="204">
        <f t="shared" si="94"/>
        <v>67869.469312029367</v>
      </c>
      <c r="BM66" s="204">
        <f t="shared" si="94"/>
        <v>72248.144751515123</v>
      </c>
      <c r="BN66" s="204">
        <f t="shared" si="94"/>
        <v>76626.820191000894</v>
      </c>
      <c r="BO66" s="204">
        <f t="shared" si="94"/>
        <v>81005.495630486665</v>
      </c>
      <c r="BP66" s="204">
        <f t="shared" si="94"/>
        <v>85384.171069972421</v>
      </c>
      <c r="BQ66" s="204">
        <f t="shared" si="94"/>
        <v>89762.846509458192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94141.521948943948</v>
      </c>
      <c r="BS66" s="204">
        <f t="shared" si="95"/>
        <v>98520.197388429719</v>
      </c>
      <c r="BT66" s="204">
        <f t="shared" si="95"/>
        <v>102898.87282791549</v>
      </c>
      <c r="BU66" s="204">
        <f t="shared" si="95"/>
        <v>107277.54826740125</v>
      </c>
      <c r="BV66" s="204">
        <f t="shared" si="95"/>
        <v>111656.22370688702</v>
      </c>
      <c r="BW66" s="204">
        <f t="shared" si="95"/>
        <v>116034.89914637279</v>
      </c>
      <c r="BX66" s="204">
        <f t="shared" si="95"/>
        <v>120413.57458585854</v>
      </c>
      <c r="BY66" s="204">
        <f t="shared" si="95"/>
        <v>124792.25002534431</v>
      </c>
      <c r="BZ66" s="204">
        <f t="shared" si="95"/>
        <v>129170.92546483007</v>
      </c>
      <c r="CA66" s="204">
        <f t="shared" si="95"/>
        <v>133549.60090431586</v>
      </c>
      <c r="CB66" s="204">
        <f t="shared" si="95"/>
        <v>137928.27634380161</v>
      </c>
      <c r="CC66" s="204">
        <f t="shared" si="95"/>
        <v>142306.95178328737</v>
      </c>
      <c r="CD66" s="204">
        <f t="shared" si="95"/>
        <v>146685.62722277312</v>
      </c>
      <c r="CE66" s="204">
        <f t="shared" si="95"/>
        <v>151064.30266225891</v>
      </c>
      <c r="CF66" s="204">
        <f t="shared" si="95"/>
        <v>155442.97810174467</v>
      </c>
      <c r="CG66" s="204">
        <f t="shared" si="95"/>
        <v>159821.65354123042</v>
      </c>
      <c r="CH66" s="204">
        <f t="shared" si="95"/>
        <v>164200.32898071621</v>
      </c>
      <c r="CI66" s="204">
        <f t="shared" si="95"/>
        <v>168579.00442020196</v>
      </c>
      <c r="CJ66" s="204">
        <f t="shared" si="95"/>
        <v>172957.67985968772</v>
      </c>
      <c r="CK66" s="204">
        <f t="shared" si="95"/>
        <v>175185.17597106012</v>
      </c>
      <c r="CL66" s="204">
        <f t="shared" si="95"/>
        <v>175261.49275431913</v>
      </c>
      <c r="CM66" s="204">
        <f t="shared" si="95"/>
        <v>175337.80953757814</v>
      </c>
      <c r="CN66" s="204">
        <f t="shared" si="95"/>
        <v>175414.12632083715</v>
      </c>
      <c r="CO66" s="204">
        <f t="shared" si="95"/>
        <v>175490.44310409616</v>
      </c>
      <c r="CP66" s="204">
        <f t="shared" si="95"/>
        <v>175566.75988735518</v>
      </c>
      <c r="CQ66" s="204">
        <f t="shared" si="95"/>
        <v>175643.07667061419</v>
      </c>
      <c r="CR66" s="204">
        <f t="shared" si="95"/>
        <v>175719.39345387317</v>
      </c>
      <c r="CS66" s="204">
        <f t="shared" si="95"/>
        <v>175795.71023713218</v>
      </c>
      <c r="CT66" s="204">
        <f t="shared" si="95"/>
        <v>175872.02702039119</v>
      </c>
      <c r="CU66" s="204">
        <f t="shared" si="95"/>
        <v>175948.3438036502</v>
      </c>
      <c r="CV66" s="204">
        <f t="shared" si="95"/>
        <v>176024.66058690922</v>
      </c>
      <c r="CW66" s="204">
        <f t="shared" si="95"/>
        <v>176100.97737016823</v>
      </c>
      <c r="CX66" s="204">
        <f t="shared" si="95"/>
        <v>176177.29415342724</v>
      </c>
      <c r="CY66" s="204">
        <f t="shared" si="95"/>
        <v>176253.61093668625</v>
      </c>
      <c r="CZ66" s="204">
        <f t="shared" si="95"/>
        <v>177627.61932831575</v>
      </c>
      <c r="DA66" s="204">
        <f t="shared" si="95"/>
        <v>180299.31932831573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10302.765739966502</v>
      </c>
      <c r="G67" s="204">
        <f t="shared" si="96"/>
        <v>10302.765739966502</v>
      </c>
      <c r="H67" s="204">
        <f t="shared" si="96"/>
        <v>10302.765739966502</v>
      </c>
      <c r="I67" s="204">
        <f t="shared" si="96"/>
        <v>10302.765739966502</v>
      </c>
      <c r="J67" s="204">
        <f t="shared" si="96"/>
        <v>10302.765739966502</v>
      </c>
      <c r="K67" s="204">
        <f t="shared" si="96"/>
        <v>10302.765739966502</v>
      </c>
      <c r="L67" s="204">
        <f t="shared" si="88"/>
        <v>10302.765739966502</v>
      </c>
      <c r="M67" s="204">
        <f t="shared" si="96"/>
        <v>10302.765739966502</v>
      </c>
      <c r="N67" s="204">
        <f t="shared" si="96"/>
        <v>10212.248583822511</v>
      </c>
      <c r="O67" s="204">
        <f t="shared" si="96"/>
        <v>10031.214271534527</v>
      </c>
      <c r="P67" s="204">
        <f t="shared" si="96"/>
        <v>9850.179959246545</v>
      </c>
      <c r="Q67" s="204">
        <f t="shared" si="96"/>
        <v>9669.1456469585628</v>
      </c>
      <c r="R67" s="204">
        <f t="shared" si="96"/>
        <v>9488.1113346705788</v>
      </c>
      <c r="S67" s="204">
        <f t="shared" si="96"/>
        <v>9307.0770223825966</v>
      </c>
      <c r="T67" s="204">
        <f t="shared" si="96"/>
        <v>9126.0427100946144</v>
      </c>
      <c r="U67" s="204">
        <f t="shared" si="96"/>
        <v>8945.0083978066305</v>
      </c>
      <c r="V67" s="204">
        <f t="shared" si="96"/>
        <v>8763.9740855186483</v>
      </c>
      <c r="W67" s="204">
        <f t="shared" si="96"/>
        <v>8582.9397732306661</v>
      </c>
      <c r="X67" s="204">
        <f t="shared" si="96"/>
        <v>8401.9054609426821</v>
      </c>
      <c r="Y67" s="204">
        <f t="shared" si="96"/>
        <v>8220.8711486546999</v>
      </c>
      <c r="Z67" s="204">
        <f t="shared" si="96"/>
        <v>8039.8368363667169</v>
      </c>
      <c r="AA67" s="204">
        <f t="shared" si="96"/>
        <v>7858.8025240787338</v>
      </c>
      <c r="AB67" s="204">
        <f t="shared" si="96"/>
        <v>7677.7682117907516</v>
      </c>
      <c r="AC67" s="204">
        <f t="shared" si="96"/>
        <v>7496.7338995027685</v>
      </c>
      <c r="AD67" s="204">
        <f t="shared" si="96"/>
        <v>7315.6995872147854</v>
      </c>
      <c r="AE67" s="204">
        <f t="shared" si="96"/>
        <v>7134.6652749268032</v>
      </c>
      <c r="AF67" s="204">
        <f t="shared" si="96"/>
        <v>6953.6309626388193</v>
      </c>
      <c r="AG67" s="204">
        <f t="shared" si="96"/>
        <v>6772.5966503508371</v>
      </c>
      <c r="AH67" s="204">
        <f t="shared" si="96"/>
        <v>6591.5623380628549</v>
      </c>
      <c r="AI67" s="204">
        <f t="shared" si="96"/>
        <v>6410.5280257748709</v>
      </c>
      <c r="AJ67" s="204">
        <f t="shared" si="96"/>
        <v>6229.4937134868887</v>
      </c>
      <c r="AK67" s="204">
        <f t="shared" si="96"/>
        <v>6048.4594011989057</v>
      </c>
      <c r="AL67" s="204">
        <f t="shared" si="96"/>
        <v>5867.4250889109226</v>
      </c>
      <c r="AM67" s="204">
        <f t="shared" si="96"/>
        <v>5686.3907766229404</v>
      </c>
      <c r="AN67" s="204">
        <f t="shared" si="96"/>
        <v>5505.3564643349573</v>
      </c>
      <c r="AO67" s="204">
        <f t="shared" si="96"/>
        <v>5324.3221520469742</v>
      </c>
      <c r="AP67" s="204">
        <f t="shared" si="96"/>
        <v>5143.287839758992</v>
      </c>
      <c r="AQ67" s="204">
        <f t="shared" si="96"/>
        <v>4962.253527471009</v>
      </c>
      <c r="AR67" s="204">
        <f t="shared" si="96"/>
        <v>4781.2192151830259</v>
      </c>
      <c r="AS67" s="204">
        <f t="shared" si="96"/>
        <v>4600.1849028950428</v>
      </c>
      <c r="AT67" s="204">
        <f t="shared" si="96"/>
        <v>4419.1505906070606</v>
      </c>
      <c r="AU67" s="204">
        <f t="shared" si="96"/>
        <v>4238.1162783190775</v>
      </c>
      <c r="AV67" s="204">
        <f t="shared" si="96"/>
        <v>4057.0819660310945</v>
      </c>
      <c r="AW67" s="204">
        <f t="shared" si="96"/>
        <v>3916.9827497635147</v>
      </c>
      <c r="AX67" s="204">
        <f t="shared" si="96"/>
        <v>3817.8186295163368</v>
      </c>
      <c r="AY67" s="204">
        <f t="shared" si="96"/>
        <v>3718.6545092691595</v>
      </c>
      <c r="AZ67" s="204">
        <f t="shared" si="96"/>
        <v>3619.4903890219821</v>
      </c>
      <c r="BA67" s="204">
        <f t="shared" si="96"/>
        <v>3520.3262687748042</v>
      </c>
      <c r="BB67" s="204">
        <f t="shared" si="96"/>
        <v>3421.1621485276264</v>
      </c>
      <c r="BC67" s="204">
        <f t="shared" si="96"/>
        <v>3321.998028280449</v>
      </c>
      <c r="BD67" s="204">
        <f t="shared" si="96"/>
        <v>3222.8339080332717</v>
      </c>
      <c r="BE67" s="204">
        <f t="shared" si="96"/>
        <v>3123.6697877860938</v>
      </c>
      <c r="BF67" s="204">
        <f t="shared" si="96"/>
        <v>3024.5056675389164</v>
      </c>
      <c r="BG67" s="204">
        <f t="shared" si="96"/>
        <v>2925.3415472917386</v>
      </c>
      <c r="BH67" s="204">
        <f t="shared" si="96"/>
        <v>2826.1774270445612</v>
      </c>
      <c r="BI67" s="204">
        <f t="shared" si="96"/>
        <v>2727.0133067973838</v>
      </c>
      <c r="BJ67" s="204">
        <f t="shared" si="96"/>
        <v>2627.849186550206</v>
      </c>
      <c r="BK67" s="204">
        <f t="shared" si="96"/>
        <v>2528.6850663030282</v>
      </c>
      <c r="BL67" s="204">
        <f t="shared" si="96"/>
        <v>2429.5209460558508</v>
      </c>
      <c r="BM67" s="204">
        <f t="shared" si="96"/>
        <v>2330.3568258086734</v>
      </c>
      <c r="BN67" s="204">
        <f t="shared" si="96"/>
        <v>2231.192705561496</v>
      </c>
      <c r="BO67" s="204">
        <f t="shared" si="96"/>
        <v>2132.0285853143182</v>
      </c>
      <c r="BP67" s="204">
        <f t="shared" si="96"/>
        <v>2032.8644650671406</v>
      </c>
      <c r="BQ67" s="204">
        <f t="shared" si="96"/>
        <v>1933.700344819963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1834.5362245727856</v>
      </c>
      <c r="BS67" s="204">
        <f t="shared" si="97"/>
        <v>1735.3721043256078</v>
      </c>
      <c r="BT67" s="204">
        <f t="shared" si="97"/>
        <v>1636.2079840784304</v>
      </c>
      <c r="BU67" s="204">
        <f t="shared" si="97"/>
        <v>1537.0438638312526</v>
      </c>
      <c r="BV67" s="204">
        <f t="shared" si="97"/>
        <v>1437.8797435840752</v>
      </c>
      <c r="BW67" s="204">
        <f t="shared" si="97"/>
        <v>1338.7156233368974</v>
      </c>
      <c r="BX67" s="204">
        <f t="shared" si="97"/>
        <v>1239.55150308972</v>
      </c>
      <c r="BY67" s="204">
        <f t="shared" si="97"/>
        <v>1140.3873828425426</v>
      </c>
      <c r="BZ67" s="204">
        <f t="shared" si="97"/>
        <v>1041.2232625953648</v>
      </c>
      <c r="CA67" s="204">
        <f t="shared" si="97"/>
        <v>942.05914234818738</v>
      </c>
      <c r="CB67" s="204">
        <f t="shared" si="97"/>
        <v>842.89502210100954</v>
      </c>
      <c r="CC67" s="204">
        <f t="shared" si="97"/>
        <v>743.73090185383217</v>
      </c>
      <c r="CD67" s="204">
        <f t="shared" si="97"/>
        <v>644.56678160665433</v>
      </c>
      <c r="CE67" s="204">
        <f t="shared" si="97"/>
        <v>545.40266135947695</v>
      </c>
      <c r="CF67" s="204">
        <f t="shared" si="97"/>
        <v>446.23854111229912</v>
      </c>
      <c r="CG67" s="204">
        <f t="shared" si="97"/>
        <v>347.07442086512174</v>
      </c>
      <c r="CH67" s="204">
        <f t="shared" si="97"/>
        <v>247.91030061794436</v>
      </c>
      <c r="CI67" s="204">
        <f t="shared" si="97"/>
        <v>148.74618037076652</v>
      </c>
      <c r="CJ67" s="204">
        <f t="shared" si="97"/>
        <v>49.582060123589144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1068.4349656261556</v>
      </c>
      <c r="CL68" s="204">
        <f t="shared" si="99"/>
        <v>3205.3048968784669</v>
      </c>
      <c r="CM68" s="204">
        <f t="shared" si="99"/>
        <v>5342.1748281307782</v>
      </c>
      <c r="CN68" s="204">
        <f t="shared" si="99"/>
        <v>7479.0447593830895</v>
      </c>
      <c r="CO68" s="204">
        <f t="shared" si="99"/>
        <v>9615.9146906353999</v>
      </c>
      <c r="CP68" s="204">
        <f t="shared" si="99"/>
        <v>11752.784621887713</v>
      </c>
      <c r="CQ68" s="204">
        <f t="shared" si="99"/>
        <v>13889.654553140022</v>
      </c>
      <c r="CR68" s="204">
        <f t="shared" si="99"/>
        <v>16026.524484392336</v>
      </c>
      <c r="CS68" s="204">
        <f t="shared" si="99"/>
        <v>18163.394415644645</v>
      </c>
      <c r="CT68" s="204">
        <f t="shared" si="99"/>
        <v>20300.264346896958</v>
      </c>
      <c r="CU68" s="204">
        <f t="shared" si="99"/>
        <v>22437.134278149268</v>
      </c>
      <c r="CV68" s="204">
        <f t="shared" si="99"/>
        <v>24574.004209401581</v>
      </c>
      <c r="CW68" s="204">
        <f t="shared" si="99"/>
        <v>26710.87414065389</v>
      </c>
      <c r="CX68" s="204">
        <f t="shared" si="99"/>
        <v>28847.744071906203</v>
      </c>
      <c r="CY68" s="204">
        <f t="shared" si="99"/>
        <v>30984.614003158513</v>
      </c>
      <c r="CZ68" s="204">
        <f t="shared" si="99"/>
        <v>35154.798968784671</v>
      </c>
      <c r="DA68" s="204">
        <f t="shared" si="99"/>
        <v>41358.298968784671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2117.3149869799531</v>
      </c>
      <c r="G69" s="204">
        <f t="shared" si="100"/>
        <v>2117.3149869799531</v>
      </c>
      <c r="H69" s="204">
        <f t="shared" si="100"/>
        <v>2117.3149869799531</v>
      </c>
      <c r="I69" s="204">
        <f t="shared" si="100"/>
        <v>2117.3149869799531</v>
      </c>
      <c r="J69" s="204">
        <f t="shared" si="100"/>
        <v>2117.3149869799531</v>
      </c>
      <c r="K69" s="204">
        <f t="shared" si="100"/>
        <v>2117.3149869799531</v>
      </c>
      <c r="L69" s="204">
        <f t="shared" si="88"/>
        <v>2117.3149869799531</v>
      </c>
      <c r="M69" s="204">
        <f t="shared" si="100"/>
        <v>2117.3149869799531</v>
      </c>
      <c r="N69" s="204">
        <f t="shared" si="100"/>
        <v>2120.1506766946586</v>
      </c>
      <c r="O69" s="204">
        <f t="shared" si="100"/>
        <v>2125.8220561240691</v>
      </c>
      <c r="P69" s="204">
        <f t="shared" si="100"/>
        <v>2131.4934355534797</v>
      </c>
      <c r="Q69" s="204">
        <f t="shared" si="100"/>
        <v>2137.1648149828902</v>
      </c>
      <c r="R69" s="204">
        <f t="shared" si="100"/>
        <v>2142.8361944123008</v>
      </c>
      <c r="S69" s="204">
        <f t="shared" si="100"/>
        <v>2148.5075738417113</v>
      </c>
      <c r="T69" s="204">
        <f t="shared" si="100"/>
        <v>2154.1789532711218</v>
      </c>
      <c r="U69" s="204">
        <f t="shared" si="100"/>
        <v>2159.8503327005324</v>
      </c>
      <c r="V69" s="204">
        <f t="shared" si="100"/>
        <v>2165.5217121299429</v>
      </c>
      <c r="W69" s="204">
        <f t="shared" si="100"/>
        <v>2171.1930915593534</v>
      </c>
      <c r="X69" s="204">
        <f t="shared" si="100"/>
        <v>2176.864470988764</v>
      </c>
      <c r="Y69" s="204">
        <f t="shared" si="100"/>
        <v>2182.535850418175</v>
      </c>
      <c r="Z69" s="204">
        <f t="shared" si="100"/>
        <v>2188.2072298475855</v>
      </c>
      <c r="AA69" s="204">
        <f t="shared" si="100"/>
        <v>2193.878609276996</v>
      </c>
      <c r="AB69" s="204">
        <f t="shared" si="100"/>
        <v>2199.5499887064066</v>
      </c>
      <c r="AC69" s="204">
        <f t="shared" si="100"/>
        <v>2205.2213681358171</v>
      </c>
      <c r="AD69" s="204">
        <f t="shared" si="100"/>
        <v>2210.8927475652276</v>
      </c>
      <c r="AE69" s="204">
        <f t="shared" si="100"/>
        <v>2216.5641269946382</v>
      </c>
      <c r="AF69" s="204">
        <f t="shared" si="100"/>
        <v>2222.2355064240487</v>
      </c>
      <c r="AG69" s="204">
        <f t="shared" si="100"/>
        <v>2227.9068858534592</v>
      </c>
      <c r="AH69" s="204">
        <f t="shared" si="100"/>
        <v>2233.5782652828698</v>
      </c>
      <c r="AI69" s="204">
        <f t="shared" si="100"/>
        <v>2239.2496447122803</v>
      </c>
      <c r="AJ69" s="204">
        <f t="shared" si="100"/>
        <v>2244.9210241416909</v>
      </c>
      <c r="AK69" s="204">
        <f t="shared" si="100"/>
        <v>2250.5924035711014</v>
      </c>
      <c r="AL69" s="204">
        <f t="shared" si="100"/>
        <v>2256.2637830005124</v>
      </c>
      <c r="AM69" s="204">
        <f t="shared" si="100"/>
        <v>2261.9351624299229</v>
      </c>
      <c r="AN69" s="204">
        <f t="shared" si="100"/>
        <v>2267.6065418593334</v>
      </c>
      <c r="AO69" s="204">
        <f t="shared" si="100"/>
        <v>2273.277921288744</v>
      </c>
      <c r="AP69" s="204">
        <f t="shared" si="100"/>
        <v>2278.9493007181545</v>
      </c>
      <c r="AQ69" s="204">
        <f t="shared" si="100"/>
        <v>2284.6206801475651</v>
      </c>
      <c r="AR69" s="204">
        <f t="shared" si="100"/>
        <v>2290.2920595769756</v>
      </c>
      <c r="AS69" s="204">
        <f t="shared" si="100"/>
        <v>2295.9634390063861</v>
      </c>
      <c r="AT69" s="204">
        <f t="shared" si="100"/>
        <v>2301.6348184357967</v>
      </c>
      <c r="AU69" s="204">
        <f t="shared" si="100"/>
        <v>2307.3061978652072</v>
      </c>
      <c r="AV69" s="204">
        <f t="shared" si="100"/>
        <v>2312.9775772946177</v>
      </c>
      <c r="AW69" s="204">
        <f t="shared" si="100"/>
        <v>2306.7154291746438</v>
      </c>
      <c r="AX69" s="204">
        <f t="shared" si="100"/>
        <v>2288.5197535052848</v>
      </c>
      <c r="AY69" s="204">
        <f t="shared" si="100"/>
        <v>2270.3240778359259</v>
      </c>
      <c r="AZ69" s="204">
        <f t="shared" si="100"/>
        <v>2252.128402166567</v>
      </c>
      <c r="BA69" s="204">
        <f t="shared" si="100"/>
        <v>2233.932726497208</v>
      </c>
      <c r="BB69" s="204">
        <f t="shared" si="100"/>
        <v>2215.7370508278491</v>
      </c>
      <c r="BC69" s="204">
        <f t="shared" si="100"/>
        <v>2197.5413751584902</v>
      </c>
      <c r="BD69" s="204">
        <f t="shared" si="100"/>
        <v>2179.3456994891312</v>
      </c>
      <c r="BE69" s="204">
        <f t="shared" si="100"/>
        <v>2161.1500238197723</v>
      </c>
      <c r="BF69" s="204">
        <f t="shared" si="100"/>
        <v>2142.9543481504134</v>
      </c>
      <c r="BG69" s="204">
        <f t="shared" si="100"/>
        <v>2124.7586724810544</v>
      </c>
      <c r="BH69" s="204">
        <f t="shared" si="100"/>
        <v>2106.5629968116955</v>
      </c>
      <c r="BI69" s="204">
        <f t="shared" si="100"/>
        <v>2088.3673211423366</v>
      </c>
      <c r="BJ69" s="204">
        <f t="shared" si="100"/>
        <v>2070.1716454729776</v>
      </c>
      <c r="BK69" s="204">
        <f t="shared" si="100"/>
        <v>2051.9759698036182</v>
      </c>
      <c r="BL69" s="204">
        <f t="shared" si="100"/>
        <v>2033.7802941342595</v>
      </c>
      <c r="BM69" s="204">
        <f t="shared" si="100"/>
        <v>2015.5846184649006</v>
      </c>
      <c r="BN69" s="204">
        <f t="shared" si="100"/>
        <v>1997.3889427955417</v>
      </c>
      <c r="BO69" s="204">
        <f t="shared" si="100"/>
        <v>1979.1932671261825</v>
      </c>
      <c r="BP69" s="204">
        <f t="shared" si="100"/>
        <v>1960.9975914568236</v>
      </c>
      <c r="BQ69" s="204">
        <f t="shared" si="100"/>
        <v>1942.8019157874646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1924.6062401181057</v>
      </c>
      <c r="BS69" s="204">
        <f t="shared" si="101"/>
        <v>1906.4105644487468</v>
      </c>
      <c r="BT69" s="204">
        <f t="shared" si="101"/>
        <v>1888.2148887793878</v>
      </c>
      <c r="BU69" s="204">
        <f t="shared" si="101"/>
        <v>1870.0192131100289</v>
      </c>
      <c r="BV69" s="204">
        <f t="shared" si="101"/>
        <v>1851.82353744067</v>
      </c>
      <c r="BW69" s="204">
        <f t="shared" si="101"/>
        <v>1833.627861771311</v>
      </c>
      <c r="BX69" s="204">
        <f t="shared" si="101"/>
        <v>1815.4321861019521</v>
      </c>
      <c r="BY69" s="204">
        <f t="shared" si="101"/>
        <v>1797.2365104325931</v>
      </c>
      <c r="BZ69" s="204">
        <f t="shared" si="101"/>
        <v>1779.0408347632342</v>
      </c>
      <c r="CA69" s="204">
        <f t="shared" si="101"/>
        <v>1760.8451590938753</v>
      </c>
      <c r="CB69" s="204">
        <f t="shared" si="101"/>
        <v>1742.6494834245163</v>
      </c>
      <c r="CC69" s="204">
        <f t="shared" si="101"/>
        <v>1724.4538077551574</v>
      </c>
      <c r="CD69" s="204">
        <f t="shared" si="101"/>
        <v>1706.2581320857985</v>
      </c>
      <c r="CE69" s="204">
        <f t="shared" si="101"/>
        <v>1688.0624564164395</v>
      </c>
      <c r="CF69" s="204">
        <f t="shared" si="101"/>
        <v>1669.8667807470804</v>
      </c>
      <c r="CG69" s="204">
        <f t="shared" si="101"/>
        <v>1651.6711050777214</v>
      </c>
      <c r="CH69" s="204">
        <f t="shared" si="101"/>
        <v>1633.4754294083625</v>
      </c>
      <c r="CI69" s="204">
        <f t="shared" si="101"/>
        <v>1615.2797537390036</v>
      </c>
      <c r="CJ69" s="204">
        <f t="shared" si="101"/>
        <v>1597.0840780696446</v>
      </c>
      <c r="CK69" s="204">
        <f t="shared" si="101"/>
        <v>1576.2233791961876</v>
      </c>
      <c r="CL69" s="204">
        <f t="shared" si="101"/>
        <v>1552.6976571186326</v>
      </c>
      <c r="CM69" s="204">
        <f t="shared" si="101"/>
        <v>1529.1719350410776</v>
      </c>
      <c r="CN69" s="204">
        <f t="shared" si="101"/>
        <v>1505.6462129635224</v>
      </c>
      <c r="CO69" s="204">
        <f t="shared" si="101"/>
        <v>1482.1204908859675</v>
      </c>
      <c r="CP69" s="204">
        <f t="shared" si="101"/>
        <v>1458.5947688084125</v>
      </c>
      <c r="CQ69" s="204">
        <f t="shared" si="101"/>
        <v>1435.0690467308573</v>
      </c>
      <c r="CR69" s="204">
        <f t="shared" si="101"/>
        <v>1411.5433246533023</v>
      </c>
      <c r="CS69" s="204">
        <f t="shared" si="101"/>
        <v>1388.0176025757473</v>
      </c>
      <c r="CT69" s="204">
        <f t="shared" si="101"/>
        <v>1364.4918804981921</v>
      </c>
      <c r="CU69" s="204">
        <f t="shared" si="101"/>
        <v>1340.9661584206372</v>
      </c>
      <c r="CV69" s="204">
        <f t="shared" si="101"/>
        <v>1317.4404363430822</v>
      </c>
      <c r="CW69" s="204">
        <f t="shared" si="101"/>
        <v>1293.914714265527</v>
      </c>
      <c r="CX69" s="204">
        <f t="shared" si="101"/>
        <v>1270.388992187972</v>
      </c>
      <c r="CY69" s="204">
        <f t="shared" si="101"/>
        <v>1246.863270110417</v>
      </c>
      <c r="CZ69" s="204">
        <f t="shared" si="101"/>
        <v>1242.4654090716394</v>
      </c>
      <c r="DA69" s="204">
        <f t="shared" si="101"/>
        <v>1257.1954090716395</v>
      </c>
    </row>
    <row r="70" spans="1:105" s="204" customFormat="1">
      <c r="A70" s="204" t="str">
        <f>Income!A85</f>
        <v>Cash transfer - official</v>
      </c>
      <c r="F70" s="204">
        <f t="shared" si="100"/>
        <v>20914.614452131998</v>
      </c>
      <c r="G70" s="204">
        <f t="shared" si="100"/>
        <v>20914.614452131998</v>
      </c>
      <c r="H70" s="204">
        <f t="shared" si="100"/>
        <v>20914.614452131998</v>
      </c>
      <c r="I70" s="204">
        <f t="shared" si="100"/>
        <v>20914.614452131998</v>
      </c>
      <c r="J70" s="204">
        <f t="shared" si="100"/>
        <v>20914.614452131998</v>
      </c>
      <c r="K70" s="204">
        <f t="shared" si="100"/>
        <v>20914.614452131998</v>
      </c>
      <c r="L70" s="204">
        <f t="shared" si="100"/>
        <v>20914.614452131998</v>
      </c>
      <c r="M70" s="204">
        <f t="shared" si="100"/>
        <v>20914.614452131998</v>
      </c>
      <c r="N70" s="204">
        <f t="shared" si="100"/>
        <v>21149.002372716237</v>
      </c>
      <c r="O70" s="204">
        <f t="shared" si="100"/>
        <v>21617.778213884711</v>
      </c>
      <c r="P70" s="204">
        <f t="shared" si="100"/>
        <v>22086.554055053188</v>
      </c>
      <c r="Q70" s="204">
        <f t="shared" si="100"/>
        <v>22555.329896221665</v>
      </c>
      <c r="R70" s="204">
        <f t="shared" si="100"/>
        <v>23024.105737390139</v>
      </c>
      <c r="S70" s="204">
        <f t="shared" si="100"/>
        <v>23492.881578558616</v>
      </c>
      <c r="T70" s="204">
        <f t="shared" si="100"/>
        <v>23961.657419727089</v>
      </c>
      <c r="U70" s="204">
        <f t="shared" si="100"/>
        <v>24430.433260895566</v>
      </c>
      <c r="V70" s="204">
        <f t="shared" si="100"/>
        <v>24899.209102064044</v>
      </c>
      <c r="W70" s="204">
        <f t="shared" si="100"/>
        <v>25367.984943232521</v>
      </c>
      <c r="X70" s="204">
        <f t="shared" si="100"/>
        <v>25836.760784400994</v>
      </c>
      <c r="Y70" s="204">
        <f t="shared" si="100"/>
        <v>26305.536625569472</v>
      </c>
      <c r="Z70" s="204">
        <f t="shared" si="100"/>
        <v>26774.312466737945</v>
      </c>
      <c r="AA70" s="204">
        <f t="shared" si="100"/>
        <v>27243.088307906422</v>
      </c>
      <c r="AB70" s="204">
        <f t="shared" si="100"/>
        <v>27711.8641490749</v>
      </c>
      <c r="AC70" s="204">
        <f t="shared" si="100"/>
        <v>28180.639990243373</v>
      </c>
      <c r="AD70" s="204">
        <f t="shared" si="100"/>
        <v>28649.41583141185</v>
      </c>
      <c r="AE70" s="204">
        <f t="shared" si="100"/>
        <v>29118.191672580324</v>
      </c>
      <c r="AF70" s="204">
        <f t="shared" si="100"/>
        <v>29586.967513748801</v>
      </c>
      <c r="AG70" s="204">
        <f t="shared" si="100"/>
        <v>30055.743354917278</v>
      </c>
      <c r="AH70" s="204">
        <f t="shared" si="100"/>
        <v>30524.519196085756</v>
      </c>
      <c r="AI70" s="204">
        <f t="shared" si="100"/>
        <v>30993.295037254229</v>
      </c>
      <c r="AJ70" s="204">
        <f t="shared" si="100"/>
        <v>31462.070878422703</v>
      </c>
      <c r="AK70" s="204">
        <f t="shared" si="100"/>
        <v>31930.84671959118</v>
      </c>
      <c r="AL70" s="204">
        <f t="shared" si="100"/>
        <v>32399.622560759657</v>
      </c>
      <c r="AM70" s="204">
        <f t="shared" si="100"/>
        <v>32868.398401928134</v>
      </c>
      <c r="AN70" s="204">
        <f t="shared" si="100"/>
        <v>33337.174243096611</v>
      </c>
      <c r="AO70" s="204">
        <f t="shared" si="100"/>
        <v>33805.950084265081</v>
      </c>
      <c r="AP70" s="204">
        <f t="shared" si="100"/>
        <v>34274.725925433559</v>
      </c>
      <c r="AQ70" s="204">
        <f t="shared" si="100"/>
        <v>34743.501766602036</v>
      </c>
      <c r="AR70" s="204">
        <f t="shared" si="100"/>
        <v>35212.277607770513</v>
      </c>
      <c r="AS70" s="204">
        <f t="shared" si="100"/>
        <v>35681.053448938983</v>
      </c>
      <c r="AT70" s="204">
        <f t="shared" si="100"/>
        <v>36149.82929010746</v>
      </c>
      <c r="AU70" s="204">
        <f t="shared" si="100"/>
        <v>36618.605131275937</v>
      </c>
      <c r="AV70" s="204">
        <f t="shared" si="100"/>
        <v>37087.380972444415</v>
      </c>
      <c r="AW70" s="204">
        <f t="shared" si="100"/>
        <v>37014.939650835273</v>
      </c>
      <c r="AX70" s="204">
        <f t="shared" si="100"/>
        <v>36401.28116644852</v>
      </c>
      <c r="AY70" s="204">
        <f t="shared" si="100"/>
        <v>35787.622682061767</v>
      </c>
      <c r="AZ70" s="204">
        <f t="shared" si="100"/>
        <v>35173.964197675014</v>
      </c>
      <c r="BA70" s="204">
        <f t="shared" si="100"/>
        <v>34560.305713288253</v>
      </c>
      <c r="BB70" s="204">
        <f t="shared" si="100"/>
        <v>33946.6472289015</v>
      </c>
      <c r="BC70" s="204">
        <f t="shared" si="100"/>
        <v>33332.988744514747</v>
      </c>
      <c r="BD70" s="204">
        <f t="shared" si="100"/>
        <v>32719.330260127994</v>
      </c>
      <c r="BE70" s="204">
        <f t="shared" si="100"/>
        <v>32105.671775741237</v>
      </c>
      <c r="BF70" s="204">
        <f t="shared" si="100"/>
        <v>31492.013291354484</v>
      </c>
      <c r="BG70" s="204">
        <f t="shared" si="100"/>
        <v>30878.354806967727</v>
      </c>
      <c r="BH70" s="204">
        <f t="shared" si="100"/>
        <v>30264.696322580974</v>
      </c>
      <c r="BI70" s="204">
        <f t="shared" si="100"/>
        <v>29651.037838194221</v>
      </c>
      <c r="BJ70" s="204">
        <f t="shared" si="100"/>
        <v>29037.379353807464</v>
      </c>
      <c r="BK70" s="204">
        <f t="shared" si="100"/>
        <v>28423.720869420707</v>
      </c>
      <c r="BL70" s="204">
        <f t="shared" si="100"/>
        <v>27810.062385033954</v>
      </c>
      <c r="BM70" s="204">
        <f t="shared" si="100"/>
        <v>27196.403900647201</v>
      </c>
      <c r="BN70" s="204">
        <f t="shared" si="100"/>
        <v>26582.745416260448</v>
      </c>
      <c r="BO70" s="204">
        <f t="shared" si="100"/>
        <v>25969.086931873691</v>
      </c>
      <c r="BP70" s="204">
        <f t="shared" si="100"/>
        <v>25355.428447486935</v>
      </c>
      <c r="BQ70" s="204">
        <f t="shared" si="100"/>
        <v>24741.769963100181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24128.111478713428</v>
      </c>
      <c r="BS70" s="204">
        <f t="shared" si="102"/>
        <v>23514.452994326672</v>
      </c>
      <c r="BT70" s="204">
        <f t="shared" si="102"/>
        <v>22900.794509939915</v>
      </c>
      <c r="BU70" s="204">
        <f t="shared" si="102"/>
        <v>22287.136025553162</v>
      </c>
      <c r="BV70" s="204">
        <f t="shared" si="102"/>
        <v>21673.477541166409</v>
      </c>
      <c r="BW70" s="204">
        <f t="shared" si="102"/>
        <v>21059.819056779656</v>
      </c>
      <c r="BX70" s="204">
        <f t="shared" si="102"/>
        <v>20446.160572392899</v>
      </c>
      <c r="BY70" s="204">
        <f t="shared" si="102"/>
        <v>19832.502088006146</v>
      </c>
      <c r="BZ70" s="204">
        <f t="shared" si="102"/>
        <v>19218.843603619389</v>
      </c>
      <c r="CA70" s="204">
        <f t="shared" si="102"/>
        <v>18605.185119232636</v>
      </c>
      <c r="CB70" s="204">
        <f t="shared" si="102"/>
        <v>17991.526634845879</v>
      </c>
      <c r="CC70" s="204">
        <f t="shared" si="102"/>
        <v>17377.868150459126</v>
      </c>
      <c r="CD70" s="204">
        <f t="shared" si="102"/>
        <v>16764.209666072369</v>
      </c>
      <c r="CE70" s="204">
        <f t="shared" si="102"/>
        <v>16150.551181685616</v>
      </c>
      <c r="CF70" s="204">
        <f t="shared" si="102"/>
        <v>15536.892697298859</v>
      </c>
      <c r="CG70" s="204">
        <f t="shared" si="102"/>
        <v>14923.234212912106</v>
      </c>
      <c r="CH70" s="204">
        <f t="shared" si="102"/>
        <v>14309.575728525353</v>
      </c>
      <c r="CI70" s="204">
        <f t="shared" si="102"/>
        <v>13695.917244138596</v>
      </c>
      <c r="CJ70" s="204">
        <f t="shared" si="102"/>
        <v>13082.258759751843</v>
      </c>
      <c r="CK70" s="204">
        <f t="shared" si="102"/>
        <v>12680.796706317293</v>
      </c>
      <c r="CL70" s="204">
        <f t="shared" si="102"/>
        <v>12491.531083834945</v>
      </c>
      <c r="CM70" s="204">
        <f t="shared" si="102"/>
        <v>12302.265461352597</v>
      </c>
      <c r="CN70" s="204">
        <f t="shared" si="102"/>
        <v>12112.99983887025</v>
      </c>
      <c r="CO70" s="204">
        <f t="shared" si="102"/>
        <v>11923.734216387902</v>
      </c>
      <c r="CP70" s="204">
        <f t="shared" si="102"/>
        <v>11734.468593905554</v>
      </c>
      <c r="CQ70" s="204">
        <f t="shared" si="102"/>
        <v>11545.202971423207</v>
      </c>
      <c r="CR70" s="204">
        <f t="shared" si="102"/>
        <v>11355.937348940859</v>
      </c>
      <c r="CS70" s="204">
        <f t="shared" si="102"/>
        <v>11166.671726458511</v>
      </c>
      <c r="CT70" s="204">
        <f t="shared" si="102"/>
        <v>10977.406103976164</v>
      </c>
      <c r="CU70" s="204">
        <f t="shared" si="102"/>
        <v>10788.140481493816</v>
      </c>
      <c r="CV70" s="204">
        <f t="shared" si="102"/>
        <v>10598.874859011468</v>
      </c>
      <c r="CW70" s="204">
        <f t="shared" si="102"/>
        <v>10409.609236529121</v>
      </c>
      <c r="CX70" s="204">
        <f t="shared" si="102"/>
        <v>10220.343614046773</v>
      </c>
      <c r="CY70" s="204">
        <f t="shared" si="102"/>
        <v>10031.077991564425</v>
      </c>
      <c r="CZ70" s="204">
        <f t="shared" si="102"/>
        <v>9372.5301803232505</v>
      </c>
      <c r="DA70" s="204">
        <f t="shared" si="102"/>
        <v>8244.7001803232524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128.78457174958126</v>
      </c>
      <c r="O71" s="204">
        <f t="shared" si="103"/>
        <v>386.35371524874381</v>
      </c>
      <c r="P71" s="204">
        <f t="shared" si="103"/>
        <v>643.92285874790628</v>
      </c>
      <c r="Q71" s="204">
        <f t="shared" si="103"/>
        <v>901.49200224706885</v>
      </c>
      <c r="R71" s="204">
        <f t="shared" si="103"/>
        <v>1159.0611457462314</v>
      </c>
      <c r="S71" s="204">
        <f t="shared" si="103"/>
        <v>1416.6302892453939</v>
      </c>
      <c r="T71" s="204">
        <f t="shared" si="103"/>
        <v>1674.1994327445564</v>
      </c>
      <c r="U71" s="204">
        <f t="shared" si="103"/>
        <v>1931.7685762437188</v>
      </c>
      <c r="V71" s="204">
        <f t="shared" si="103"/>
        <v>2189.3377197428813</v>
      </c>
      <c r="W71" s="204">
        <f t="shared" si="103"/>
        <v>2446.906863242044</v>
      </c>
      <c r="X71" s="204">
        <f t="shared" si="103"/>
        <v>2704.4760067412067</v>
      </c>
      <c r="Y71" s="204">
        <f t="shared" si="103"/>
        <v>2962.0451502403689</v>
      </c>
      <c r="Z71" s="204">
        <f t="shared" si="103"/>
        <v>3219.6142937395316</v>
      </c>
      <c r="AA71" s="204">
        <f t="shared" si="103"/>
        <v>3477.1834372386938</v>
      </c>
      <c r="AB71" s="204">
        <f t="shared" si="103"/>
        <v>3734.7525807378565</v>
      </c>
      <c r="AC71" s="204">
        <f t="shared" si="103"/>
        <v>3992.3217242370192</v>
      </c>
      <c r="AD71" s="204">
        <f t="shared" si="103"/>
        <v>4249.8908677361815</v>
      </c>
      <c r="AE71" s="204">
        <f t="shared" si="103"/>
        <v>4507.4600112353437</v>
      </c>
      <c r="AF71" s="204">
        <f t="shared" si="103"/>
        <v>4765.0291547345068</v>
      </c>
      <c r="AG71" s="204">
        <f t="shared" si="103"/>
        <v>5022.5982982336691</v>
      </c>
      <c r="AH71" s="204">
        <f t="shared" si="103"/>
        <v>5280.1674417328313</v>
      </c>
      <c r="AI71" s="204">
        <f t="shared" si="103"/>
        <v>5537.7365852319945</v>
      </c>
      <c r="AJ71" s="204">
        <f t="shared" si="103"/>
        <v>5795.3057287311567</v>
      </c>
      <c r="AK71" s="204">
        <f t="shared" si="103"/>
        <v>6052.8748722303189</v>
      </c>
      <c r="AL71" s="204">
        <f t="shared" si="103"/>
        <v>6310.4440157294821</v>
      </c>
      <c r="AM71" s="204">
        <f t="shared" si="103"/>
        <v>6568.0131592286443</v>
      </c>
      <c r="AN71" s="204">
        <f t="shared" si="103"/>
        <v>6825.5823027278066</v>
      </c>
      <c r="AO71" s="204">
        <f t="shared" si="103"/>
        <v>7083.1514462269697</v>
      </c>
      <c r="AP71" s="204">
        <f t="shared" si="103"/>
        <v>7340.7205897261319</v>
      </c>
      <c r="AQ71" s="204">
        <f t="shared" si="103"/>
        <v>7598.2897332252942</v>
      </c>
      <c r="AR71" s="204">
        <f t="shared" si="103"/>
        <v>7855.8588767244573</v>
      </c>
      <c r="AS71" s="204">
        <f t="shared" si="103"/>
        <v>8113.4280202236196</v>
      </c>
      <c r="AT71" s="204">
        <f t="shared" si="103"/>
        <v>8370.9971637227827</v>
      </c>
      <c r="AU71" s="204">
        <f t="shared" si="103"/>
        <v>8628.566307221945</v>
      </c>
      <c r="AV71" s="204">
        <f t="shared" si="103"/>
        <v>8886.1354507211072</v>
      </c>
      <c r="AW71" s="204">
        <f t="shared" si="103"/>
        <v>8902.2335221898047</v>
      </c>
      <c r="AX71" s="204">
        <f t="shared" si="103"/>
        <v>8676.8605216280375</v>
      </c>
      <c r="AY71" s="204">
        <f t="shared" si="103"/>
        <v>8451.4875210662703</v>
      </c>
      <c r="AZ71" s="204">
        <f t="shared" si="103"/>
        <v>8226.1145205045032</v>
      </c>
      <c r="BA71" s="204">
        <f t="shared" si="103"/>
        <v>8000.7415199427369</v>
      </c>
      <c r="BB71" s="204">
        <f t="shared" si="103"/>
        <v>7775.3685193809697</v>
      </c>
      <c r="BC71" s="204">
        <f t="shared" si="103"/>
        <v>7549.9955188192016</v>
      </c>
      <c r="BD71" s="204">
        <f t="shared" si="103"/>
        <v>7324.6225182574344</v>
      </c>
      <c r="BE71" s="204">
        <f t="shared" si="103"/>
        <v>7099.2495176956672</v>
      </c>
      <c r="BF71" s="204">
        <f t="shared" si="103"/>
        <v>6873.8765171339001</v>
      </c>
      <c r="BG71" s="204">
        <f t="shared" si="103"/>
        <v>6648.5035165721329</v>
      </c>
      <c r="BH71" s="204">
        <f t="shared" si="103"/>
        <v>6423.1305160103657</v>
      </c>
      <c r="BI71" s="204">
        <f t="shared" si="103"/>
        <v>6197.7575154485985</v>
      </c>
      <c r="BJ71" s="204">
        <f t="shared" si="103"/>
        <v>5972.3845148868313</v>
      </c>
      <c r="BK71" s="204">
        <f t="shared" si="103"/>
        <v>5747.0115143250641</v>
      </c>
      <c r="BL71" s="204">
        <f t="shared" si="103"/>
        <v>5521.6385137632969</v>
      </c>
      <c r="BM71" s="204">
        <f t="shared" si="103"/>
        <v>5296.2655132015298</v>
      </c>
      <c r="BN71" s="204">
        <f t="shared" si="103"/>
        <v>5070.8925126397626</v>
      </c>
      <c r="BO71" s="204">
        <f t="shared" si="103"/>
        <v>4845.5195120779954</v>
      </c>
      <c r="BP71" s="204">
        <f t="shared" si="103"/>
        <v>4620.1465115162282</v>
      </c>
      <c r="BQ71" s="204">
        <f t="shared" si="103"/>
        <v>4394.773510954461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4169.4005103926938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3944.0275098309266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3718.6545092691595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3493.2815087073914</v>
      </c>
      <c r="BV71" s="204">
        <f t="shared" si="104"/>
        <v>3267.9085081456242</v>
      </c>
      <c r="BW71" s="204">
        <f t="shared" si="104"/>
        <v>3042.535507583857</v>
      </c>
      <c r="BX71" s="204">
        <f t="shared" si="104"/>
        <v>2817.1625070220898</v>
      </c>
      <c r="BY71" s="204">
        <f t="shared" si="104"/>
        <v>2591.7895064603226</v>
      </c>
      <c r="BZ71" s="204">
        <f t="shared" si="104"/>
        <v>2366.4165058985554</v>
      </c>
      <c r="CA71" s="204">
        <f t="shared" si="104"/>
        <v>2141.0435053367883</v>
      </c>
      <c r="CB71" s="204">
        <f t="shared" si="104"/>
        <v>1915.6705047750211</v>
      </c>
      <c r="CC71" s="204">
        <f t="shared" si="104"/>
        <v>1690.2975042132539</v>
      </c>
      <c r="CD71" s="204">
        <f t="shared" si="104"/>
        <v>1464.9245036514867</v>
      </c>
      <c r="CE71" s="204">
        <f t="shared" si="104"/>
        <v>1239.5515030897195</v>
      </c>
      <c r="CF71" s="204">
        <f t="shared" si="104"/>
        <v>1014.1785025279523</v>
      </c>
      <c r="CG71" s="204">
        <f t="shared" si="104"/>
        <v>788.80550196618424</v>
      </c>
      <c r="CH71" s="204">
        <f t="shared" si="104"/>
        <v>563.43250140441705</v>
      </c>
      <c r="CI71" s="204">
        <f t="shared" si="104"/>
        <v>338.05950084264987</v>
      </c>
      <c r="CJ71" s="204">
        <f t="shared" si="104"/>
        <v>112.68650028088268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68584.569424558402</v>
      </c>
      <c r="G72" s="204">
        <f t="shared" ref="G72:BR72" si="105">SUM(G59:G71)</f>
        <v>68244.309424558407</v>
      </c>
      <c r="H72" s="204">
        <f t="shared" si="105"/>
        <v>67904.049424558412</v>
      </c>
      <c r="I72" s="204">
        <f t="shared" si="105"/>
        <v>67563.789424558403</v>
      </c>
      <c r="J72" s="204">
        <f t="shared" si="105"/>
        <v>67223.529424558408</v>
      </c>
      <c r="K72" s="204">
        <f t="shared" si="105"/>
        <v>66883.269424558399</v>
      </c>
      <c r="L72" s="204">
        <f t="shared" si="105"/>
        <v>66543.009424558404</v>
      </c>
      <c r="M72" s="204">
        <f t="shared" si="105"/>
        <v>66202.749424558409</v>
      </c>
      <c r="N72" s="204">
        <f t="shared" si="105"/>
        <v>66115.140832626319</v>
      </c>
      <c r="O72" s="204">
        <f t="shared" si="105"/>
        <v>66280.183648762162</v>
      </c>
      <c r="P72" s="204">
        <f t="shared" si="105"/>
        <v>66445.22646489802</v>
      </c>
      <c r="Q72" s="204">
        <f t="shared" si="105"/>
        <v>66610.269281033863</v>
      </c>
      <c r="R72" s="204">
        <f t="shared" si="105"/>
        <v>66775.312097169721</v>
      </c>
      <c r="S72" s="204">
        <f t="shared" si="105"/>
        <v>66940.354913305564</v>
      </c>
      <c r="T72" s="204">
        <f t="shared" si="105"/>
        <v>67105.397729441393</v>
      </c>
      <c r="U72" s="204">
        <f t="shared" si="105"/>
        <v>67270.44054557725</v>
      </c>
      <c r="V72" s="204">
        <f t="shared" si="105"/>
        <v>67435.483361713093</v>
      </c>
      <c r="W72" s="204">
        <f t="shared" si="105"/>
        <v>67600.526177848937</v>
      </c>
      <c r="X72" s="204">
        <f t="shared" si="105"/>
        <v>67765.568993984794</v>
      </c>
      <c r="Y72" s="204">
        <f t="shared" si="105"/>
        <v>67930.611810120638</v>
      </c>
      <c r="Z72" s="204">
        <f t="shared" si="105"/>
        <v>68095.654626256466</v>
      </c>
      <c r="AA72" s="204">
        <f t="shared" si="105"/>
        <v>68260.697442392309</v>
      </c>
      <c r="AB72" s="204">
        <f t="shared" si="105"/>
        <v>68425.740258528167</v>
      </c>
      <c r="AC72" s="204">
        <f t="shared" si="105"/>
        <v>68590.78307466401</v>
      </c>
      <c r="AD72" s="204">
        <f t="shared" si="105"/>
        <v>68755.825890799853</v>
      </c>
      <c r="AE72" s="204">
        <f t="shared" si="105"/>
        <v>68920.868706935697</v>
      </c>
      <c r="AF72" s="204">
        <f t="shared" si="105"/>
        <v>69085.91152307154</v>
      </c>
      <c r="AG72" s="204">
        <f t="shared" si="105"/>
        <v>69250.954339207397</v>
      </c>
      <c r="AH72" s="204">
        <f t="shared" si="105"/>
        <v>69415.997155343241</v>
      </c>
      <c r="AI72" s="204">
        <f t="shared" si="105"/>
        <v>69581.039971479084</v>
      </c>
      <c r="AJ72" s="204">
        <f t="shared" si="105"/>
        <v>69746.082787614927</v>
      </c>
      <c r="AK72" s="204">
        <f t="shared" si="105"/>
        <v>69911.12560375077</v>
      </c>
      <c r="AL72" s="204">
        <f t="shared" si="105"/>
        <v>70076.168419886613</v>
      </c>
      <c r="AM72" s="204">
        <f t="shared" si="105"/>
        <v>70241.211236022471</v>
      </c>
      <c r="AN72" s="204">
        <f t="shared" si="105"/>
        <v>70406.2540521583</v>
      </c>
      <c r="AO72" s="204">
        <f t="shared" si="105"/>
        <v>70571.296868294157</v>
      </c>
      <c r="AP72" s="204">
        <f t="shared" si="105"/>
        <v>70736.33968443</v>
      </c>
      <c r="AQ72" s="204">
        <f t="shared" si="105"/>
        <v>70901.382500565844</v>
      </c>
      <c r="AR72" s="204">
        <f t="shared" si="105"/>
        <v>71066.425316701687</v>
      </c>
      <c r="AS72" s="204">
        <f t="shared" si="105"/>
        <v>71231.46813283753</v>
      </c>
      <c r="AT72" s="204">
        <f t="shared" si="105"/>
        <v>71396.510948973373</v>
      </c>
      <c r="AU72" s="204">
        <f t="shared" si="105"/>
        <v>71561.553765109216</v>
      </c>
      <c r="AV72" s="204">
        <f t="shared" si="105"/>
        <v>71726.596581245074</v>
      </c>
      <c r="AW72" s="204">
        <f t="shared" si="105"/>
        <v>74005.589666446176</v>
      </c>
      <c r="AX72" s="204">
        <f t="shared" si="105"/>
        <v>78398.533020712537</v>
      </c>
      <c r="AY72" s="204">
        <f t="shared" si="105"/>
        <v>82791.476374978913</v>
      </c>
      <c r="AZ72" s="204">
        <f t="shared" si="105"/>
        <v>87184.419729245288</v>
      </c>
      <c r="BA72" s="204">
        <f t="shared" si="105"/>
        <v>91577.363083511649</v>
      </c>
      <c r="BB72" s="204">
        <f t="shared" si="105"/>
        <v>95970.30643777801</v>
      </c>
      <c r="BC72" s="204">
        <f t="shared" si="105"/>
        <v>100363.24979204437</v>
      </c>
      <c r="BD72" s="204">
        <f t="shared" si="105"/>
        <v>104756.19314631075</v>
      </c>
      <c r="BE72" s="204">
        <f t="shared" si="105"/>
        <v>109149.13650057714</v>
      </c>
      <c r="BF72" s="204">
        <f t="shared" si="105"/>
        <v>113542.0798548435</v>
      </c>
      <c r="BG72" s="204">
        <f t="shared" si="105"/>
        <v>117935.02320910986</v>
      </c>
      <c r="BH72" s="204">
        <f t="shared" si="105"/>
        <v>122327.96656337623</v>
      </c>
      <c r="BI72" s="204">
        <f t="shared" si="105"/>
        <v>126720.90991764258</v>
      </c>
      <c r="BJ72" s="204">
        <f t="shared" si="105"/>
        <v>131113.85327190897</v>
      </c>
      <c r="BK72" s="204">
        <f t="shared" si="105"/>
        <v>135506.79662617535</v>
      </c>
      <c r="BL72" s="204">
        <f t="shared" si="105"/>
        <v>139899.73998044169</v>
      </c>
      <c r="BM72" s="204">
        <f t="shared" si="105"/>
        <v>144292.68333470807</v>
      </c>
      <c r="BN72" s="204">
        <f t="shared" si="105"/>
        <v>148685.62668897441</v>
      </c>
      <c r="BO72" s="204">
        <f t="shared" si="105"/>
        <v>153078.57004324082</v>
      </c>
      <c r="BP72" s="204">
        <f t="shared" si="105"/>
        <v>157471.51339750719</v>
      </c>
      <c r="BQ72" s="204">
        <f t="shared" si="105"/>
        <v>161864.45675177354</v>
      </c>
      <c r="BR72" s="204">
        <f t="shared" si="105"/>
        <v>166257.40010603989</v>
      </c>
      <c r="BS72" s="204">
        <f t="shared" ref="BS72:DA72" si="106">SUM(BS59:BS71)</f>
        <v>170650.34346030626</v>
      </c>
      <c r="BT72" s="204">
        <f t="shared" si="106"/>
        <v>175043.28681457267</v>
      </c>
      <c r="BU72" s="204">
        <f t="shared" si="106"/>
        <v>179436.23016883901</v>
      </c>
      <c r="BV72" s="204">
        <f t="shared" si="106"/>
        <v>183829.17352310542</v>
      </c>
      <c r="BW72" s="204">
        <f t="shared" si="106"/>
        <v>188222.11687737177</v>
      </c>
      <c r="BX72" s="204">
        <f t="shared" si="106"/>
        <v>192615.06023163808</v>
      </c>
      <c r="BY72" s="204">
        <f t="shared" si="106"/>
        <v>197008.00358590452</v>
      </c>
      <c r="BZ72" s="204">
        <f t="shared" si="106"/>
        <v>201400.94694017086</v>
      </c>
      <c r="CA72" s="204">
        <f t="shared" si="106"/>
        <v>205793.89029443724</v>
      </c>
      <c r="CB72" s="204">
        <f t="shared" si="106"/>
        <v>210186.83364870358</v>
      </c>
      <c r="CC72" s="204">
        <f t="shared" si="106"/>
        <v>214579.77700296996</v>
      </c>
      <c r="CD72" s="204">
        <f t="shared" si="106"/>
        <v>218972.72035723628</v>
      </c>
      <c r="CE72" s="204">
        <f t="shared" si="106"/>
        <v>223365.66371150271</v>
      </c>
      <c r="CF72" s="204">
        <f t="shared" si="106"/>
        <v>227758.60706576906</v>
      </c>
      <c r="CG72" s="204">
        <f t="shared" si="106"/>
        <v>232151.55042003543</v>
      </c>
      <c r="CH72" s="204">
        <f t="shared" si="106"/>
        <v>236544.49377430181</v>
      </c>
      <c r="CI72" s="204">
        <f t="shared" si="106"/>
        <v>240937.43712856818</v>
      </c>
      <c r="CJ72" s="204">
        <f t="shared" si="106"/>
        <v>245330.3804828345</v>
      </c>
      <c r="CK72" s="204">
        <f t="shared" si="106"/>
        <v>249948.80580064352</v>
      </c>
      <c r="CL72" s="204">
        <f t="shared" si="106"/>
        <v>254792.71308199511</v>
      </c>
      <c r="CM72" s="204">
        <f t="shared" si="106"/>
        <v>259636.62036334674</v>
      </c>
      <c r="CN72" s="204">
        <f t="shared" si="106"/>
        <v>264480.52764469828</v>
      </c>
      <c r="CO72" s="204">
        <f t="shared" si="106"/>
        <v>269324.4349260499</v>
      </c>
      <c r="CP72" s="204">
        <f t="shared" si="106"/>
        <v>274168.34220740153</v>
      </c>
      <c r="CQ72" s="204">
        <f t="shared" si="106"/>
        <v>279012.24948875315</v>
      </c>
      <c r="CR72" s="204">
        <f t="shared" si="106"/>
        <v>283856.15677010466</v>
      </c>
      <c r="CS72" s="204">
        <f t="shared" si="106"/>
        <v>288700.06405145634</v>
      </c>
      <c r="CT72" s="204">
        <f t="shared" si="106"/>
        <v>293543.97133280791</v>
      </c>
      <c r="CU72" s="204">
        <f t="shared" si="106"/>
        <v>298387.87861415953</v>
      </c>
      <c r="CV72" s="204">
        <f t="shared" si="106"/>
        <v>303231.7858955111</v>
      </c>
      <c r="CW72" s="204">
        <f t="shared" si="106"/>
        <v>308075.69317686261</v>
      </c>
      <c r="CX72" s="204">
        <f t="shared" si="106"/>
        <v>312919.60045821429</v>
      </c>
      <c r="CY72" s="204">
        <f t="shared" si="106"/>
        <v>317763.50773956586</v>
      </c>
      <c r="CZ72" s="204">
        <f t="shared" si="106"/>
        <v>325075.36188024166</v>
      </c>
      <c r="DA72" s="204">
        <f t="shared" si="106"/>
        <v>334855.1628802417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15</v>
      </c>
      <c r="D107" s="214">
        <f>C23</f>
        <v>70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17.973384081939027</v>
      </c>
      <c r="D108" s="212">
        <f>BU42</f>
        <v>-15.258500487555626</v>
      </c>
      <c r="E108" s="212">
        <f>CR42</f>
        <v>213.64279929709863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40.812444047307778</v>
      </c>
      <c r="D109" s="212">
        <f t="shared" ref="D109:D120" si="108">BU43</f>
        <v>219.71184542860868</v>
      </c>
      <c r="E109" s="212">
        <f t="shared" ref="E109:E120" si="109">CR43</f>
        <v>2626.5184126421286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21.154329480738774</v>
      </c>
      <c r="D110" s="212">
        <f t="shared" si="108"/>
        <v>45.200059740753808</v>
      </c>
      <c r="E110" s="212">
        <f t="shared" si="109"/>
        <v>-9.0253388908827823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133135.29672784166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0.10027875366745143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171.47359098524009</v>
      </c>
      <c r="D112" s="212">
        <f t="shared" si="108"/>
        <v>839.32661625878211</v>
      </c>
      <c r="E112" s="212">
        <f t="shared" si="109"/>
        <v>12.376038351834966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-35.683730251712042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-601.66925401673439</v>
      </c>
      <c r="D114" s="212">
        <f t="shared" si="108"/>
        <v>-118.3208252949278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4378.6754394857653</v>
      </c>
      <c r="E115" s="212">
        <f t="shared" si="109"/>
        <v>76.316783259007693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-181.03431228798283</v>
      </c>
      <c r="D116" s="212">
        <f t="shared" si="108"/>
        <v>-99.164120247177578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2136.8699312523113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5.6713794294105746</v>
      </c>
      <c r="D118" s="212">
        <f t="shared" si="108"/>
        <v>-18.195675669358952</v>
      </c>
      <c r="E118" s="212">
        <f t="shared" si="109"/>
        <v>-23.525722077555049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468.77584116847584</v>
      </c>
      <c r="D119" s="212">
        <f t="shared" si="108"/>
        <v>-613.65848438675471</v>
      </c>
      <c r="E119" s="212">
        <f t="shared" si="109"/>
        <v>-189.26562248234768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257.56914349916252</v>
      </c>
      <c r="D120" s="212">
        <f t="shared" si="108"/>
        <v>-225.37300056176724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2016-06-02T08:47:49Z</dcterms:modified>
  <cp:category/>
</cp:coreProperties>
</file>