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920" windowHeight="1680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E40" i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I8" i="8"/>
  <c r="B9" i="8"/>
  <c r="C9" i="8"/>
  <c r="D9" i="8"/>
  <c r="I9" i="8"/>
  <c r="B10" i="8"/>
  <c r="C10" i="8"/>
  <c r="D10" i="8"/>
  <c r="E10" i="7"/>
  <c r="E10" i="8"/>
  <c r="H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7"/>
  <c r="E40" i="8"/>
  <c r="G40" i="8"/>
  <c r="F40" i="7"/>
  <c r="F40" i="8"/>
  <c r="H94" i="8"/>
  <c r="I94" i="8"/>
  <c r="B41" i="8"/>
  <c r="B95" i="8"/>
  <c r="C41" i="8"/>
  <c r="C95" i="8"/>
  <c r="D95" i="8"/>
  <c r="E41" i="7"/>
  <c r="E41" i="8"/>
  <c r="G41" i="8"/>
  <c r="F41" i="7"/>
  <c r="F41" i="8"/>
  <c r="H95" i="8"/>
  <c r="I95" i="8"/>
  <c r="B42" i="8"/>
  <c r="B96" i="8"/>
  <c r="C42" i="8"/>
  <c r="C96" i="8"/>
  <c r="D96" i="8"/>
  <c r="E42" i="7"/>
  <c r="E42" i="8"/>
  <c r="G42" i="8"/>
  <c r="F42" i="7"/>
  <c r="F42" i="8"/>
  <c r="H96" i="8"/>
  <c r="I96" i="8"/>
  <c r="B43" i="8"/>
  <c r="B97" i="8"/>
  <c r="C43" i="8"/>
  <c r="C97" i="8"/>
  <c r="D97" i="8"/>
  <c r="E43" i="7"/>
  <c r="E43" i="8"/>
  <c r="G43" i="8"/>
  <c r="F43" i="7"/>
  <c r="F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E47" i="7"/>
  <c r="E47" i="8"/>
  <c r="G47" i="8"/>
  <c r="F47" i="7"/>
  <c r="F47" i="8"/>
  <c r="H101" i="8"/>
  <c r="I101" i="8"/>
  <c r="B48" i="8"/>
  <c r="B102" i="8"/>
  <c r="C48" i="8"/>
  <c r="C102" i="8"/>
  <c r="D102" i="8"/>
  <c r="G48" i="8"/>
  <c r="F48" i="7"/>
  <c r="F48" i="8"/>
  <c r="H102" i="8"/>
  <c r="I102" i="8"/>
  <c r="B49" i="8"/>
  <c r="B103" i="8"/>
  <c r="C49" i="8"/>
  <c r="C103" i="8"/>
  <c r="D103" i="8"/>
  <c r="G49" i="8"/>
  <c r="F49" i="7"/>
  <c r="F49" i="8"/>
  <c r="H103" i="8"/>
  <c r="I103" i="8"/>
  <c r="B50" i="8"/>
  <c r="B104" i="8"/>
  <c r="C50" i="8"/>
  <c r="C104" i="8"/>
  <c r="D104" i="8"/>
  <c r="G50" i="8"/>
  <c r="H104" i="8"/>
  <c r="I104" i="8"/>
  <c r="B51" i="8"/>
  <c r="B105" i="8"/>
  <c r="C51" i="8"/>
  <c r="C105" i="8"/>
  <c r="D105" i="8"/>
  <c r="G51" i="8"/>
  <c r="F51" i="7"/>
  <c r="F51" i="8"/>
  <c r="H105" i="8"/>
  <c r="I105" i="8"/>
  <c r="B52" i="8"/>
  <c r="B106" i="8"/>
  <c r="C52" i="8"/>
  <c r="C106" i="8"/>
  <c r="D106" i="8"/>
  <c r="G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I8" i="7"/>
  <c r="B9" i="7"/>
  <c r="C9" i="7"/>
  <c r="D9" i="7"/>
  <c r="I9" i="7"/>
  <c r="B10" i="7"/>
  <c r="C10" i="7"/>
  <c r="D10" i="7"/>
  <c r="H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40" i="12"/>
  <c r="B80" i="12"/>
  <c r="B82" i="12"/>
  <c r="B81" i="12"/>
  <c r="B83" i="12"/>
  <c r="B94" i="12"/>
  <c r="K94" i="12"/>
  <c r="B41" i="12"/>
  <c r="B95" i="12"/>
  <c r="K95" i="12"/>
  <c r="B42" i="12"/>
  <c r="B96" i="12"/>
  <c r="K96" i="12"/>
  <c r="B43" i="12"/>
  <c r="B97" i="12"/>
  <c r="K97" i="12"/>
  <c r="B37" i="12"/>
  <c r="B91" i="12"/>
  <c r="K91" i="12"/>
  <c r="B38" i="12"/>
  <c r="B92" i="12"/>
  <c r="K92" i="12"/>
  <c r="B39" i="12"/>
  <c r="B93" i="12"/>
  <c r="K93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B70" i="12"/>
  <c r="B29" i="12"/>
  <c r="C29" i="12"/>
  <c r="D29" i="12"/>
  <c r="B84" i="12"/>
  <c r="G37" i="12"/>
  <c r="H83" i="12"/>
  <c r="I83" i="12"/>
  <c r="F70" i="12"/>
  <c r="H70" i="12"/>
  <c r="I84" i="12"/>
  <c r="H84" i="12"/>
  <c r="R8" i="12"/>
  <c r="E40" i="12"/>
  <c r="G40" i="12"/>
  <c r="F40" i="12"/>
  <c r="H94" i="12"/>
  <c r="L94" i="12"/>
  <c r="E41" i="12"/>
  <c r="G41" i="12"/>
  <c r="F41" i="12"/>
  <c r="H95" i="12"/>
  <c r="L95" i="12"/>
  <c r="E42" i="12"/>
  <c r="G42" i="12"/>
  <c r="F42" i="12"/>
  <c r="H96" i="12"/>
  <c r="L96" i="12"/>
  <c r="E43" i="12"/>
  <c r="G43" i="12"/>
  <c r="F43" i="12"/>
  <c r="H97" i="12"/>
  <c r="L97" i="12"/>
  <c r="E37" i="12"/>
  <c r="F37" i="12"/>
  <c r="H91" i="12"/>
  <c r="L91" i="12"/>
  <c r="E38" i="12"/>
  <c r="G38" i="12"/>
  <c r="F38" i="12"/>
  <c r="H92" i="12"/>
  <c r="L92" i="12"/>
  <c r="E39" i="12"/>
  <c r="G39" i="12"/>
  <c r="F39" i="12"/>
  <c r="H93" i="12"/>
  <c r="L93" i="12"/>
  <c r="E44" i="12"/>
  <c r="G44" i="12"/>
  <c r="F44" i="12"/>
  <c r="H98" i="12"/>
  <c r="L98" i="12"/>
  <c r="E45" i="12"/>
  <c r="G45" i="12"/>
  <c r="F45" i="12"/>
  <c r="H99" i="12"/>
  <c r="L99" i="12"/>
  <c r="E46" i="12"/>
  <c r="G46" i="12"/>
  <c r="F46" i="12"/>
  <c r="H100" i="12"/>
  <c r="L100" i="12"/>
  <c r="E47" i="12"/>
  <c r="G47" i="12"/>
  <c r="F47" i="12"/>
  <c r="H101" i="12"/>
  <c r="L101" i="12"/>
  <c r="G48" i="12"/>
  <c r="F48" i="12"/>
  <c r="H102" i="12"/>
  <c r="L102" i="12"/>
  <c r="G49" i="12"/>
  <c r="F49" i="12"/>
  <c r="H103" i="12"/>
  <c r="L103" i="12"/>
  <c r="G50" i="12"/>
  <c r="H104" i="12"/>
  <c r="L104" i="12"/>
  <c r="G51" i="12"/>
  <c r="F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I8" i="12"/>
  <c r="B9" i="12"/>
  <c r="C9" i="12"/>
  <c r="D9" i="12"/>
  <c r="I9" i="12"/>
  <c r="B10" i="12"/>
  <c r="C10" i="12"/>
  <c r="D10" i="12"/>
  <c r="E10" i="12"/>
  <c r="H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B124" i="12"/>
  <c r="H124" i="12"/>
  <c r="I124" i="12"/>
  <c r="I30" i="12"/>
  <c r="I32" i="12"/>
  <c r="B71" i="12"/>
  <c r="B125" i="12"/>
  <c r="I128" i="12"/>
  <c r="F71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119" i="12"/>
  <c r="L124" i="12"/>
  <c r="B30" i="12"/>
  <c r="K30" i="12"/>
  <c r="B119" i="12"/>
  <c r="L30" i="12"/>
  <c r="L32" i="12"/>
  <c r="B72" i="12"/>
  <c r="B126" i="12"/>
  <c r="B128" i="12"/>
  <c r="K128" i="12"/>
  <c r="L128" i="12"/>
  <c r="F72" i="12"/>
  <c r="H126" i="12"/>
  <c r="F73" i="12"/>
  <c r="H127" i="12"/>
  <c r="L127" i="12"/>
  <c r="J33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T9" i="12"/>
  <c r="R10" i="12"/>
  <c r="S10" i="12"/>
  <c r="T10" i="12"/>
  <c r="R11" i="12"/>
  <c r="S11" i="12"/>
  <c r="T11" i="12"/>
  <c r="R12" i="12"/>
  <c r="S12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8" i="12"/>
  <c r="E49" i="12"/>
  <c r="E50" i="12"/>
  <c r="F50" i="12"/>
  <c r="E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8" i="12"/>
  <c r="H8" i="12"/>
  <c r="E9" i="12"/>
  <c r="H9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8" i="7"/>
  <c r="E49" i="7"/>
  <c r="E50" i="7"/>
  <c r="F50" i="7"/>
  <c r="E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8" i="7"/>
  <c r="H8" i="7"/>
  <c r="E9" i="7"/>
  <c r="H9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8" i="8"/>
  <c r="E49" i="8"/>
  <c r="E50" i="8"/>
  <c r="F50" i="8"/>
  <c r="E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8" i="8"/>
  <c r="H8" i="8"/>
  <c r="E9" i="8"/>
  <c r="H9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<sst xmlns="http://schemas.openxmlformats.org/spreadsheetml/2006/main" count="790" uniqueCount="145">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</sst>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0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0.0625673723536737</c:v>
                </c:pt>
                <c:pt idx="2" formatCode="0.0%">
                  <c:v>0.0625673723536737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0.066803704856787</c:v>
                </c:pt>
                <c:pt idx="1">
                  <c:v>0.0334018524283935</c:v>
                </c:pt>
                <c:pt idx="2" formatCode="0.0%">
                  <c:v>0.0334018524283935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0.171916890410959</c:v>
                </c:pt>
                <c:pt idx="2" formatCode="0.0%">
                  <c:v>0.229222520547945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0.00543102255431022</c:v>
                </c:pt>
                <c:pt idx="2" formatCode="0.0%">
                  <c:v>0.00543102255431022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0.0330012453300124</c:v>
                </c:pt>
                <c:pt idx="2" formatCode="0.0%">
                  <c:v>0.0660024906600249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0.0035976200359762</c:v>
                </c:pt>
                <c:pt idx="2" formatCode="0.0%">
                  <c:v>0.0071952400719524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0.194908951432129</c:v>
                </c:pt>
                <c:pt idx="1">
                  <c:v>0.194908951432129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0.512357260273973</c:v>
                </c:pt>
                <c:pt idx="1">
                  <c:v>0.313924815886631</c:v>
                </c:pt>
                <c:pt idx="2" formatCode="0.0%">
                  <c:v>0.150169587694591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1645160"/>
        <c:axId val="1831495624"/>
      </c:barChart>
      <c:catAx>
        <c:axId val="1831645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1495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1495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1645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0.116151513196102</c:v>
                </c:pt>
                <c:pt idx="1">
                  <c:v>0.109647028457121</c:v>
                </c:pt>
                <c:pt idx="2">
                  <c:v>0.109647028457121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0.0557527263341292</c:v>
                </c:pt>
                <c:pt idx="1">
                  <c:v>0.0526305736594179</c:v>
                </c:pt>
                <c:pt idx="2">
                  <c:v>0.0526305736594179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0.0135510098728786</c:v>
                </c:pt>
                <c:pt idx="1">
                  <c:v>0.0127921533199974</c:v>
                </c:pt>
                <c:pt idx="2">
                  <c:v>0.0127921533199974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0.331354455701103</c:v>
                </c:pt>
                <c:pt idx="1">
                  <c:v>0.463896237981545</c:v>
                </c:pt>
                <c:pt idx="2">
                  <c:v>0.463896237981545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0.0516228947538233</c:v>
                </c:pt>
                <c:pt idx="1">
                  <c:v>0.0787765373943344</c:v>
                </c:pt>
                <c:pt idx="2">
                  <c:v>0.0752571102671234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0.00929212105568819</c:v>
                </c:pt>
                <c:pt idx="1">
                  <c:v>0.0130089694779635</c:v>
                </c:pt>
                <c:pt idx="2">
                  <c:v>0.0124277796771396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0.0129057236884558</c:v>
                </c:pt>
                <c:pt idx="1">
                  <c:v>0.0180680131638382</c:v>
                </c:pt>
                <c:pt idx="2">
                  <c:v>0.0172608051071384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0.00645286184422791</c:v>
                </c:pt>
                <c:pt idx="1">
                  <c:v>0.00903400658191908</c:v>
                </c:pt>
                <c:pt idx="2">
                  <c:v>0.0086304025535692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0.0193585855326837</c:v>
                </c:pt>
                <c:pt idx="1">
                  <c:v>0.0182745047428535</c:v>
                </c:pt>
                <c:pt idx="2">
                  <c:v>0.0182745047428535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0.0567851842292056</c:v>
                </c:pt>
                <c:pt idx="1">
                  <c:v>0.0536052139123701</c:v>
                </c:pt>
                <c:pt idx="2">
                  <c:v>0.0536052139123701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0.109956765825644</c:v>
                </c:pt>
                <c:pt idx="1">
                  <c:v>0.12974898367426</c:v>
                </c:pt>
                <c:pt idx="2">
                  <c:v>0.12974898367426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0.0516228947538233</c:v>
                </c:pt>
                <c:pt idx="1">
                  <c:v>0.0609150158095115</c:v>
                </c:pt>
                <c:pt idx="2">
                  <c:v>0.0609150158095115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0.108408078983029</c:v>
                </c:pt>
                <c:pt idx="1">
                  <c:v>0.108408078983029</c:v>
                </c:pt>
                <c:pt idx="2">
                  <c:v>0.108408078983029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0.0567851842292056</c:v>
                </c:pt>
                <c:pt idx="1">
                  <c:v>0.0630315544944183</c:v>
                </c:pt>
                <c:pt idx="2">
                  <c:v>0.0630315544944183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0957800"/>
        <c:axId val="-1990967464"/>
      </c:barChart>
      <c:catAx>
        <c:axId val="-1990957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0967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0967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0957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0.0872365637517538</c:v>
                </c:pt>
                <c:pt idx="1">
                  <c:v>0.0823513161816556</c:v>
                </c:pt>
                <c:pt idx="2">
                  <c:v>0.0810811170522371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0.0436182818758769</c:v>
                </c:pt>
                <c:pt idx="1">
                  <c:v>0.0411756580908278</c:v>
                </c:pt>
                <c:pt idx="2">
                  <c:v>0.041599057800634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0.0179925412737992</c:v>
                </c:pt>
                <c:pt idx="1">
                  <c:v>0.0169849589624665</c:v>
                </c:pt>
                <c:pt idx="2">
                  <c:v>0.0169849589624665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0.218091409379385</c:v>
                </c:pt>
                <c:pt idx="1">
                  <c:v>0.305327973131138</c:v>
                </c:pt>
                <c:pt idx="2">
                  <c:v>0.305327973131138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0.0348946255007015</c:v>
                </c:pt>
                <c:pt idx="1">
                  <c:v>0.0532491985140705</c:v>
                </c:pt>
                <c:pt idx="2">
                  <c:v>0.0565344932115157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0.0159933700211549</c:v>
                </c:pt>
                <c:pt idx="1">
                  <c:v>0.0223907180296168</c:v>
                </c:pt>
                <c:pt idx="2">
                  <c:v>0.0223907180296168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0.0261709691255261</c:v>
                </c:pt>
                <c:pt idx="1">
                  <c:v>0.0366393567757366</c:v>
                </c:pt>
                <c:pt idx="2">
                  <c:v>0.0388998806501255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0.0181742841149487</c:v>
                </c:pt>
                <c:pt idx="1">
                  <c:v>0.0254439977609282</c:v>
                </c:pt>
                <c:pt idx="2">
                  <c:v>0.0270138060070316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0.00908714205747435</c:v>
                </c:pt>
                <c:pt idx="1">
                  <c:v>0.0127219988804641</c:v>
                </c:pt>
                <c:pt idx="2">
                  <c:v>0.0135069030035158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0.174473127503508</c:v>
                </c:pt>
                <c:pt idx="1">
                  <c:v>0.164702632363311</c:v>
                </c:pt>
                <c:pt idx="2">
                  <c:v>0.164702632363311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0.157985416954426</c:v>
                </c:pt>
                <c:pt idx="1">
                  <c:v>0.149138233604978</c:v>
                </c:pt>
                <c:pt idx="2">
                  <c:v>0.149138233604978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0.0619379602637452</c:v>
                </c:pt>
                <c:pt idx="1">
                  <c:v>0.0730867931112193</c:v>
                </c:pt>
                <c:pt idx="2">
                  <c:v>0.0730867931112193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0.0471077444259471</c:v>
                </c:pt>
                <c:pt idx="1">
                  <c:v>0.0471077444259471</c:v>
                </c:pt>
                <c:pt idx="2">
                  <c:v>0.047107744425947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0.0872365637517538</c:v>
                </c:pt>
                <c:pt idx="1">
                  <c:v>0.0968325857644467</c:v>
                </c:pt>
                <c:pt idx="2">
                  <c:v>0.0968325857644467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1118216"/>
        <c:axId val="-1991122344"/>
      </c:barChart>
      <c:catAx>
        <c:axId val="-1991118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1122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1122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1118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0.0312891113892365</c:v>
                </c:pt>
                <c:pt idx="1">
                  <c:v>0.0438047559449312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0.708886107634543</c:v>
                </c:pt>
                <c:pt idx="1">
                  <c:v>0.836485607008761</c:v>
                </c:pt>
                <c:pt idx="2">
                  <c:v>0.836485607008761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0.25982478097622</c:v>
                </c:pt>
                <c:pt idx="1">
                  <c:v>0.30659324155194</c:v>
                </c:pt>
                <c:pt idx="2">
                  <c:v>0.30659324155194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0427432"/>
        <c:axId val="1831295752"/>
      </c:barChart>
      <c:catAx>
        <c:axId val="1770427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295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1295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0427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ZANCC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7284.3498960723</c:v>
                </c:pt>
                <c:pt idx="1">
                  <c:v>7300.15008530564</c:v>
                </c:pt>
                <c:pt idx="2">
                  <c:v>5943.987371565306</c:v>
                </c:pt>
                <c:pt idx="3">
                  <c:v>6894.155844901311</c:v>
                </c:pt>
                <c:pt idx="4">
                  <c:v>9496.015914917032</c:v>
                </c:pt>
                <c:pt idx="5">
                  <c:v>10968.14939725277</c:v>
                </c:pt>
                <c:pt idx="6">
                  <c:v>7381.866453454234</c:v>
                </c:pt>
                <c:pt idx="7">
                  <c:v>6683.260443795196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1886.493520111346</c:v>
                </c:pt>
                <c:pt idx="1">
                  <c:v>3018.389632178154</c:v>
                </c:pt>
                <c:pt idx="2">
                  <c:v>48135.76865916111</c:v>
                </c:pt>
                <c:pt idx="3">
                  <c:v>66932.79009355057</c:v>
                </c:pt>
                <c:pt idx="4">
                  <c:v>0.0</c:v>
                </c:pt>
                <c:pt idx="5">
                  <c:v>0.0</c:v>
                </c:pt>
                <c:pt idx="6">
                  <c:v>44745.44392292116</c:v>
                </c:pt>
                <c:pt idx="7">
                  <c:v>63781.57333464964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2871.552860426204</c:v>
                </c:pt>
                <c:pt idx="1">
                  <c:v>4850.892834008702</c:v>
                </c:pt>
                <c:pt idx="2">
                  <c:v>4718.204763657587</c:v>
                </c:pt>
                <c:pt idx="3">
                  <c:v>4718.204763657587</c:v>
                </c:pt>
                <c:pt idx="4">
                  <c:v>1569.731809701493</c:v>
                </c:pt>
                <c:pt idx="5">
                  <c:v>2651.736240671642</c:v>
                </c:pt>
                <c:pt idx="6">
                  <c:v>2579.202425373134</c:v>
                </c:pt>
                <c:pt idx="7">
                  <c:v>2579.202425373134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9147.229780315894</c:v>
                </c:pt>
                <c:pt idx="2">
                  <c:v>21687.12950720003</c:v>
                </c:pt>
                <c:pt idx="3">
                  <c:v>30900.76385942385</c:v>
                </c:pt>
                <c:pt idx="4">
                  <c:v>0.0</c:v>
                </c:pt>
                <c:pt idx="5">
                  <c:v>3385.184</c:v>
                </c:pt>
                <c:pt idx="6">
                  <c:v>13565.28</c:v>
                </c:pt>
                <c:pt idx="7">
                  <c:v>19211.91681223638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2263.792224133615</c:v>
                </c:pt>
                <c:pt idx="3">
                  <c:v>36220.67558613785</c:v>
                </c:pt>
                <c:pt idx="4">
                  <c:v>0.0</c:v>
                </c:pt>
                <c:pt idx="5">
                  <c:v>0.0</c:v>
                </c:pt>
                <c:pt idx="6">
                  <c:v>1416.0</c:v>
                </c:pt>
                <c:pt idx="7">
                  <c:v>22656.0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15665.44219100462</c:v>
                </c:pt>
                <c:pt idx="1">
                  <c:v>11530.24839492055</c:v>
                </c:pt>
                <c:pt idx="2">
                  <c:v>6036.779264356307</c:v>
                </c:pt>
                <c:pt idx="3">
                  <c:v>0.0</c:v>
                </c:pt>
                <c:pt idx="4">
                  <c:v>12248.4</c:v>
                </c:pt>
                <c:pt idx="5">
                  <c:v>9015.2</c:v>
                </c:pt>
                <c:pt idx="6">
                  <c:v>4720.0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32797.82174324782</c:v>
                </c:pt>
                <c:pt idx="4">
                  <c:v>0.0</c:v>
                </c:pt>
                <c:pt idx="5">
                  <c:v>0.0</c:v>
                </c:pt>
                <c:pt idx="6">
                  <c:v>4153.6</c:v>
                </c:pt>
                <c:pt idx="7">
                  <c:v>20515.008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3654.908777164011</c:v>
                </c:pt>
                <c:pt idx="5">
                  <c:v>3654.908777164011</c:v>
                </c:pt>
                <c:pt idx="6">
                  <c:v>3654.908777164011</c:v>
                </c:pt>
                <c:pt idx="7">
                  <c:v>3654.908777164011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42740.39719164266</c:v>
                </c:pt>
                <c:pt idx="1">
                  <c:v>42740.39719164266</c:v>
                </c:pt>
                <c:pt idx="2">
                  <c:v>12858.33983307894</c:v>
                </c:pt>
                <c:pt idx="3">
                  <c:v>12858.33983307894</c:v>
                </c:pt>
                <c:pt idx="4">
                  <c:v>33417.6</c:v>
                </c:pt>
                <c:pt idx="5">
                  <c:v>33417.6</c:v>
                </c:pt>
                <c:pt idx="6">
                  <c:v>10053.6</c:v>
                </c:pt>
                <c:pt idx="7">
                  <c:v>10053.6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18110.33779306892</c:v>
                </c:pt>
                <c:pt idx="4">
                  <c:v>0.0</c:v>
                </c:pt>
                <c:pt idx="5">
                  <c:v>0.0</c:v>
                </c:pt>
                <c:pt idx="6">
                  <c:v>4884.000000000001</c:v>
                </c:pt>
                <c:pt idx="7">
                  <c:v>13320.0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12677.23645514825</c:v>
                </c:pt>
                <c:pt idx="3">
                  <c:v>9779.582408257218</c:v>
                </c:pt>
                <c:pt idx="4">
                  <c:v>0.0</c:v>
                </c:pt>
                <c:pt idx="5">
                  <c:v>0.0</c:v>
                </c:pt>
                <c:pt idx="6">
                  <c:v>8399.999999999998</c:v>
                </c:pt>
                <c:pt idx="7">
                  <c:v>648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5923784"/>
        <c:axId val="-199604599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44864.50545716835</c:v>
                </c:pt>
                <c:pt idx="5" formatCode="#,##0">
                  <c:v>44864.50545716835</c:v>
                </c:pt>
                <c:pt idx="6" formatCode="#,##0">
                  <c:v>44864.50545716835</c:v>
                </c:pt>
                <c:pt idx="7" formatCode="#,##0">
                  <c:v>44864.50545716835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64129.18545716835</c:v>
                </c:pt>
                <c:pt idx="5" formatCode="#,##0">
                  <c:v>64129.18545716835</c:v>
                </c:pt>
                <c:pt idx="6" formatCode="#,##0">
                  <c:v>64129.18545716835</c:v>
                </c:pt>
                <c:pt idx="7" formatCode="#,##0">
                  <c:v>64129.18545716835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100959.3454571684</c:v>
                </c:pt>
                <c:pt idx="1">
                  <c:v>100959.3454571684</c:v>
                </c:pt>
                <c:pt idx="2">
                  <c:v>100959.3454571684</c:v>
                </c:pt>
                <c:pt idx="3">
                  <c:v>100959.3454571684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100959.3454571684</c:v>
                </c:pt>
                <c:pt idx="5" formatCode="#,##0">
                  <c:v>100959.3454571684</c:v>
                </c:pt>
                <c:pt idx="6" formatCode="#,##0">
                  <c:v>100959.3454571684</c:v>
                </c:pt>
                <c:pt idx="7" formatCode="#,##0">
                  <c:v>100959.3454571684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5923784"/>
        <c:axId val="-1996045992"/>
      </c:lineChart>
      <c:catAx>
        <c:axId val="-1995923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045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6045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5923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7284.3498960723</c:v>
                </c:pt>
                <c:pt idx="1">
                  <c:v>7300.15008530564</c:v>
                </c:pt>
                <c:pt idx="2">
                  <c:v>5943.987371565306</c:v>
                </c:pt>
                <c:pt idx="3">
                  <c:v>6894.155844901311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1886.493520111346</c:v>
                </c:pt>
                <c:pt idx="1">
                  <c:v>3018.389632178154</c:v>
                </c:pt>
                <c:pt idx="2">
                  <c:v>48135.76865916111</c:v>
                </c:pt>
                <c:pt idx="3">
                  <c:v>66932.79009355057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2871.552860426204</c:v>
                </c:pt>
                <c:pt idx="1">
                  <c:v>4850.892834008702</c:v>
                </c:pt>
                <c:pt idx="2">
                  <c:v>4718.204763657587</c:v>
                </c:pt>
                <c:pt idx="3">
                  <c:v>4718.204763657587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9147.229780315894</c:v>
                </c:pt>
                <c:pt idx="2">
                  <c:v>21687.12950720003</c:v>
                </c:pt>
                <c:pt idx="3">
                  <c:v>30900.76385942385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2263.792224133615</c:v>
                </c:pt>
                <c:pt idx="3">
                  <c:v>36220.67558613785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15665.44219100462</c:v>
                </c:pt>
                <c:pt idx="1">
                  <c:v>11530.24839492055</c:v>
                </c:pt>
                <c:pt idx="2">
                  <c:v>6036.779264356307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32797.82174324782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42740.39719164266</c:v>
                </c:pt>
                <c:pt idx="1">
                  <c:v>42740.39719164266</c:v>
                </c:pt>
                <c:pt idx="2">
                  <c:v>12858.33983307894</c:v>
                </c:pt>
                <c:pt idx="3">
                  <c:v>12858.33983307894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18110.33779306892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12677.23645514825</c:v>
                </c:pt>
                <c:pt idx="3">
                  <c:v>9779.582408257218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5932344"/>
        <c:axId val="-201593832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100959.3454571684</c:v>
                </c:pt>
                <c:pt idx="1">
                  <c:v>100959.3454571684</c:v>
                </c:pt>
                <c:pt idx="2">
                  <c:v>100959.3454571684</c:v>
                </c:pt>
                <c:pt idx="3">
                  <c:v>100959.3454571684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932344"/>
        <c:axId val="-2015938328"/>
      </c:lineChart>
      <c:catAx>
        <c:axId val="-201593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938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938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932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1190744"/>
        <c:axId val="177056938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190744"/>
        <c:axId val="1770569384"/>
      </c:lineChart>
      <c:catAx>
        <c:axId val="-19911907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0569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0569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1190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0.380343774115468</c:v>
                </c:pt>
                <c:pt idx="1">
                  <c:v>0.532481283761655</c:v>
                </c:pt>
                <c:pt idx="2">
                  <c:v>0.532481283761655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0.37086844914927</c:v>
                </c:pt>
                <c:pt idx="1">
                  <c:v>0.437624769996138</c:v>
                </c:pt>
                <c:pt idx="2">
                  <c:v>0.437624769996138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0.709025237954613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0.124508757184071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0.194906976215897</c:v>
                </c:pt>
                <c:pt idx="1">
                  <c:v>0.197044393154394</c:v>
                </c:pt>
                <c:pt idx="2">
                  <c:v>0.0942584777630706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-0.437624769996138</c:v>
                </c:pt>
                <c:pt idx="2">
                  <c:v>-0.023543468846231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1019784"/>
        <c:axId val="1771012616"/>
      </c:barChart>
      <c:catAx>
        <c:axId val="177101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1012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1012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1019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0.216081993680545</c:v>
                </c:pt>
                <c:pt idx="1">
                  <c:v>0.302514791152762</c:v>
                </c:pt>
                <c:pt idx="2">
                  <c:v>0.302514791152762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0.149066309415689</c:v>
                </c:pt>
                <c:pt idx="1">
                  <c:v>0.169109472359749</c:v>
                </c:pt>
                <c:pt idx="2">
                  <c:v>0.108134868846011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0.0744402142350132</c:v>
                </c:pt>
                <c:pt idx="1">
                  <c:v>0.0</c:v>
                </c:pt>
                <c:pt idx="2">
                  <c:v>0.0519312772525806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0.402813447764083</c:v>
                </c:pt>
                <c:pt idx="1">
                  <c:v>0.471587971113545</c:v>
                </c:pt>
                <c:pt idx="2">
                  <c:v>0.475319868361618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0.149066309415689</c:v>
                </c:pt>
                <c:pt idx="1">
                  <c:v>0.169109472359749</c:v>
                </c:pt>
                <c:pt idx="2">
                  <c:v>0.108134868846011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0872680"/>
        <c:axId val="-1995626088"/>
      </c:barChart>
      <c:catAx>
        <c:axId val="183087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5626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5626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872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0.121717639090246</c:v>
                </c:pt>
                <c:pt idx="1">
                  <c:v>0.170404694726345</c:v>
                </c:pt>
                <c:pt idx="2">
                  <c:v>0.170404694726345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0.0952030848758599</c:v>
                </c:pt>
                <c:pt idx="1">
                  <c:v>0.103708567917475</c:v>
                </c:pt>
                <c:pt idx="2">
                  <c:v>0.0619516999984601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0.052458253669388</c:v>
                </c:pt>
                <c:pt idx="1">
                  <c:v>0.0619007393298778</c:v>
                </c:pt>
                <c:pt idx="2">
                  <c:v>0.0619007393298778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0.385033375061933</c:v>
                </c:pt>
                <c:pt idx="1">
                  <c:v>0.383345739806073</c:v>
                </c:pt>
                <c:pt idx="2">
                  <c:v>0.432156339246465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0.0952030848758599</c:v>
                </c:pt>
                <c:pt idx="1">
                  <c:v>0.103708567917475</c:v>
                </c:pt>
                <c:pt idx="2">
                  <c:v>0.0619516999984601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0930664"/>
        <c:axId val="1831273640"/>
      </c:barChart>
      <c:catAx>
        <c:axId val="1830930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1273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1273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930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0.419101709144856</c:v>
                </c:pt>
                <c:pt idx="1">
                  <c:v>0.586742392802798</c:v>
                </c:pt>
                <c:pt idx="2">
                  <c:v>0.586742392802798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0.408660826032541</c:v>
                </c:pt>
                <c:pt idx="1">
                  <c:v>0.482219774718398</c:v>
                </c:pt>
                <c:pt idx="2">
                  <c:v>0.482219774718398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0.781276595744681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0.100926157697121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0.21476846057572</c:v>
                </c:pt>
                <c:pt idx="1">
                  <c:v>0.221882911681015</c:v>
                </c:pt>
                <c:pt idx="2">
                  <c:v>0.167797005329512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-0.482219774718398</c:v>
                </c:pt>
                <c:pt idx="2">
                  <c:v>-0.093680324290008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5521528"/>
        <c:axId val="-1995518168"/>
      </c:barChart>
      <c:catAx>
        <c:axId val="-1995521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5518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5518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5521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0.0625673723536737</c:v>
                </c:pt>
                <c:pt idx="2" formatCode="0.0%">
                  <c:v>0.0625673723536737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0.0307767745952677</c:v>
                </c:pt>
                <c:pt idx="2" formatCode="0.0%">
                  <c:v>0.0307767745952677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0.105147945205479</c:v>
                </c:pt>
                <c:pt idx="1">
                  <c:v>0.114611260273973</c:v>
                </c:pt>
                <c:pt idx="2" formatCode="0.0%">
                  <c:v>0.13509278900494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0.00434481804344818</c:v>
                </c:pt>
                <c:pt idx="1">
                  <c:v>0.00434481804344818</c:v>
                </c:pt>
                <c:pt idx="2" formatCode="0.0%">
                  <c:v>0.00473303694696162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0.0330012453300124</c:v>
                </c:pt>
                <c:pt idx="2" formatCode="0.0%">
                  <c:v>0.0344756117072092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0.0035976200359762</c:v>
                </c:pt>
                <c:pt idx="2" formatCode="0.0%">
                  <c:v>0.0037583476074945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0.203018088418431</c:v>
                </c:pt>
                <c:pt idx="1">
                  <c:v>0.203018088418431</c:v>
                </c:pt>
                <c:pt idx="2" formatCode="0.0%">
                  <c:v>0.203983926608366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0.689735760896637</c:v>
                </c:pt>
                <c:pt idx="1">
                  <c:v>0.474228045752541</c:v>
                </c:pt>
                <c:pt idx="2" formatCode="0.0%">
                  <c:v>0.303239001428975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7168088"/>
        <c:axId val="-2087163752"/>
      </c:barChart>
      <c:catAx>
        <c:axId val="-2087168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7163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163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7168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7284.3498960723</c:v>
                </c:pt>
                <c:pt idx="20">
                  <c:v>7284.3498960723</c:v>
                </c:pt>
                <c:pt idx="21">
                  <c:v>7284.3498960723</c:v>
                </c:pt>
                <c:pt idx="22">
                  <c:v>7284.3498960723</c:v>
                </c:pt>
                <c:pt idx="23">
                  <c:v>7284.3498960723</c:v>
                </c:pt>
                <c:pt idx="24">
                  <c:v>7284.3498960723</c:v>
                </c:pt>
                <c:pt idx="25">
                  <c:v>7284.3498960723</c:v>
                </c:pt>
                <c:pt idx="26">
                  <c:v>7284.3498960723</c:v>
                </c:pt>
                <c:pt idx="27">
                  <c:v>7284.3498960723</c:v>
                </c:pt>
                <c:pt idx="28">
                  <c:v>7284.3498960723</c:v>
                </c:pt>
                <c:pt idx="29">
                  <c:v>7284.3498960723</c:v>
                </c:pt>
                <c:pt idx="30">
                  <c:v>7284.3498960723</c:v>
                </c:pt>
                <c:pt idx="31">
                  <c:v>7284.3498960723</c:v>
                </c:pt>
                <c:pt idx="32">
                  <c:v>7284.3498960723</c:v>
                </c:pt>
                <c:pt idx="33">
                  <c:v>7284.3498960723</c:v>
                </c:pt>
                <c:pt idx="34">
                  <c:v>7284.3498960723</c:v>
                </c:pt>
                <c:pt idx="35">
                  <c:v>7284.3498960723</c:v>
                </c:pt>
                <c:pt idx="36">
                  <c:v>7284.3498960723</c:v>
                </c:pt>
                <c:pt idx="37">
                  <c:v>7300.15008530564</c:v>
                </c:pt>
                <c:pt idx="38">
                  <c:v>7300.15008530564</c:v>
                </c:pt>
                <c:pt idx="39">
                  <c:v>7300.15008530564</c:v>
                </c:pt>
                <c:pt idx="40">
                  <c:v>7300.15008530564</c:v>
                </c:pt>
                <c:pt idx="41">
                  <c:v>7300.15008530564</c:v>
                </c:pt>
                <c:pt idx="42">
                  <c:v>7300.15008530564</c:v>
                </c:pt>
                <c:pt idx="43">
                  <c:v>7300.15008530564</c:v>
                </c:pt>
                <c:pt idx="44">
                  <c:v>7300.15008530564</c:v>
                </c:pt>
                <c:pt idx="45">
                  <c:v>7300.15008530564</c:v>
                </c:pt>
                <c:pt idx="46">
                  <c:v>7300.15008530564</c:v>
                </c:pt>
                <c:pt idx="47">
                  <c:v>7300.15008530564</c:v>
                </c:pt>
                <c:pt idx="48">
                  <c:v>7300.15008530564</c:v>
                </c:pt>
                <c:pt idx="49">
                  <c:v>7300.15008530564</c:v>
                </c:pt>
                <c:pt idx="50">
                  <c:v>7300.15008530564</c:v>
                </c:pt>
                <c:pt idx="51">
                  <c:v>7300.15008530564</c:v>
                </c:pt>
                <c:pt idx="52">
                  <c:v>7300.15008530564</c:v>
                </c:pt>
                <c:pt idx="53">
                  <c:v>7300.15008530564</c:v>
                </c:pt>
                <c:pt idx="54">
                  <c:v>7300.15008530564</c:v>
                </c:pt>
                <c:pt idx="55">
                  <c:v>7300.15008530564</c:v>
                </c:pt>
                <c:pt idx="56">
                  <c:v>7300.15008530564</c:v>
                </c:pt>
                <c:pt idx="57">
                  <c:v>7300.15008530564</c:v>
                </c:pt>
                <c:pt idx="58">
                  <c:v>7300.15008530564</c:v>
                </c:pt>
                <c:pt idx="59">
                  <c:v>7300.15008530564</c:v>
                </c:pt>
                <c:pt idx="60">
                  <c:v>7300.15008530564</c:v>
                </c:pt>
                <c:pt idx="61">
                  <c:v>7300.15008530564</c:v>
                </c:pt>
                <c:pt idx="62">
                  <c:v>7300.15008530564</c:v>
                </c:pt>
                <c:pt idx="63">
                  <c:v>7300.15008530564</c:v>
                </c:pt>
                <c:pt idx="64">
                  <c:v>7300.15008530564</c:v>
                </c:pt>
                <c:pt idx="65">
                  <c:v>7300.15008530564</c:v>
                </c:pt>
                <c:pt idx="66">
                  <c:v>7300.15008530564</c:v>
                </c:pt>
                <c:pt idx="67">
                  <c:v>7300.15008530564</c:v>
                </c:pt>
                <c:pt idx="68">
                  <c:v>7300.15008530564</c:v>
                </c:pt>
                <c:pt idx="69">
                  <c:v>7300.15008530564</c:v>
                </c:pt>
                <c:pt idx="70">
                  <c:v>5943.987371565306</c:v>
                </c:pt>
                <c:pt idx="71">
                  <c:v>5943.987371565306</c:v>
                </c:pt>
                <c:pt idx="72">
                  <c:v>5943.987371565306</c:v>
                </c:pt>
                <c:pt idx="73">
                  <c:v>5943.987371565306</c:v>
                </c:pt>
                <c:pt idx="74">
                  <c:v>5943.987371565306</c:v>
                </c:pt>
                <c:pt idx="75">
                  <c:v>5943.987371565306</c:v>
                </c:pt>
                <c:pt idx="76">
                  <c:v>5943.987371565306</c:v>
                </c:pt>
                <c:pt idx="77">
                  <c:v>5943.987371565306</c:v>
                </c:pt>
                <c:pt idx="78">
                  <c:v>5943.987371565306</c:v>
                </c:pt>
                <c:pt idx="79">
                  <c:v>5943.987371565306</c:v>
                </c:pt>
                <c:pt idx="80">
                  <c:v>5943.987371565306</c:v>
                </c:pt>
                <c:pt idx="81">
                  <c:v>5943.987371565306</c:v>
                </c:pt>
                <c:pt idx="82">
                  <c:v>5943.987371565306</c:v>
                </c:pt>
                <c:pt idx="83">
                  <c:v>5943.987371565306</c:v>
                </c:pt>
                <c:pt idx="84">
                  <c:v>5943.987371565306</c:v>
                </c:pt>
                <c:pt idx="85">
                  <c:v>5943.987371565306</c:v>
                </c:pt>
                <c:pt idx="86">
                  <c:v>5943.987371565306</c:v>
                </c:pt>
                <c:pt idx="87">
                  <c:v>5943.987371565306</c:v>
                </c:pt>
                <c:pt idx="88">
                  <c:v>5943.987371565306</c:v>
                </c:pt>
                <c:pt idx="89">
                  <c:v>5943.987371565306</c:v>
                </c:pt>
                <c:pt idx="90">
                  <c:v>6894.155844901311</c:v>
                </c:pt>
                <c:pt idx="91">
                  <c:v>6894.155844901311</c:v>
                </c:pt>
                <c:pt idx="92">
                  <c:v>6894.155844901311</c:v>
                </c:pt>
                <c:pt idx="93">
                  <c:v>6894.155844901311</c:v>
                </c:pt>
                <c:pt idx="94">
                  <c:v>6894.155844901311</c:v>
                </c:pt>
                <c:pt idx="95">
                  <c:v>6894.155844901311</c:v>
                </c:pt>
                <c:pt idx="96">
                  <c:v>6894.155844901311</c:v>
                </c:pt>
                <c:pt idx="97">
                  <c:v>6894.155844901311</c:v>
                </c:pt>
                <c:pt idx="98">
                  <c:v>6894.155844901311</c:v>
                </c:pt>
                <c:pt idx="99">
                  <c:v>6894.155844901311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  <c:pt idx="10">
                  <c:v>1886.493520111346</c:v>
                </c:pt>
                <c:pt idx="11">
                  <c:v>1886.493520111346</c:v>
                </c:pt>
                <c:pt idx="12">
                  <c:v>1886.493520111346</c:v>
                </c:pt>
                <c:pt idx="13">
                  <c:v>1886.493520111346</c:v>
                </c:pt>
                <c:pt idx="14">
                  <c:v>1886.493520111346</c:v>
                </c:pt>
                <c:pt idx="15">
                  <c:v>1886.493520111346</c:v>
                </c:pt>
                <c:pt idx="16">
                  <c:v>1886.493520111346</c:v>
                </c:pt>
                <c:pt idx="17">
                  <c:v>1886.493520111346</c:v>
                </c:pt>
                <c:pt idx="18">
                  <c:v>1886.493520111346</c:v>
                </c:pt>
                <c:pt idx="19">
                  <c:v>1886.493520111346</c:v>
                </c:pt>
                <c:pt idx="20">
                  <c:v>1886.493520111346</c:v>
                </c:pt>
                <c:pt idx="21">
                  <c:v>1886.493520111346</c:v>
                </c:pt>
                <c:pt idx="22">
                  <c:v>1886.493520111346</c:v>
                </c:pt>
                <c:pt idx="23">
                  <c:v>1886.493520111346</c:v>
                </c:pt>
                <c:pt idx="24">
                  <c:v>1886.493520111346</c:v>
                </c:pt>
                <c:pt idx="25">
                  <c:v>1886.493520111346</c:v>
                </c:pt>
                <c:pt idx="26">
                  <c:v>1886.493520111346</c:v>
                </c:pt>
                <c:pt idx="27">
                  <c:v>1886.493520111346</c:v>
                </c:pt>
                <c:pt idx="28">
                  <c:v>1886.493520111346</c:v>
                </c:pt>
                <c:pt idx="29">
                  <c:v>1886.493520111346</c:v>
                </c:pt>
                <c:pt idx="30">
                  <c:v>1886.493520111346</c:v>
                </c:pt>
                <c:pt idx="31">
                  <c:v>1886.493520111346</c:v>
                </c:pt>
                <c:pt idx="32">
                  <c:v>1886.493520111346</c:v>
                </c:pt>
                <c:pt idx="33">
                  <c:v>1886.493520111346</c:v>
                </c:pt>
                <c:pt idx="34">
                  <c:v>1886.493520111346</c:v>
                </c:pt>
                <c:pt idx="35">
                  <c:v>1886.493520111346</c:v>
                </c:pt>
                <c:pt idx="36">
                  <c:v>1886.493520111346</c:v>
                </c:pt>
                <c:pt idx="37">
                  <c:v>3018.389632178154</c:v>
                </c:pt>
                <c:pt idx="38">
                  <c:v>3018.389632178154</c:v>
                </c:pt>
                <c:pt idx="39">
                  <c:v>3018.389632178154</c:v>
                </c:pt>
                <c:pt idx="40">
                  <c:v>3018.389632178154</c:v>
                </c:pt>
                <c:pt idx="41">
                  <c:v>3018.389632178154</c:v>
                </c:pt>
                <c:pt idx="42">
                  <c:v>3018.389632178154</c:v>
                </c:pt>
                <c:pt idx="43">
                  <c:v>3018.389632178154</c:v>
                </c:pt>
                <c:pt idx="44">
                  <c:v>3018.389632178154</c:v>
                </c:pt>
                <c:pt idx="45">
                  <c:v>3018.389632178154</c:v>
                </c:pt>
                <c:pt idx="46">
                  <c:v>3018.389632178154</c:v>
                </c:pt>
                <c:pt idx="47">
                  <c:v>3018.389632178154</c:v>
                </c:pt>
                <c:pt idx="48">
                  <c:v>3018.389632178154</c:v>
                </c:pt>
                <c:pt idx="49">
                  <c:v>3018.389632178154</c:v>
                </c:pt>
                <c:pt idx="50">
                  <c:v>3018.389632178154</c:v>
                </c:pt>
                <c:pt idx="51">
                  <c:v>3018.389632178154</c:v>
                </c:pt>
                <c:pt idx="52">
                  <c:v>3018.389632178154</c:v>
                </c:pt>
                <c:pt idx="53">
                  <c:v>3018.389632178154</c:v>
                </c:pt>
                <c:pt idx="54">
                  <c:v>3018.389632178154</c:v>
                </c:pt>
                <c:pt idx="55">
                  <c:v>3018.389632178154</c:v>
                </c:pt>
                <c:pt idx="56">
                  <c:v>3018.389632178154</c:v>
                </c:pt>
                <c:pt idx="57">
                  <c:v>3018.389632178154</c:v>
                </c:pt>
                <c:pt idx="58">
                  <c:v>3018.389632178154</c:v>
                </c:pt>
                <c:pt idx="59">
                  <c:v>3018.389632178154</c:v>
                </c:pt>
                <c:pt idx="60">
                  <c:v>3018.389632178154</c:v>
                </c:pt>
                <c:pt idx="61">
                  <c:v>3018.389632178154</c:v>
                </c:pt>
                <c:pt idx="62">
                  <c:v>3018.389632178154</c:v>
                </c:pt>
                <c:pt idx="63">
                  <c:v>3018.389632178154</c:v>
                </c:pt>
                <c:pt idx="64">
                  <c:v>3018.389632178154</c:v>
                </c:pt>
                <c:pt idx="65">
                  <c:v>3018.389632178154</c:v>
                </c:pt>
                <c:pt idx="66">
                  <c:v>3018.389632178154</c:v>
                </c:pt>
                <c:pt idx="67">
                  <c:v>3018.389632178154</c:v>
                </c:pt>
                <c:pt idx="68">
                  <c:v>3018.389632178154</c:v>
                </c:pt>
                <c:pt idx="69">
                  <c:v>3018.389632178154</c:v>
                </c:pt>
                <c:pt idx="70">
                  <c:v>48135.76865916111</c:v>
                </c:pt>
                <c:pt idx="71">
                  <c:v>48135.76865916111</c:v>
                </c:pt>
                <c:pt idx="72">
                  <c:v>48135.76865916111</c:v>
                </c:pt>
                <c:pt idx="73">
                  <c:v>48135.76865916111</c:v>
                </c:pt>
                <c:pt idx="74">
                  <c:v>48135.76865916111</c:v>
                </c:pt>
                <c:pt idx="75">
                  <c:v>48135.76865916111</c:v>
                </c:pt>
                <c:pt idx="76">
                  <c:v>48135.76865916111</c:v>
                </c:pt>
                <c:pt idx="77">
                  <c:v>48135.76865916111</c:v>
                </c:pt>
                <c:pt idx="78">
                  <c:v>48135.76865916111</c:v>
                </c:pt>
                <c:pt idx="79">
                  <c:v>48135.76865916111</c:v>
                </c:pt>
                <c:pt idx="80">
                  <c:v>48135.76865916111</c:v>
                </c:pt>
                <c:pt idx="81">
                  <c:v>48135.76865916111</c:v>
                </c:pt>
                <c:pt idx="82">
                  <c:v>48135.76865916111</c:v>
                </c:pt>
                <c:pt idx="83">
                  <c:v>48135.76865916111</c:v>
                </c:pt>
                <c:pt idx="84">
                  <c:v>48135.76865916111</c:v>
                </c:pt>
                <c:pt idx="85">
                  <c:v>48135.76865916111</c:v>
                </c:pt>
                <c:pt idx="86">
                  <c:v>48135.76865916111</c:v>
                </c:pt>
                <c:pt idx="87">
                  <c:v>48135.76865916111</c:v>
                </c:pt>
                <c:pt idx="88">
                  <c:v>48135.76865916111</c:v>
                </c:pt>
                <c:pt idx="89">
                  <c:v>48135.76865916111</c:v>
                </c:pt>
                <c:pt idx="90">
                  <c:v>66932.79009355057</c:v>
                </c:pt>
                <c:pt idx="91">
                  <c:v>66932.79009355057</c:v>
                </c:pt>
                <c:pt idx="92">
                  <c:v>66932.79009355057</c:v>
                </c:pt>
                <c:pt idx="93">
                  <c:v>66932.79009355057</c:v>
                </c:pt>
                <c:pt idx="94">
                  <c:v>66932.79009355057</c:v>
                </c:pt>
                <c:pt idx="95">
                  <c:v>66932.79009355057</c:v>
                </c:pt>
                <c:pt idx="96">
                  <c:v>66932.79009355057</c:v>
                </c:pt>
                <c:pt idx="97">
                  <c:v>66932.79009355057</c:v>
                </c:pt>
                <c:pt idx="98">
                  <c:v>66932.79009355057</c:v>
                </c:pt>
                <c:pt idx="99">
                  <c:v>66932.79009355057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2871.552860426204</c:v>
                </c:pt>
                <c:pt idx="20">
                  <c:v>2871.552860426204</c:v>
                </c:pt>
                <c:pt idx="21">
                  <c:v>2871.552860426204</c:v>
                </c:pt>
                <c:pt idx="22">
                  <c:v>2871.552860426204</c:v>
                </c:pt>
                <c:pt idx="23">
                  <c:v>2871.552860426204</c:v>
                </c:pt>
                <c:pt idx="24">
                  <c:v>2871.552860426204</c:v>
                </c:pt>
                <c:pt idx="25">
                  <c:v>2871.552860426204</c:v>
                </c:pt>
                <c:pt idx="26">
                  <c:v>2871.552860426204</c:v>
                </c:pt>
                <c:pt idx="27">
                  <c:v>2871.552860426204</c:v>
                </c:pt>
                <c:pt idx="28">
                  <c:v>2871.552860426204</c:v>
                </c:pt>
                <c:pt idx="29">
                  <c:v>2871.552860426204</c:v>
                </c:pt>
                <c:pt idx="30">
                  <c:v>2871.552860426204</c:v>
                </c:pt>
                <c:pt idx="31">
                  <c:v>2871.552860426204</c:v>
                </c:pt>
                <c:pt idx="32">
                  <c:v>2871.552860426204</c:v>
                </c:pt>
                <c:pt idx="33">
                  <c:v>2871.552860426204</c:v>
                </c:pt>
                <c:pt idx="34">
                  <c:v>2871.552860426204</c:v>
                </c:pt>
                <c:pt idx="35">
                  <c:v>2871.552860426204</c:v>
                </c:pt>
                <c:pt idx="36">
                  <c:v>2871.552860426204</c:v>
                </c:pt>
                <c:pt idx="37">
                  <c:v>4850.892834008702</c:v>
                </c:pt>
                <c:pt idx="38">
                  <c:v>4850.892834008702</c:v>
                </c:pt>
                <c:pt idx="39">
                  <c:v>4850.892834008702</c:v>
                </c:pt>
                <c:pt idx="40">
                  <c:v>4850.892834008702</c:v>
                </c:pt>
                <c:pt idx="41">
                  <c:v>4850.892834008702</c:v>
                </c:pt>
                <c:pt idx="42">
                  <c:v>4850.892834008702</c:v>
                </c:pt>
                <c:pt idx="43">
                  <c:v>4850.892834008702</c:v>
                </c:pt>
                <c:pt idx="44">
                  <c:v>4850.892834008702</c:v>
                </c:pt>
                <c:pt idx="45">
                  <c:v>4850.892834008702</c:v>
                </c:pt>
                <c:pt idx="46">
                  <c:v>4850.892834008702</c:v>
                </c:pt>
                <c:pt idx="47">
                  <c:v>4850.892834008702</c:v>
                </c:pt>
                <c:pt idx="48">
                  <c:v>4850.892834008702</c:v>
                </c:pt>
                <c:pt idx="49">
                  <c:v>4850.892834008702</c:v>
                </c:pt>
                <c:pt idx="50">
                  <c:v>4850.892834008702</c:v>
                </c:pt>
                <c:pt idx="51">
                  <c:v>4850.892834008702</c:v>
                </c:pt>
                <c:pt idx="52">
                  <c:v>4850.892834008702</c:v>
                </c:pt>
                <c:pt idx="53">
                  <c:v>4850.892834008702</c:v>
                </c:pt>
                <c:pt idx="54">
                  <c:v>4850.892834008702</c:v>
                </c:pt>
                <c:pt idx="55">
                  <c:v>4850.892834008702</c:v>
                </c:pt>
                <c:pt idx="56">
                  <c:v>4850.892834008702</c:v>
                </c:pt>
                <c:pt idx="57">
                  <c:v>4850.892834008702</c:v>
                </c:pt>
                <c:pt idx="58">
                  <c:v>4850.892834008702</c:v>
                </c:pt>
                <c:pt idx="59">
                  <c:v>4850.892834008702</c:v>
                </c:pt>
                <c:pt idx="60">
                  <c:v>4850.892834008702</c:v>
                </c:pt>
                <c:pt idx="61">
                  <c:v>4850.892834008702</c:v>
                </c:pt>
                <c:pt idx="62">
                  <c:v>4850.892834008702</c:v>
                </c:pt>
                <c:pt idx="63">
                  <c:v>4850.892834008702</c:v>
                </c:pt>
                <c:pt idx="64">
                  <c:v>4850.892834008702</c:v>
                </c:pt>
                <c:pt idx="65">
                  <c:v>4850.892834008702</c:v>
                </c:pt>
                <c:pt idx="66">
                  <c:v>4850.892834008702</c:v>
                </c:pt>
                <c:pt idx="67">
                  <c:v>4850.892834008702</c:v>
                </c:pt>
                <c:pt idx="68">
                  <c:v>4850.892834008702</c:v>
                </c:pt>
                <c:pt idx="69">
                  <c:v>4850.892834008702</c:v>
                </c:pt>
                <c:pt idx="70">
                  <c:v>4718.204763657587</c:v>
                </c:pt>
                <c:pt idx="71">
                  <c:v>4718.204763657587</c:v>
                </c:pt>
                <c:pt idx="72">
                  <c:v>4718.204763657587</c:v>
                </c:pt>
                <c:pt idx="73">
                  <c:v>4718.204763657587</c:v>
                </c:pt>
                <c:pt idx="74">
                  <c:v>4718.204763657587</c:v>
                </c:pt>
                <c:pt idx="75">
                  <c:v>4718.204763657587</c:v>
                </c:pt>
                <c:pt idx="76">
                  <c:v>4718.204763657587</c:v>
                </c:pt>
                <c:pt idx="77">
                  <c:v>4718.204763657587</c:v>
                </c:pt>
                <c:pt idx="78">
                  <c:v>4718.204763657587</c:v>
                </c:pt>
                <c:pt idx="79">
                  <c:v>4718.204763657587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4718.204763657587</c:v>
                </c:pt>
                <c:pt idx="97">
                  <c:v>4718.204763657587</c:v>
                </c:pt>
                <c:pt idx="98">
                  <c:v>4718.204763657587</c:v>
                </c:pt>
                <c:pt idx="99">
                  <c:v>4718.204763657587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9147.229780315894</c:v>
                </c:pt>
                <c:pt idx="38">
                  <c:v>9147.229780315894</c:v>
                </c:pt>
                <c:pt idx="39">
                  <c:v>9147.229780315894</c:v>
                </c:pt>
                <c:pt idx="40">
                  <c:v>9147.229780315894</c:v>
                </c:pt>
                <c:pt idx="41">
                  <c:v>9147.229780315894</c:v>
                </c:pt>
                <c:pt idx="42">
                  <c:v>9147.229780315894</c:v>
                </c:pt>
                <c:pt idx="43">
                  <c:v>9147.229780315894</c:v>
                </c:pt>
                <c:pt idx="44">
                  <c:v>9147.229780315894</c:v>
                </c:pt>
                <c:pt idx="45">
                  <c:v>9147.229780315894</c:v>
                </c:pt>
                <c:pt idx="46">
                  <c:v>9147.229780315894</c:v>
                </c:pt>
                <c:pt idx="47">
                  <c:v>9147.229780315894</c:v>
                </c:pt>
                <c:pt idx="48">
                  <c:v>9147.229780315894</c:v>
                </c:pt>
                <c:pt idx="49">
                  <c:v>9147.229780315894</c:v>
                </c:pt>
                <c:pt idx="50">
                  <c:v>9147.229780315894</c:v>
                </c:pt>
                <c:pt idx="51">
                  <c:v>9147.229780315894</c:v>
                </c:pt>
                <c:pt idx="52">
                  <c:v>9147.229780315894</c:v>
                </c:pt>
                <c:pt idx="53">
                  <c:v>9147.229780315894</c:v>
                </c:pt>
                <c:pt idx="54">
                  <c:v>9147.229780315894</c:v>
                </c:pt>
                <c:pt idx="55">
                  <c:v>9147.229780315894</c:v>
                </c:pt>
                <c:pt idx="56">
                  <c:v>9147.229780315894</c:v>
                </c:pt>
                <c:pt idx="57">
                  <c:v>9147.229780315894</c:v>
                </c:pt>
                <c:pt idx="58">
                  <c:v>9147.229780315894</c:v>
                </c:pt>
                <c:pt idx="59">
                  <c:v>9147.229780315894</c:v>
                </c:pt>
                <c:pt idx="60">
                  <c:v>9147.229780315894</c:v>
                </c:pt>
                <c:pt idx="61">
                  <c:v>9147.229780315894</c:v>
                </c:pt>
                <c:pt idx="62">
                  <c:v>9147.229780315894</c:v>
                </c:pt>
                <c:pt idx="63">
                  <c:v>9147.229780315894</c:v>
                </c:pt>
                <c:pt idx="64">
                  <c:v>9147.229780315894</c:v>
                </c:pt>
                <c:pt idx="65">
                  <c:v>9147.229780315894</c:v>
                </c:pt>
                <c:pt idx="66">
                  <c:v>9147.229780315894</c:v>
                </c:pt>
                <c:pt idx="67">
                  <c:v>9147.229780315894</c:v>
                </c:pt>
                <c:pt idx="68">
                  <c:v>9147.229780315894</c:v>
                </c:pt>
                <c:pt idx="69">
                  <c:v>9147.229780315894</c:v>
                </c:pt>
                <c:pt idx="70">
                  <c:v>21687.12950720003</c:v>
                </c:pt>
                <c:pt idx="71">
                  <c:v>21687.12950720003</c:v>
                </c:pt>
                <c:pt idx="72">
                  <c:v>21687.12950720003</c:v>
                </c:pt>
                <c:pt idx="73">
                  <c:v>21687.12950720003</c:v>
                </c:pt>
                <c:pt idx="74">
                  <c:v>21687.12950720003</c:v>
                </c:pt>
                <c:pt idx="75">
                  <c:v>21687.12950720003</c:v>
                </c:pt>
                <c:pt idx="76">
                  <c:v>21687.12950720003</c:v>
                </c:pt>
                <c:pt idx="77">
                  <c:v>21687.12950720003</c:v>
                </c:pt>
                <c:pt idx="78">
                  <c:v>21687.12950720003</c:v>
                </c:pt>
                <c:pt idx="79">
                  <c:v>21687.12950720003</c:v>
                </c:pt>
                <c:pt idx="80">
                  <c:v>21687.12950720003</c:v>
                </c:pt>
                <c:pt idx="81">
                  <c:v>21687.12950720003</c:v>
                </c:pt>
                <c:pt idx="82">
                  <c:v>21687.12950720003</c:v>
                </c:pt>
                <c:pt idx="83">
                  <c:v>21687.12950720003</c:v>
                </c:pt>
                <c:pt idx="84">
                  <c:v>21687.12950720003</c:v>
                </c:pt>
                <c:pt idx="85">
                  <c:v>21687.12950720003</c:v>
                </c:pt>
                <c:pt idx="86">
                  <c:v>21687.12950720003</c:v>
                </c:pt>
                <c:pt idx="87">
                  <c:v>21687.12950720003</c:v>
                </c:pt>
                <c:pt idx="88">
                  <c:v>21687.12950720003</c:v>
                </c:pt>
                <c:pt idx="89">
                  <c:v>21687.12950720003</c:v>
                </c:pt>
                <c:pt idx="90">
                  <c:v>30900.76385942385</c:v>
                </c:pt>
                <c:pt idx="91">
                  <c:v>30900.76385942385</c:v>
                </c:pt>
                <c:pt idx="92">
                  <c:v>30900.76385942385</c:v>
                </c:pt>
                <c:pt idx="93">
                  <c:v>30900.76385942385</c:v>
                </c:pt>
                <c:pt idx="94">
                  <c:v>30900.76385942385</c:v>
                </c:pt>
                <c:pt idx="95">
                  <c:v>30900.76385942385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2263.792224133615</c:v>
                </c:pt>
                <c:pt idx="71">
                  <c:v>2263.792224133615</c:v>
                </c:pt>
                <c:pt idx="72">
                  <c:v>2263.792224133615</c:v>
                </c:pt>
                <c:pt idx="73">
                  <c:v>2263.792224133615</c:v>
                </c:pt>
                <c:pt idx="74">
                  <c:v>2263.792224133615</c:v>
                </c:pt>
                <c:pt idx="75">
                  <c:v>2263.792224133615</c:v>
                </c:pt>
                <c:pt idx="76">
                  <c:v>2263.792224133615</c:v>
                </c:pt>
                <c:pt idx="77">
                  <c:v>2263.792224133615</c:v>
                </c:pt>
                <c:pt idx="78">
                  <c:v>2263.792224133615</c:v>
                </c:pt>
                <c:pt idx="79">
                  <c:v>2263.792224133615</c:v>
                </c:pt>
                <c:pt idx="80">
                  <c:v>2263.792224133615</c:v>
                </c:pt>
                <c:pt idx="81">
                  <c:v>2263.792224133615</c:v>
                </c:pt>
                <c:pt idx="82">
                  <c:v>2263.792224133615</c:v>
                </c:pt>
                <c:pt idx="83">
                  <c:v>2263.792224133615</c:v>
                </c:pt>
                <c:pt idx="84">
                  <c:v>2263.792224133615</c:v>
                </c:pt>
                <c:pt idx="85">
                  <c:v>2263.792224133615</c:v>
                </c:pt>
                <c:pt idx="86">
                  <c:v>2263.792224133615</c:v>
                </c:pt>
                <c:pt idx="87">
                  <c:v>2263.792224133615</c:v>
                </c:pt>
                <c:pt idx="88">
                  <c:v>2263.792224133615</c:v>
                </c:pt>
                <c:pt idx="89">
                  <c:v>2263.792224133615</c:v>
                </c:pt>
                <c:pt idx="90">
                  <c:v>36220.67558613785</c:v>
                </c:pt>
                <c:pt idx="91">
                  <c:v>36220.67558613785</c:v>
                </c:pt>
                <c:pt idx="92">
                  <c:v>36220.67558613785</c:v>
                </c:pt>
                <c:pt idx="93">
                  <c:v>36220.67558613785</c:v>
                </c:pt>
                <c:pt idx="94">
                  <c:v>36220.67558613785</c:v>
                </c:pt>
                <c:pt idx="95">
                  <c:v>36220.67558613785</c:v>
                </c:pt>
                <c:pt idx="96">
                  <c:v>36220.67558613785</c:v>
                </c:pt>
                <c:pt idx="97">
                  <c:v>36220.67558613785</c:v>
                </c:pt>
                <c:pt idx="98">
                  <c:v>36220.67558613785</c:v>
                </c:pt>
                <c:pt idx="99">
                  <c:v>36220.67558613785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6640.457190791938</c:v>
                </c:pt>
                <c:pt idx="71">
                  <c:v>6640.457190791938</c:v>
                </c:pt>
                <c:pt idx="72">
                  <c:v>6640.457190791938</c:v>
                </c:pt>
                <c:pt idx="73">
                  <c:v>6640.457190791938</c:v>
                </c:pt>
                <c:pt idx="74">
                  <c:v>6640.457190791938</c:v>
                </c:pt>
                <c:pt idx="75">
                  <c:v>6640.457190791938</c:v>
                </c:pt>
                <c:pt idx="76">
                  <c:v>6640.457190791938</c:v>
                </c:pt>
                <c:pt idx="77">
                  <c:v>6640.457190791938</c:v>
                </c:pt>
                <c:pt idx="78">
                  <c:v>6640.457190791938</c:v>
                </c:pt>
                <c:pt idx="79">
                  <c:v>6640.457190791938</c:v>
                </c:pt>
                <c:pt idx="80">
                  <c:v>6640.457190791938</c:v>
                </c:pt>
                <c:pt idx="81">
                  <c:v>6640.457190791938</c:v>
                </c:pt>
                <c:pt idx="82">
                  <c:v>6640.457190791938</c:v>
                </c:pt>
                <c:pt idx="83">
                  <c:v>6640.457190791938</c:v>
                </c:pt>
                <c:pt idx="84">
                  <c:v>6640.457190791938</c:v>
                </c:pt>
                <c:pt idx="85">
                  <c:v>6640.457190791938</c:v>
                </c:pt>
                <c:pt idx="86">
                  <c:v>6640.457190791938</c:v>
                </c:pt>
                <c:pt idx="87">
                  <c:v>6640.457190791938</c:v>
                </c:pt>
                <c:pt idx="88">
                  <c:v>6640.457190791938</c:v>
                </c:pt>
                <c:pt idx="89">
                  <c:v>6640.457190791938</c:v>
                </c:pt>
                <c:pt idx="90">
                  <c:v>32797.82174324782</c:v>
                </c:pt>
                <c:pt idx="91">
                  <c:v>32797.82174324782</c:v>
                </c:pt>
                <c:pt idx="92">
                  <c:v>32797.82174324782</c:v>
                </c:pt>
                <c:pt idx="93">
                  <c:v>32797.82174324782</c:v>
                </c:pt>
                <c:pt idx="94">
                  <c:v>32797.82174324782</c:v>
                </c:pt>
                <c:pt idx="95">
                  <c:v>32797.82174324782</c:v>
                </c:pt>
                <c:pt idx="96">
                  <c:v>32797.82174324782</c:v>
                </c:pt>
                <c:pt idx="97">
                  <c:v>32797.82174324782</c:v>
                </c:pt>
                <c:pt idx="98">
                  <c:v>32797.82174324782</c:v>
                </c:pt>
                <c:pt idx="99">
                  <c:v>32797.82174324782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3343.011745317814</c:v>
                </c:pt>
                <c:pt idx="97">
                  <c:v>3343.011745317814</c:v>
                </c:pt>
                <c:pt idx="98">
                  <c:v>3343.011745317814</c:v>
                </c:pt>
                <c:pt idx="99">
                  <c:v>3343.011745317814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42740.39719164266</c:v>
                </c:pt>
                <c:pt idx="55">
                  <c:v>42740.39719164266</c:v>
                </c:pt>
                <c:pt idx="56">
                  <c:v>42740.39719164266</c:v>
                </c:pt>
                <c:pt idx="57">
                  <c:v>42740.39719164266</c:v>
                </c:pt>
                <c:pt idx="58">
                  <c:v>42740.39719164266</c:v>
                </c:pt>
                <c:pt idx="59">
                  <c:v>42740.39719164266</c:v>
                </c:pt>
                <c:pt idx="60">
                  <c:v>42740.39719164266</c:v>
                </c:pt>
                <c:pt idx="61">
                  <c:v>42740.39719164266</c:v>
                </c:pt>
                <c:pt idx="62">
                  <c:v>42740.39719164266</c:v>
                </c:pt>
                <c:pt idx="63">
                  <c:v>42740.39719164266</c:v>
                </c:pt>
                <c:pt idx="64">
                  <c:v>42740.39719164266</c:v>
                </c:pt>
                <c:pt idx="65">
                  <c:v>42740.39719164266</c:v>
                </c:pt>
                <c:pt idx="66">
                  <c:v>42740.39719164266</c:v>
                </c:pt>
                <c:pt idx="67">
                  <c:v>42740.39719164266</c:v>
                </c:pt>
                <c:pt idx="68">
                  <c:v>42740.39719164266</c:v>
                </c:pt>
                <c:pt idx="69">
                  <c:v>42740.39719164266</c:v>
                </c:pt>
                <c:pt idx="70">
                  <c:v>12858.33983307894</c:v>
                </c:pt>
                <c:pt idx="71">
                  <c:v>12858.33983307894</c:v>
                </c:pt>
                <c:pt idx="72">
                  <c:v>12858.33983307894</c:v>
                </c:pt>
                <c:pt idx="73">
                  <c:v>12858.33983307894</c:v>
                </c:pt>
                <c:pt idx="74">
                  <c:v>12858.33983307894</c:v>
                </c:pt>
                <c:pt idx="75">
                  <c:v>12858.33983307894</c:v>
                </c:pt>
                <c:pt idx="76">
                  <c:v>12858.33983307894</c:v>
                </c:pt>
                <c:pt idx="77">
                  <c:v>12858.33983307894</c:v>
                </c:pt>
                <c:pt idx="78">
                  <c:v>12858.33983307894</c:v>
                </c:pt>
                <c:pt idx="79">
                  <c:v>12858.33983307894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12858.33983307894</c:v>
                </c:pt>
                <c:pt idx="97">
                  <c:v>12858.33983307894</c:v>
                </c:pt>
                <c:pt idx="98">
                  <c:v>12858.33983307894</c:v>
                </c:pt>
                <c:pt idx="99">
                  <c:v>12858.33983307894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6640.457190791938</c:v>
                </c:pt>
                <c:pt idx="71">
                  <c:v>6640.457190791938</c:v>
                </c:pt>
                <c:pt idx="72">
                  <c:v>6640.457190791938</c:v>
                </c:pt>
                <c:pt idx="73">
                  <c:v>6640.457190791938</c:v>
                </c:pt>
                <c:pt idx="74">
                  <c:v>6640.457190791938</c:v>
                </c:pt>
                <c:pt idx="75">
                  <c:v>6640.457190791938</c:v>
                </c:pt>
                <c:pt idx="76">
                  <c:v>6640.457190791938</c:v>
                </c:pt>
                <c:pt idx="77">
                  <c:v>6640.457190791938</c:v>
                </c:pt>
                <c:pt idx="78">
                  <c:v>6640.457190791938</c:v>
                </c:pt>
                <c:pt idx="79">
                  <c:v>6640.457190791938</c:v>
                </c:pt>
                <c:pt idx="80">
                  <c:v>6640.457190791938</c:v>
                </c:pt>
                <c:pt idx="81">
                  <c:v>6640.457190791938</c:v>
                </c:pt>
                <c:pt idx="82">
                  <c:v>6640.457190791938</c:v>
                </c:pt>
                <c:pt idx="83">
                  <c:v>6640.457190791938</c:v>
                </c:pt>
                <c:pt idx="84">
                  <c:v>6640.457190791938</c:v>
                </c:pt>
                <c:pt idx="85">
                  <c:v>6640.457190791938</c:v>
                </c:pt>
                <c:pt idx="86">
                  <c:v>6640.457190791938</c:v>
                </c:pt>
                <c:pt idx="87">
                  <c:v>6640.457190791938</c:v>
                </c:pt>
                <c:pt idx="88">
                  <c:v>6640.457190791938</c:v>
                </c:pt>
                <c:pt idx="89">
                  <c:v>6640.457190791938</c:v>
                </c:pt>
                <c:pt idx="90">
                  <c:v>18110.33779306892</c:v>
                </c:pt>
                <c:pt idx="91">
                  <c:v>18110.33779306892</c:v>
                </c:pt>
                <c:pt idx="92">
                  <c:v>18110.33779306892</c:v>
                </c:pt>
                <c:pt idx="93">
                  <c:v>18110.33779306892</c:v>
                </c:pt>
                <c:pt idx="94">
                  <c:v>18110.33779306892</c:v>
                </c:pt>
                <c:pt idx="95">
                  <c:v>18110.33779306892</c:v>
                </c:pt>
                <c:pt idx="96">
                  <c:v>18110.33779306892</c:v>
                </c:pt>
                <c:pt idx="97">
                  <c:v>18110.33779306892</c:v>
                </c:pt>
                <c:pt idx="98">
                  <c:v>18110.33779306892</c:v>
                </c:pt>
                <c:pt idx="99">
                  <c:v>18110.33779306892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64984"/>
        <c:axId val="177085847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864984"/>
        <c:axId val="177085847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73907.51986541944</c:v>
                </c:pt>
                <c:pt idx="7">
                  <c:v>74140.06478710842</c:v>
                </c:pt>
                <c:pt idx="8">
                  <c:v>74372.6097087974</c:v>
                </c:pt>
                <c:pt idx="9">
                  <c:v>74605.15463048638</c:v>
                </c:pt>
                <c:pt idx="10">
                  <c:v>74837.69955217537</c:v>
                </c:pt>
                <c:pt idx="11">
                  <c:v>75070.24447386435</c:v>
                </c:pt>
                <c:pt idx="12">
                  <c:v>75302.78939555333</c:v>
                </c:pt>
                <c:pt idx="13">
                  <c:v>75535.33431724233</c:v>
                </c:pt>
                <c:pt idx="14">
                  <c:v>75767.8792389313</c:v>
                </c:pt>
                <c:pt idx="15">
                  <c:v>76000.4241606203</c:v>
                </c:pt>
                <c:pt idx="16">
                  <c:v>76232.96908230928</c:v>
                </c:pt>
                <c:pt idx="17">
                  <c:v>76465.51400399826</c:v>
                </c:pt>
                <c:pt idx="18">
                  <c:v>76698.05892568724</c:v>
                </c:pt>
                <c:pt idx="19">
                  <c:v>76930.60384737623</c:v>
                </c:pt>
                <c:pt idx="20">
                  <c:v>77163.14876906522</c:v>
                </c:pt>
                <c:pt idx="21">
                  <c:v>77395.6936907542</c:v>
                </c:pt>
                <c:pt idx="22">
                  <c:v>77628.2386124432</c:v>
                </c:pt>
                <c:pt idx="23">
                  <c:v>77860.78353413218</c:v>
                </c:pt>
                <c:pt idx="24">
                  <c:v>78093.32845582115</c:v>
                </c:pt>
                <c:pt idx="25">
                  <c:v>78325.87337751014</c:v>
                </c:pt>
                <c:pt idx="26">
                  <c:v>78558.41829919913</c:v>
                </c:pt>
                <c:pt idx="27">
                  <c:v>78790.96322088812</c:v>
                </c:pt>
                <c:pt idx="28">
                  <c:v>79023.5081425771</c:v>
                </c:pt>
                <c:pt idx="29">
                  <c:v>79256.05306426609</c:v>
                </c:pt>
                <c:pt idx="30">
                  <c:v>79488.59798595507</c:v>
                </c:pt>
                <c:pt idx="31">
                  <c:v>79721.14290764405</c:v>
                </c:pt>
                <c:pt idx="32">
                  <c:v>79953.68782933303</c:v>
                </c:pt>
                <c:pt idx="33">
                  <c:v>80186.23275102202</c:v>
                </c:pt>
                <c:pt idx="34">
                  <c:v>80418.77767271101</c:v>
                </c:pt>
                <c:pt idx="35">
                  <c:v>80651.3225944</c:v>
                </c:pt>
                <c:pt idx="36">
                  <c:v>80883.86751608898</c:v>
                </c:pt>
                <c:pt idx="37">
                  <c:v>81116.41243777797</c:v>
                </c:pt>
                <c:pt idx="38">
                  <c:v>81348.95735946695</c:v>
                </c:pt>
                <c:pt idx="39">
                  <c:v>81581.50228115593</c:v>
                </c:pt>
                <c:pt idx="40">
                  <c:v>81814.04720284491</c:v>
                </c:pt>
                <c:pt idx="41">
                  <c:v>82855.12805126514</c:v>
                </c:pt>
                <c:pt idx="42">
                  <c:v>84704.74482641659</c:v>
                </c:pt>
                <c:pt idx="43">
                  <c:v>86554.36160156803</c:v>
                </c:pt>
                <c:pt idx="44">
                  <c:v>88403.97837671949</c:v>
                </c:pt>
                <c:pt idx="45">
                  <c:v>90253.59515187093</c:v>
                </c:pt>
                <c:pt idx="46">
                  <c:v>92103.21192702238</c:v>
                </c:pt>
                <c:pt idx="47">
                  <c:v>93952.82870217383</c:v>
                </c:pt>
                <c:pt idx="48">
                  <c:v>95802.44547732528</c:v>
                </c:pt>
                <c:pt idx="49">
                  <c:v>97652.06225247672</c:v>
                </c:pt>
                <c:pt idx="50">
                  <c:v>99501.67902762818</c:v>
                </c:pt>
                <c:pt idx="51">
                  <c:v>101351.2958027796</c:v>
                </c:pt>
                <c:pt idx="52">
                  <c:v>103200.9125779311</c:v>
                </c:pt>
                <c:pt idx="53">
                  <c:v>105050.5293530825</c:v>
                </c:pt>
                <c:pt idx="54">
                  <c:v>106900.146128234</c:v>
                </c:pt>
                <c:pt idx="55">
                  <c:v>108749.7629033854</c:v>
                </c:pt>
                <c:pt idx="56">
                  <c:v>110599.3796785369</c:v>
                </c:pt>
                <c:pt idx="57">
                  <c:v>112448.9964536883</c:v>
                </c:pt>
                <c:pt idx="58">
                  <c:v>114298.6132288398</c:v>
                </c:pt>
                <c:pt idx="59">
                  <c:v>116148.2300039912</c:v>
                </c:pt>
                <c:pt idx="60">
                  <c:v>117997.8467791427</c:v>
                </c:pt>
                <c:pt idx="61">
                  <c:v>119847.4635542941</c:v>
                </c:pt>
                <c:pt idx="62">
                  <c:v>121697.0803294456</c:v>
                </c:pt>
                <c:pt idx="63">
                  <c:v>123546.697104597</c:v>
                </c:pt>
                <c:pt idx="64">
                  <c:v>125396.3138797485</c:v>
                </c:pt>
                <c:pt idx="65">
                  <c:v>127245.9306548999</c:v>
                </c:pt>
                <c:pt idx="66">
                  <c:v>129095.5474300514</c:v>
                </c:pt>
                <c:pt idx="67">
                  <c:v>130945.1642052028</c:v>
                </c:pt>
                <c:pt idx="68">
                  <c:v>137052.5321695654</c:v>
                </c:pt>
                <c:pt idx="69">
                  <c:v>143159.900133928</c:v>
                </c:pt>
                <c:pt idx="70">
                  <c:v>149267.2680982906</c:v>
                </c:pt>
                <c:pt idx="71">
                  <c:v>155374.6360626532</c:v>
                </c:pt>
                <c:pt idx="72">
                  <c:v>161482.0040270158</c:v>
                </c:pt>
                <c:pt idx="73">
                  <c:v>167589.3719913784</c:v>
                </c:pt>
                <c:pt idx="74">
                  <c:v>173696.739955741</c:v>
                </c:pt>
                <c:pt idx="75">
                  <c:v>179804.1079201036</c:v>
                </c:pt>
                <c:pt idx="76">
                  <c:v>185911.4758844663</c:v>
                </c:pt>
                <c:pt idx="77">
                  <c:v>192018.8438488289</c:v>
                </c:pt>
                <c:pt idx="78">
                  <c:v>198126.2118131915</c:v>
                </c:pt>
                <c:pt idx="79">
                  <c:v>204233.5797775541</c:v>
                </c:pt>
                <c:pt idx="80">
                  <c:v>210340.9477419167</c:v>
                </c:pt>
                <c:pt idx="81">
                  <c:v>216448.3157062793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864984"/>
        <c:axId val="1770858472"/>
      </c:scatterChart>
      <c:catAx>
        <c:axId val="17708649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08584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708584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086498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7284.575613061348</c:v>
                </c:pt>
                <c:pt idx="20">
                  <c:v>7285.027047039443</c:v>
                </c:pt>
                <c:pt idx="21">
                  <c:v>7285.478481017539</c:v>
                </c:pt>
                <c:pt idx="22">
                  <c:v>7285.929914995634</c:v>
                </c:pt>
                <c:pt idx="23">
                  <c:v>7286.38134897373</c:v>
                </c:pt>
                <c:pt idx="24">
                  <c:v>7286.832782951825</c:v>
                </c:pt>
                <c:pt idx="25">
                  <c:v>7287.28421692992</c:v>
                </c:pt>
                <c:pt idx="26">
                  <c:v>7287.735650908015</c:v>
                </c:pt>
                <c:pt idx="27">
                  <c:v>7288.187084886111</c:v>
                </c:pt>
                <c:pt idx="28">
                  <c:v>7288.638518864206</c:v>
                </c:pt>
                <c:pt idx="29">
                  <c:v>7289.089952842301</c:v>
                </c:pt>
                <c:pt idx="30">
                  <c:v>7289.541386820397</c:v>
                </c:pt>
                <c:pt idx="31">
                  <c:v>7289.992820798493</c:v>
                </c:pt>
                <c:pt idx="32">
                  <c:v>7290.444254776588</c:v>
                </c:pt>
                <c:pt idx="33">
                  <c:v>7290.895688754683</c:v>
                </c:pt>
                <c:pt idx="34">
                  <c:v>7291.34712273278</c:v>
                </c:pt>
                <c:pt idx="35">
                  <c:v>7291.798556710874</c:v>
                </c:pt>
                <c:pt idx="36">
                  <c:v>7292.24999068897</c:v>
                </c:pt>
                <c:pt idx="37">
                  <c:v>7292.701424667065</c:v>
                </c:pt>
                <c:pt idx="38">
                  <c:v>7293.15285864516</c:v>
                </c:pt>
                <c:pt idx="39">
                  <c:v>7293.604292623256</c:v>
                </c:pt>
                <c:pt idx="40">
                  <c:v>7294.05572660135</c:v>
                </c:pt>
                <c:pt idx="41">
                  <c:v>7294.507160579446</c:v>
                </c:pt>
                <c:pt idx="42">
                  <c:v>7294.958594557542</c:v>
                </c:pt>
                <c:pt idx="43">
                  <c:v>7295.410028535638</c:v>
                </c:pt>
                <c:pt idx="44">
                  <c:v>7295.861462513733</c:v>
                </c:pt>
                <c:pt idx="45">
                  <c:v>7296.312896491828</c:v>
                </c:pt>
                <c:pt idx="46">
                  <c:v>7296.764330469924</c:v>
                </c:pt>
                <c:pt idx="47">
                  <c:v>7297.21576444802</c:v>
                </c:pt>
                <c:pt idx="48">
                  <c:v>7297.667198426115</c:v>
                </c:pt>
                <c:pt idx="49">
                  <c:v>7298.11863240421</c:v>
                </c:pt>
                <c:pt idx="50">
                  <c:v>7298.570066382305</c:v>
                </c:pt>
                <c:pt idx="51">
                  <c:v>7299.0215003604</c:v>
                </c:pt>
                <c:pt idx="52">
                  <c:v>7299.472934338496</c:v>
                </c:pt>
                <c:pt idx="53">
                  <c:v>7299.924368316591</c:v>
                </c:pt>
                <c:pt idx="54">
                  <c:v>7274.56210957469</c:v>
                </c:pt>
                <c:pt idx="55">
                  <c:v>7223.38615811279</c:v>
                </c:pt>
                <c:pt idx="56">
                  <c:v>7172.21020665089</c:v>
                </c:pt>
                <c:pt idx="57">
                  <c:v>7121.034255188992</c:v>
                </c:pt>
                <c:pt idx="58">
                  <c:v>7069.858303727092</c:v>
                </c:pt>
                <c:pt idx="59">
                  <c:v>7018.682352265193</c:v>
                </c:pt>
                <c:pt idx="60">
                  <c:v>6967.506400803293</c:v>
                </c:pt>
                <c:pt idx="61">
                  <c:v>6916.330449341394</c:v>
                </c:pt>
                <c:pt idx="62">
                  <c:v>6865.154497879495</c:v>
                </c:pt>
                <c:pt idx="63">
                  <c:v>6813.978546417596</c:v>
                </c:pt>
                <c:pt idx="64">
                  <c:v>6762.802594955695</c:v>
                </c:pt>
                <c:pt idx="65">
                  <c:v>6711.626643493797</c:v>
                </c:pt>
                <c:pt idx="66">
                  <c:v>6660.450692031897</c:v>
                </c:pt>
                <c:pt idx="67">
                  <c:v>6609.274740569997</c:v>
                </c:pt>
                <c:pt idx="68">
                  <c:v>6558.098789108099</c:v>
                </c:pt>
                <c:pt idx="69">
                  <c:v>6506.922837646199</c:v>
                </c:pt>
                <c:pt idx="70">
                  <c:v>6455.7468861843</c:v>
                </c:pt>
                <c:pt idx="71">
                  <c:v>6404.5709347224</c:v>
                </c:pt>
                <c:pt idx="72">
                  <c:v>6353.394983260501</c:v>
                </c:pt>
                <c:pt idx="73">
                  <c:v>6302.219031798601</c:v>
                </c:pt>
                <c:pt idx="74">
                  <c:v>6251.043080336702</c:v>
                </c:pt>
                <c:pt idx="75">
                  <c:v>6199.867128874802</c:v>
                </c:pt>
                <c:pt idx="76">
                  <c:v>6148.691177412903</c:v>
                </c:pt>
                <c:pt idx="77">
                  <c:v>6097.515225951004</c:v>
                </c:pt>
                <c:pt idx="78">
                  <c:v>6046.339274489104</c:v>
                </c:pt>
                <c:pt idx="79">
                  <c:v>5995.163323027205</c:v>
                </c:pt>
                <c:pt idx="80">
                  <c:v>5943.987371565306</c:v>
                </c:pt>
                <c:pt idx="81">
                  <c:v>6007.331936454373</c:v>
                </c:pt>
                <c:pt idx="82">
                  <c:v>6070.67650134344</c:v>
                </c:pt>
                <c:pt idx="83">
                  <c:v>6134.021066232507</c:v>
                </c:pt>
                <c:pt idx="84">
                  <c:v>6197.365631121573</c:v>
                </c:pt>
                <c:pt idx="85">
                  <c:v>6260.710196010641</c:v>
                </c:pt>
                <c:pt idx="86">
                  <c:v>6324.054760899708</c:v>
                </c:pt>
                <c:pt idx="87">
                  <c:v>6387.399325788775</c:v>
                </c:pt>
                <c:pt idx="88">
                  <c:v>6450.743890677843</c:v>
                </c:pt>
                <c:pt idx="89">
                  <c:v>6514.08845556691</c:v>
                </c:pt>
                <c:pt idx="90">
                  <c:v>6577.433020455976</c:v>
                </c:pt>
                <c:pt idx="91">
                  <c:v>6640.777585345044</c:v>
                </c:pt>
                <c:pt idx="92">
                  <c:v>6704.12215023411</c:v>
                </c:pt>
                <c:pt idx="93">
                  <c:v>6767.466715123178</c:v>
                </c:pt>
                <c:pt idx="94">
                  <c:v>6830.811280012244</c:v>
                </c:pt>
                <c:pt idx="95">
                  <c:v>6894.155844901311</c:v>
                </c:pt>
                <c:pt idx="96">
                  <c:v>6894.155844901311</c:v>
                </c:pt>
                <c:pt idx="97">
                  <c:v>6894.155844901311</c:v>
                </c:pt>
                <c:pt idx="98">
                  <c:v>6894.155844901311</c:v>
                </c:pt>
                <c:pt idx="99">
                  <c:v>6894.155844901311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  <c:pt idx="10">
                  <c:v>1886.493520111346</c:v>
                </c:pt>
                <c:pt idx="11">
                  <c:v>1886.493520111346</c:v>
                </c:pt>
                <c:pt idx="12">
                  <c:v>1886.493520111346</c:v>
                </c:pt>
                <c:pt idx="13">
                  <c:v>1886.493520111346</c:v>
                </c:pt>
                <c:pt idx="14">
                  <c:v>1886.493520111346</c:v>
                </c:pt>
                <c:pt idx="15">
                  <c:v>1886.493520111346</c:v>
                </c:pt>
                <c:pt idx="16">
                  <c:v>1886.493520111346</c:v>
                </c:pt>
                <c:pt idx="17">
                  <c:v>1886.493520111346</c:v>
                </c:pt>
                <c:pt idx="18">
                  <c:v>1886.493520111346</c:v>
                </c:pt>
                <c:pt idx="19">
                  <c:v>1902.663464569444</c:v>
                </c:pt>
                <c:pt idx="20">
                  <c:v>1935.003353485638</c:v>
                </c:pt>
                <c:pt idx="21">
                  <c:v>1967.343242401833</c:v>
                </c:pt>
                <c:pt idx="22">
                  <c:v>1999.683131318027</c:v>
                </c:pt>
                <c:pt idx="23">
                  <c:v>2032.023020234222</c:v>
                </c:pt>
                <c:pt idx="24">
                  <c:v>2064.362909150416</c:v>
                </c:pt>
                <c:pt idx="25">
                  <c:v>2096.702798066611</c:v>
                </c:pt>
                <c:pt idx="26">
                  <c:v>2129.042686982805</c:v>
                </c:pt>
                <c:pt idx="27">
                  <c:v>2161.382575899</c:v>
                </c:pt>
                <c:pt idx="28">
                  <c:v>2193.722464815194</c:v>
                </c:pt>
                <c:pt idx="29">
                  <c:v>2226.062353731388</c:v>
                </c:pt>
                <c:pt idx="30">
                  <c:v>2258.402242647583</c:v>
                </c:pt>
                <c:pt idx="31">
                  <c:v>2290.742131563778</c:v>
                </c:pt>
                <c:pt idx="32">
                  <c:v>2323.082020479972</c:v>
                </c:pt>
                <c:pt idx="33">
                  <c:v>2355.421909396166</c:v>
                </c:pt>
                <c:pt idx="34">
                  <c:v>2387.761798312361</c:v>
                </c:pt>
                <c:pt idx="35">
                  <c:v>2420.101687228556</c:v>
                </c:pt>
                <c:pt idx="36">
                  <c:v>2452.44157614475</c:v>
                </c:pt>
                <c:pt idx="37">
                  <c:v>2484.781465060945</c:v>
                </c:pt>
                <c:pt idx="38">
                  <c:v>2517.12135397714</c:v>
                </c:pt>
                <c:pt idx="39">
                  <c:v>2549.461242893333</c:v>
                </c:pt>
                <c:pt idx="40">
                  <c:v>2581.801131809528</c:v>
                </c:pt>
                <c:pt idx="41">
                  <c:v>2614.141020725723</c:v>
                </c:pt>
                <c:pt idx="42">
                  <c:v>2646.480909641917</c:v>
                </c:pt>
                <c:pt idx="43">
                  <c:v>2678.820798558112</c:v>
                </c:pt>
                <c:pt idx="44">
                  <c:v>2711.160687474306</c:v>
                </c:pt>
                <c:pt idx="45">
                  <c:v>2743.500576390501</c:v>
                </c:pt>
                <c:pt idx="46">
                  <c:v>2775.840465306695</c:v>
                </c:pt>
                <c:pt idx="47">
                  <c:v>2808.18035422289</c:v>
                </c:pt>
                <c:pt idx="48">
                  <c:v>2840.520243139084</c:v>
                </c:pt>
                <c:pt idx="49">
                  <c:v>2872.860132055278</c:v>
                </c:pt>
                <c:pt idx="50">
                  <c:v>2905.200020971473</c:v>
                </c:pt>
                <c:pt idx="51">
                  <c:v>2937.539909887668</c:v>
                </c:pt>
                <c:pt idx="52">
                  <c:v>2969.879798803862</c:v>
                </c:pt>
                <c:pt idx="53">
                  <c:v>3002.219687720057</c:v>
                </c:pt>
                <c:pt idx="54">
                  <c:v>3869.660934574058</c:v>
                </c:pt>
                <c:pt idx="55">
                  <c:v>5572.203539365867</c:v>
                </c:pt>
                <c:pt idx="56">
                  <c:v>7274.746144157677</c:v>
                </c:pt>
                <c:pt idx="57">
                  <c:v>8977.288748949486</c:v>
                </c:pt>
                <c:pt idx="58">
                  <c:v>10679.8313537413</c:v>
                </c:pt>
                <c:pt idx="59">
                  <c:v>12382.37395853311</c:v>
                </c:pt>
                <c:pt idx="60">
                  <c:v>14084.91656332492</c:v>
                </c:pt>
                <c:pt idx="61">
                  <c:v>15787.45916811672</c:v>
                </c:pt>
                <c:pt idx="62">
                  <c:v>17490.00177290853</c:v>
                </c:pt>
                <c:pt idx="63">
                  <c:v>19192.54437770034</c:v>
                </c:pt>
                <c:pt idx="64">
                  <c:v>20895.08698249215</c:v>
                </c:pt>
                <c:pt idx="65">
                  <c:v>22597.62958728396</c:v>
                </c:pt>
                <c:pt idx="66">
                  <c:v>24300.17219207577</c:v>
                </c:pt>
                <c:pt idx="67">
                  <c:v>26002.71479686758</c:v>
                </c:pt>
                <c:pt idx="68">
                  <c:v>27705.25740165939</c:v>
                </c:pt>
                <c:pt idx="69">
                  <c:v>29407.8000064512</c:v>
                </c:pt>
                <c:pt idx="70">
                  <c:v>31110.34261124301</c:v>
                </c:pt>
                <c:pt idx="71">
                  <c:v>32812.88521603481</c:v>
                </c:pt>
                <c:pt idx="72">
                  <c:v>34515.42782082663</c:v>
                </c:pt>
                <c:pt idx="73">
                  <c:v>36217.97042561843</c:v>
                </c:pt>
                <c:pt idx="74">
                  <c:v>37920.51303041025</c:v>
                </c:pt>
                <c:pt idx="75">
                  <c:v>39623.05563520205</c:v>
                </c:pt>
                <c:pt idx="76">
                  <c:v>41325.59823999386</c:v>
                </c:pt>
                <c:pt idx="77">
                  <c:v>43028.14084478567</c:v>
                </c:pt>
                <c:pt idx="78">
                  <c:v>44730.68344957748</c:v>
                </c:pt>
                <c:pt idx="79">
                  <c:v>46433.2260543693</c:v>
                </c:pt>
                <c:pt idx="80">
                  <c:v>48135.7686591611</c:v>
                </c:pt>
                <c:pt idx="81">
                  <c:v>49388.90342145374</c:v>
                </c:pt>
                <c:pt idx="82">
                  <c:v>50642.03818374636</c:v>
                </c:pt>
                <c:pt idx="83">
                  <c:v>51895.172946039</c:v>
                </c:pt>
                <c:pt idx="84">
                  <c:v>53148.30770833163</c:v>
                </c:pt>
                <c:pt idx="85">
                  <c:v>54401.44247062426</c:v>
                </c:pt>
                <c:pt idx="86">
                  <c:v>55654.5772329169</c:v>
                </c:pt>
                <c:pt idx="87">
                  <c:v>56907.71199520952</c:v>
                </c:pt>
                <c:pt idx="88">
                  <c:v>58160.84675750215</c:v>
                </c:pt>
                <c:pt idx="89">
                  <c:v>59413.9815197948</c:v>
                </c:pt>
                <c:pt idx="90">
                  <c:v>60667.11628208742</c:v>
                </c:pt>
                <c:pt idx="91">
                  <c:v>61920.25104438005</c:v>
                </c:pt>
                <c:pt idx="92">
                  <c:v>63173.38580667268</c:v>
                </c:pt>
                <c:pt idx="93">
                  <c:v>64426.52056896531</c:v>
                </c:pt>
                <c:pt idx="94">
                  <c:v>65679.65533125794</c:v>
                </c:pt>
                <c:pt idx="95">
                  <c:v>66932.79009355057</c:v>
                </c:pt>
                <c:pt idx="96">
                  <c:v>66932.79009355057</c:v>
                </c:pt>
                <c:pt idx="97">
                  <c:v>66932.79009355057</c:v>
                </c:pt>
                <c:pt idx="98">
                  <c:v>66932.79009355057</c:v>
                </c:pt>
                <c:pt idx="99">
                  <c:v>66932.79009355057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2899.829145763097</c:v>
                </c:pt>
                <c:pt idx="20">
                  <c:v>2956.381716436882</c:v>
                </c:pt>
                <c:pt idx="21">
                  <c:v>3012.934287110668</c:v>
                </c:pt>
                <c:pt idx="22">
                  <c:v>3069.486857784454</c:v>
                </c:pt>
                <c:pt idx="23">
                  <c:v>3126.039428458239</c:v>
                </c:pt>
                <c:pt idx="24">
                  <c:v>3182.591999132025</c:v>
                </c:pt>
                <c:pt idx="25">
                  <c:v>3239.144569805811</c:v>
                </c:pt>
                <c:pt idx="26">
                  <c:v>3295.697140479596</c:v>
                </c:pt>
                <c:pt idx="27">
                  <c:v>3352.249711153382</c:v>
                </c:pt>
                <c:pt idx="28">
                  <c:v>3408.802281827168</c:v>
                </c:pt>
                <c:pt idx="29">
                  <c:v>3465.354852500953</c:v>
                </c:pt>
                <c:pt idx="30">
                  <c:v>3521.90742317474</c:v>
                </c:pt>
                <c:pt idx="31">
                  <c:v>3578.459993848524</c:v>
                </c:pt>
                <c:pt idx="32">
                  <c:v>3635.012564522311</c:v>
                </c:pt>
                <c:pt idx="33">
                  <c:v>3691.565135196096</c:v>
                </c:pt>
                <c:pt idx="34">
                  <c:v>3748.117705869882</c:v>
                </c:pt>
                <c:pt idx="35">
                  <c:v>3804.670276543668</c:v>
                </c:pt>
                <c:pt idx="36">
                  <c:v>3861.222847217453</c:v>
                </c:pt>
                <c:pt idx="37">
                  <c:v>3917.77541789124</c:v>
                </c:pt>
                <c:pt idx="38">
                  <c:v>3974.327988565024</c:v>
                </c:pt>
                <c:pt idx="39">
                  <c:v>4030.88055923881</c:v>
                </c:pt>
                <c:pt idx="40">
                  <c:v>4087.433129912596</c:v>
                </c:pt>
                <c:pt idx="41">
                  <c:v>4143.985700586381</c:v>
                </c:pt>
                <c:pt idx="42">
                  <c:v>4200.538271260166</c:v>
                </c:pt>
                <c:pt idx="43">
                  <c:v>4257.090841933953</c:v>
                </c:pt>
                <c:pt idx="44">
                  <c:v>4313.643412607738</c:v>
                </c:pt>
                <c:pt idx="45">
                  <c:v>4370.195983281524</c:v>
                </c:pt>
                <c:pt idx="46">
                  <c:v>4426.74855395531</c:v>
                </c:pt>
                <c:pt idx="47">
                  <c:v>4483.301124629095</c:v>
                </c:pt>
                <c:pt idx="48">
                  <c:v>4539.853695302882</c:v>
                </c:pt>
                <c:pt idx="49">
                  <c:v>4596.406265976666</c:v>
                </c:pt>
                <c:pt idx="50">
                  <c:v>4652.958836650452</c:v>
                </c:pt>
                <c:pt idx="51">
                  <c:v>4709.511407324238</c:v>
                </c:pt>
                <c:pt idx="52">
                  <c:v>4766.063977998024</c:v>
                </c:pt>
                <c:pt idx="53">
                  <c:v>4822.61654867181</c:v>
                </c:pt>
                <c:pt idx="54">
                  <c:v>4848.389285511511</c:v>
                </c:pt>
                <c:pt idx="55">
                  <c:v>4843.38218851713</c:v>
                </c:pt>
                <c:pt idx="56">
                  <c:v>4838.375091522748</c:v>
                </c:pt>
                <c:pt idx="57">
                  <c:v>4833.367994528366</c:v>
                </c:pt>
                <c:pt idx="58">
                  <c:v>4828.360897533985</c:v>
                </c:pt>
                <c:pt idx="59">
                  <c:v>4823.353800539603</c:v>
                </c:pt>
                <c:pt idx="60">
                  <c:v>4818.346703545221</c:v>
                </c:pt>
                <c:pt idx="61">
                  <c:v>4813.33960655084</c:v>
                </c:pt>
                <c:pt idx="62">
                  <c:v>4808.332509556457</c:v>
                </c:pt>
                <c:pt idx="63">
                  <c:v>4803.325412562076</c:v>
                </c:pt>
                <c:pt idx="64">
                  <c:v>4798.318315567694</c:v>
                </c:pt>
                <c:pt idx="65">
                  <c:v>4793.311218573312</c:v>
                </c:pt>
                <c:pt idx="66">
                  <c:v>4788.30412157893</c:v>
                </c:pt>
                <c:pt idx="67">
                  <c:v>4783.29702458455</c:v>
                </c:pt>
                <c:pt idx="68">
                  <c:v>4778.289927590167</c:v>
                </c:pt>
                <c:pt idx="69">
                  <c:v>4773.282830595785</c:v>
                </c:pt>
                <c:pt idx="70">
                  <c:v>4768.275733601404</c:v>
                </c:pt>
                <c:pt idx="71">
                  <c:v>4763.268636607022</c:v>
                </c:pt>
                <c:pt idx="72">
                  <c:v>4758.26153961264</c:v>
                </c:pt>
                <c:pt idx="73">
                  <c:v>4753.254442618259</c:v>
                </c:pt>
                <c:pt idx="74">
                  <c:v>4748.247345623878</c:v>
                </c:pt>
                <c:pt idx="75">
                  <c:v>4743.240248629496</c:v>
                </c:pt>
                <c:pt idx="76">
                  <c:v>4738.233151635114</c:v>
                </c:pt>
                <c:pt idx="77">
                  <c:v>4733.226054640732</c:v>
                </c:pt>
                <c:pt idx="78">
                  <c:v>4728.218957646351</c:v>
                </c:pt>
                <c:pt idx="79">
                  <c:v>4723.211860651968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4718.204763657587</c:v>
                </c:pt>
                <c:pt idx="97">
                  <c:v>4718.204763657587</c:v>
                </c:pt>
                <c:pt idx="98">
                  <c:v>4718.204763657587</c:v>
                </c:pt>
                <c:pt idx="99">
                  <c:v>4718.204763657587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130.6747111473699</c:v>
                </c:pt>
                <c:pt idx="20">
                  <c:v>392.0241334421098</c:v>
                </c:pt>
                <c:pt idx="21">
                  <c:v>653.3735557368496</c:v>
                </c:pt>
                <c:pt idx="22">
                  <c:v>914.7229780315894</c:v>
                </c:pt>
                <c:pt idx="23">
                  <c:v>1176.072400326329</c:v>
                </c:pt>
                <c:pt idx="24">
                  <c:v>1437.42182262107</c:v>
                </c:pt>
                <c:pt idx="25">
                  <c:v>1698.771244915809</c:v>
                </c:pt>
                <c:pt idx="26">
                  <c:v>1960.120667210549</c:v>
                </c:pt>
                <c:pt idx="27">
                  <c:v>2221.470089505288</c:v>
                </c:pt>
                <c:pt idx="28">
                  <c:v>2482.819511800028</c:v>
                </c:pt>
                <c:pt idx="29">
                  <c:v>2744.168934094768</c:v>
                </c:pt>
                <c:pt idx="30">
                  <c:v>3005.518356389508</c:v>
                </c:pt>
                <c:pt idx="31">
                  <c:v>3266.867778684248</c:v>
                </c:pt>
                <c:pt idx="32">
                  <c:v>3528.217200978988</c:v>
                </c:pt>
                <c:pt idx="33">
                  <c:v>3789.566623273728</c:v>
                </c:pt>
                <c:pt idx="34">
                  <c:v>4050.916045568468</c:v>
                </c:pt>
                <c:pt idx="35">
                  <c:v>4312.265467863207</c:v>
                </c:pt>
                <c:pt idx="36">
                  <c:v>4573.614890157947</c:v>
                </c:pt>
                <c:pt idx="37">
                  <c:v>4834.964312452687</c:v>
                </c:pt>
                <c:pt idx="38">
                  <c:v>5096.313734747426</c:v>
                </c:pt>
                <c:pt idx="39">
                  <c:v>5357.663157042167</c:v>
                </c:pt>
                <c:pt idx="40">
                  <c:v>5619.012579336906</c:v>
                </c:pt>
                <c:pt idx="41">
                  <c:v>5880.362001631646</c:v>
                </c:pt>
                <c:pt idx="42">
                  <c:v>6141.711423926386</c:v>
                </c:pt>
                <c:pt idx="43">
                  <c:v>6403.060846221126</c:v>
                </c:pt>
                <c:pt idx="44">
                  <c:v>6664.410268515865</c:v>
                </c:pt>
                <c:pt idx="45">
                  <c:v>6925.759690810606</c:v>
                </c:pt>
                <c:pt idx="46">
                  <c:v>7187.109113105345</c:v>
                </c:pt>
                <c:pt idx="47">
                  <c:v>7448.458535400086</c:v>
                </c:pt>
                <c:pt idx="48">
                  <c:v>7709.807957694826</c:v>
                </c:pt>
                <c:pt idx="49">
                  <c:v>7971.157379989566</c:v>
                </c:pt>
                <c:pt idx="50">
                  <c:v>8232.506802284304</c:v>
                </c:pt>
                <c:pt idx="51">
                  <c:v>8493.856224579045</c:v>
                </c:pt>
                <c:pt idx="52">
                  <c:v>8755.205646873784</c:v>
                </c:pt>
                <c:pt idx="53">
                  <c:v>9016.555069168524</c:v>
                </c:pt>
                <c:pt idx="54">
                  <c:v>9383.831661955217</c:v>
                </c:pt>
                <c:pt idx="55">
                  <c:v>9857.035425233863</c:v>
                </c:pt>
                <c:pt idx="56">
                  <c:v>10330.23918851251</c:v>
                </c:pt>
                <c:pt idx="57">
                  <c:v>10803.44295179116</c:v>
                </c:pt>
                <c:pt idx="58">
                  <c:v>11276.6467150698</c:v>
                </c:pt>
                <c:pt idx="59">
                  <c:v>11749.85047834845</c:v>
                </c:pt>
                <c:pt idx="60">
                  <c:v>12223.0542416271</c:v>
                </c:pt>
                <c:pt idx="61">
                  <c:v>12696.25800490575</c:v>
                </c:pt>
                <c:pt idx="62">
                  <c:v>13169.46176818439</c:v>
                </c:pt>
                <c:pt idx="63">
                  <c:v>13642.66553146304</c:v>
                </c:pt>
                <c:pt idx="64">
                  <c:v>14115.86929474169</c:v>
                </c:pt>
                <c:pt idx="65">
                  <c:v>14589.07305802033</c:v>
                </c:pt>
                <c:pt idx="66">
                  <c:v>15062.27682129898</c:v>
                </c:pt>
                <c:pt idx="67">
                  <c:v>15535.48058457762</c:v>
                </c:pt>
                <c:pt idx="68">
                  <c:v>16008.68434785627</c:v>
                </c:pt>
                <c:pt idx="69">
                  <c:v>16481.88811113492</c:v>
                </c:pt>
                <c:pt idx="70">
                  <c:v>16955.09187441356</c:v>
                </c:pt>
                <c:pt idx="71">
                  <c:v>17428.29563769221</c:v>
                </c:pt>
                <c:pt idx="72">
                  <c:v>17901.49940097086</c:v>
                </c:pt>
                <c:pt idx="73">
                  <c:v>18374.70316424951</c:v>
                </c:pt>
                <c:pt idx="74">
                  <c:v>18847.90692752815</c:v>
                </c:pt>
                <c:pt idx="75">
                  <c:v>19321.1106908068</c:v>
                </c:pt>
                <c:pt idx="76">
                  <c:v>19794.31445408544</c:v>
                </c:pt>
                <c:pt idx="77">
                  <c:v>20267.51821736409</c:v>
                </c:pt>
                <c:pt idx="78">
                  <c:v>20740.72198064274</c:v>
                </c:pt>
                <c:pt idx="79">
                  <c:v>21213.92574392138</c:v>
                </c:pt>
                <c:pt idx="80">
                  <c:v>21687.12950720004</c:v>
                </c:pt>
                <c:pt idx="81">
                  <c:v>22301.37179734829</c:v>
                </c:pt>
                <c:pt idx="82">
                  <c:v>22915.61408749654</c:v>
                </c:pt>
                <c:pt idx="83">
                  <c:v>23529.8563776448</c:v>
                </c:pt>
                <c:pt idx="84">
                  <c:v>24144.09866779305</c:v>
                </c:pt>
                <c:pt idx="85">
                  <c:v>24758.34095794131</c:v>
                </c:pt>
                <c:pt idx="86">
                  <c:v>25372.58324808956</c:v>
                </c:pt>
                <c:pt idx="87">
                  <c:v>25986.82553823781</c:v>
                </c:pt>
                <c:pt idx="88">
                  <c:v>26601.06782838607</c:v>
                </c:pt>
                <c:pt idx="89">
                  <c:v>27215.31011853432</c:v>
                </c:pt>
                <c:pt idx="90">
                  <c:v>27829.55240868258</c:v>
                </c:pt>
                <c:pt idx="91">
                  <c:v>28443.79469883083</c:v>
                </c:pt>
                <c:pt idx="92">
                  <c:v>29058.03698897909</c:v>
                </c:pt>
                <c:pt idx="93">
                  <c:v>29672.27927912734</c:v>
                </c:pt>
                <c:pt idx="94">
                  <c:v>30286.5215692756</c:v>
                </c:pt>
                <c:pt idx="95">
                  <c:v>30900.76385942384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42.71306083270972</c:v>
                </c:pt>
                <c:pt idx="55">
                  <c:v>128.1391824981292</c:v>
                </c:pt>
                <c:pt idx="56">
                  <c:v>213.5653041635487</c:v>
                </c:pt>
                <c:pt idx="57">
                  <c:v>298.9914258289681</c:v>
                </c:pt>
                <c:pt idx="58">
                  <c:v>384.4175474943876</c:v>
                </c:pt>
                <c:pt idx="59">
                  <c:v>469.843669159807</c:v>
                </c:pt>
                <c:pt idx="60">
                  <c:v>555.2697908252264</c:v>
                </c:pt>
                <c:pt idx="61">
                  <c:v>640.695912490646</c:v>
                </c:pt>
                <c:pt idx="62">
                  <c:v>726.1220341560652</c:v>
                </c:pt>
                <c:pt idx="63">
                  <c:v>811.5481558214848</c:v>
                </c:pt>
                <c:pt idx="64">
                  <c:v>896.9742774869043</c:v>
                </c:pt>
                <c:pt idx="65">
                  <c:v>982.4003991523238</c:v>
                </c:pt>
                <c:pt idx="66">
                  <c:v>1067.826520817743</c:v>
                </c:pt>
                <c:pt idx="67">
                  <c:v>1153.252642483163</c:v>
                </c:pt>
                <c:pt idx="68">
                  <c:v>1238.678764148582</c:v>
                </c:pt>
                <c:pt idx="69">
                  <c:v>1324.104885814001</c:v>
                </c:pt>
                <c:pt idx="70">
                  <c:v>1409.531007479421</c:v>
                </c:pt>
                <c:pt idx="71">
                  <c:v>1494.95712914484</c:v>
                </c:pt>
                <c:pt idx="72">
                  <c:v>1580.38325081026</c:v>
                </c:pt>
                <c:pt idx="73">
                  <c:v>1665.809372475679</c:v>
                </c:pt>
                <c:pt idx="74">
                  <c:v>1751.235494141099</c:v>
                </c:pt>
                <c:pt idx="75">
                  <c:v>1836.661615806518</c:v>
                </c:pt>
                <c:pt idx="76">
                  <c:v>1922.087737471938</c:v>
                </c:pt>
                <c:pt idx="77">
                  <c:v>2007.513859137357</c:v>
                </c:pt>
                <c:pt idx="78">
                  <c:v>2092.939980802777</c:v>
                </c:pt>
                <c:pt idx="79">
                  <c:v>2178.366102468196</c:v>
                </c:pt>
                <c:pt idx="80">
                  <c:v>2263.792224133615</c:v>
                </c:pt>
                <c:pt idx="81">
                  <c:v>4527.584448267231</c:v>
                </c:pt>
                <c:pt idx="82">
                  <c:v>6791.376672400846</c:v>
                </c:pt>
                <c:pt idx="83">
                  <c:v>9055.168896534461</c:v>
                </c:pt>
                <c:pt idx="84">
                  <c:v>11318.96112066808</c:v>
                </c:pt>
                <c:pt idx="85">
                  <c:v>13582.75334480169</c:v>
                </c:pt>
                <c:pt idx="86">
                  <c:v>15846.54556893531</c:v>
                </c:pt>
                <c:pt idx="87">
                  <c:v>18110.33779306892</c:v>
                </c:pt>
                <c:pt idx="88">
                  <c:v>20374.13001720254</c:v>
                </c:pt>
                <c:pt idx="89">
                  <c:v>22637.92224133616</c:v>
                </c:pt>
                <c:pt idx="90">
                  <c:v>24901.71446546977</c:v>
                </c:pt>
                <c:pt idx="91">
                  <c:v>27165.50668960339</c:v>
                </c:pt>
                <c:pt idx="92">
                  <c:v>29429.298913737</c:v>
                </c:pt>
                <c:pt idx="93">
                  <c:v>31693.09113787062</c:v>
                </c:pt>
                <c:pt idx="94">
                  <c:v>33956.88336200424</c:v>
                </c:pt>
                <c:pt idx="95">
                  <c:v>36220.67558613785</c:v>
                </c:pt>
                <c:pt idx="96">
                  <c:v>36220.67558613785</c:v>
                </c:pt>
                <c:pt idx="97">
                  <c:v>36220.67558613785</c:v>
                </c:pt>
                <c:pt idx="98">
                  <c:v>36220.67558613785</c:v>
                </c:pt>
                <c:pt idx="99">
                  <c:v>36220.67558613785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2881.707837513483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3884.040998387738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4635.790869043428</c:v>
                </c:pt>
                <c:pt idx="73">
                  <c:v>4886.374159261992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8384.281494288996</c:v>
                </c:pt>
                <c:pt idx="82">
                  <c:v>10128.10579778605</c:v>
                </c:pt>
                <c:pt idx="83">
                  <c:v>11871.93010128311</c:v>
                </c:pt>
                <c:pt idx="84">
                  <c:v>13615.75440478017</c:v>
                </c:pt>
                <c:pt idx="85">
                  <c:v>15359.57870827723</c:v>
                </c:pt>
                <c:pt idx="86">
                  <c:v>17103.4030117743</c:v>
                </c:pt>
                <c:pt idx="87">
                  <c:v>18847.22731527135</c:v>
                </c:pt>
                <c:pt idx="88">
                  <c:v>20591.05161876841</c:v>
                </c:pt>
                <c:pt idx="89">
                  <c:v>22334.87592226547</c:v>
                </c:pt>
                <c:pt idx="90">
                  <c:v>24078.70022576252</c:v>
                </c:pt>
                <c:pt idx="91">
                  <c:v>25822.52452925958</c:v>
                </c:pt>
                <c:pt idx="92">
                  <c:v>27566.34883275664</c:v>
                </c:pt>
                <c:pt idx="93">
                  <c:v>29310.1731362537</c:v>
                </c:pt>
                <c:pt idx="94">
                  <c:v>31053.99743975076</c:v>
                </c:pt>
                <c:pt idx="95">
                  <c:v>32797.82174324782</c:v>
                </c:pt>
                <c:pt idx="96">
                  <c:v>32797.82174324782</c:v>
                </c:pt>
                <c:pt idx="97">
                  <c:v>32797.82174324782</c:v>
                </c:pt>
                <c:pt idx="98">
                  <c:v>32797.82174324782</c:v>
                </c:pt>
                <c:pt idx="99">
                  <c:v>32797.82174324782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3343.011745317814</c:v>
                </c:pt>
                <c:pt idx="97">
                  <c:v>3343.011745317814</c:v>
                </c:pt>
                <c:pt idx="98">
                  <c:v>3343.011745317814</c:v>
                </c:pt>
                <c:pt idx="99">
                  <c:v>3343.011745317814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42176.58478865089</c:v>
                </c:pt>
                <c:pt idx="55">
                  <c:v>41048.95998266735</c:v>
                </c:pt>
                <c:pt idx="56">
                  <c:v>39921.33517668382</c:v>
                </c:pt>
                <c:pt idx="57">
                  <c:v>38793.71037070028</c:v>
                </c:pt>
                <c:pt idx="58">
                  <c:v>37666.08556471675</c:v>
                </c:pt>
                <c:pt idx="59">
                  <c:v>36538.46075873321</c:v>
                </c:pt>
                <c:pt idx="60">
                  <c:v>35410.83595274967</c:v>
                </c:pt>
                <c:pt idx="61">
                  <c:v>34283.21114676613</c:v>
                </c:pt>
                <c:pt idx="62">
                  <c:v>33155.5863407826</c:v>
                </c:pt>
                <c:pt idx="63">
                  <c:v>32027.96153479906</c:v>
                </c:pt>
                <c:pt idx="64">
                  <c:v>30900.33672881552</c:v>
                </c:pt>
                <c:pt idx="65">
                  <c:v>29772.71192283199</c:v>
                </c:pt>
                <c:pt idx="66">
                  <c:v>28645.08711684845</c:v>
                </c:pt>
                <c:pt idx="67">
                  <c:v>27517.46231086491</c:v>
                </c:pt>
                <c:pt idx="68">
                  <c:v>26389.83750488138</c:v>
                </c:pt>
                <c:pt idx="69">
                  <c:v>25262.21269889784</c:v>
                </c:pt>
                <c:pt idx="70">
                  <c:v>24134.5878929143</c:v>
                </c:pt>
                <c:pt idx="71">
                  <c:v>23006.96308693077</c:v>
                </c:pt>
                <c:pt idx="72">
                  <c:v>21879.33828094723</c:v>
                </c:pt>
                <c:pt idx="73">
                  <c:v>20751.7134749637</c:v>
                </c:pt>
                <c:pt idx="74">
                  <c:v>19624.08866898016</c:v>
                </c:pt>
                <c:pt idx="75">
                  <c:v>18496.46386299662</c:v>
                </c:pt>
                <c:pt idx="76">
                  <c:v>17368.83905701308</c:v>
                </c:pt>
                <c:pt idx="77">
                  <c:v>16241.21425102955</c:v>
                </c:pt>
                <c:pt idx="78">
                  <c:v>15113.58944504601</c:v>
                </c:pt>
                <c:pt idx="79">
                  <c:v>13985.96463906247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12858.33983307894</c:v>
                </c:pt>
                <c:pt idx="97">
                  <c:v>12858.33983307894</c:v>
                </c:pt>
                <c:pt idx="98">
                  <c:v>12858.33983307894</c:v>
                </c:pt>
                <c:pt idx="99">
                  <c:v>12858.33983307894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2881.707837513483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3884.040998387738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4635.790869043428</c:v>
                </c:pt>
                <c:pt idx="73">
                  <c:v>4886.374159261992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7405.115897610403</c:v>
                </c:pt>
                <c:pt idx="82">
                  <c:v>8169.77460442887</c:v>
                </c:pt>
                <c:pt idx="83">
                  <c:v>8934.433311247336</c:v>
                </c:pt>
                <c:pt idx="84">
                  <c:v>9699.0920180658</c:v>
                </c:pt>
                <c:pt idx="85">
                  <c:v>10463.75072488427</c:v>
                </c:pt>
                <c:pt idx="86">
                  <c:v>11228.40943170273</c:v>
                </c:pt>
                <c:pt idx="87">
                  <c:v>11993.0681385212</c:v>
                </c:pt>
                <c:pt idx="88">
                  <c:v>12757.72684533966</c:v>
                </c:pt>
                <c:pt idx="89">
                  <c:v>13522.38555215813</c:v>
                </c:pt>
                <c:pt idx="90">
                  <c:v>14287.0442589766</c:v>
                </c:pt>
                <c:pt idx="91">
                  <c:v>15051.70296579506</c:v>
                </c:pt>
                <c:pt idx="92">
                  <c:v>15816.36167261353</c:v>
                </c:pt>
                <c:pt idx="93">
                  <c:v>16581.02037943199</c:v>
                </c:pt>
                <c:pt idx="94">
                  <c:v>17345.67908625046</c:v>
                </c:pt>
                <c:pt idx="95">
                  <c:v>18110.33779306892</c:v>
                </c:pt>
                <c:pt idx="96">
                  <c:v>18110.33779306892</c:v>
                </c:pt>
                <c:pt idx="97">
                  <c:v>18110.33779306892</c:v>
                </c:pt>
                <c:pt idx="98">
                  <c:v>18110.33779306892</c:v>
                </c:pt>
                <c:pt idx="99">
                  <c:v>18110.33779306892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5873208"/>
        <c:axId val="-199587421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5873208"/>
        <c:axId val="-1995874216"/>
      </c:lineChart>
      <c:catAx>
        <c:axId val="-19958732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58742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958742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587320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0.451433978095416</c:v>
                </c:pt>
                <c:pt idx="1">
                  <c:v>-51.17595146189939</c:v>
                </c:pt>
                <c:pt idx="2">
                  <c:v>63.34456488906708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32.3398889161945</c:v>
                </c:pt>
                <c:pt idx="1">
                  <c:v>1702.542604791809</c:v>
                </c:pt>
                <c:pt idx="2">
                  <c:v>1253.134762292631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-1127.624805983537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6179992"/>
        <c:axId val="-199617671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56.55257067378567</c:v>
                </c:pt>
                <c:pt idx="1">
                  <c:v>-5.007096994381703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261.3494222947398</c:v>
                </c:pt>
                <c:pt idx="1">
                  <c:v>473.2037632786467</c:v>
                </c:pt>
                <c:pt idx="2">
                  <c:v>614.2422901482545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85.42612166541945</c:v>
                </c:pt>
                <c:pt idx="2">
                  <c:v>2263.792224133615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250.5832902185637</c:v>
                </c:pt>
                <c:pt idx="2">
                  <c:v>1743.824303497059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250.5832902185637</c:v>
                </c:pt>
                <c:pt idx="2">
                  <c:v>764.6587068184657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6173112"/>
        <c:axId val="-1996189976"/>
      </c:scatterChart>
      <c:valAx>
        <c:axId val="-199617999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6176712"/>
        <c:crosses val="autoZero"/>
        <c:crossBetween val="midCat"/>
      </c:valAx>
      <c:valAx>
        <c:axId val="-19961767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6179992"/>
        <c:crosses val="autoZero"/>
        <c:crossBetween val="midCat"/>
      </c:valAx>
      <c:valAx>
        <c:axId val="-199617311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1996189976"/>
        <c:crosses val="autoZero"/>
        <c:crossBetween val="midCat"/>
      </c:valAx>
      <c:valAx>
        <c:axId val="-199618997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617311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7284.575613061348</c:v>
                </c:pt>
                <c:pt idx="20">
                  <c:v>7285.027047039443</c:v>
                </c:pt>
                <c:pt idx="21">
                  <c:v>7285.478481017539</c:v>
                </c:pt>
                <c:pt idx="22">
                  <c:v>7285.929914995634</c:v>
                </c:pt>
                <c:pt idx="23">
                  <c:v>7286.38134897373</c:v>
                </c:pt>
                <c:pt idx="24">
                  <c:v>7286.832782951825</c:v>
                </c:pt>
                <c:pt idx="25">
                  <c:v>7287.28421692992</c:v>
                </c:pt>
                <c:pt idx="26">
                  <c:v>7287.735650908015</c:v>
                </c:pt>
                <c:pt idx="27">
                  <c:v>7288.187084886111</c:v>
                </c:pt>
                <c:pt idx="28">
                  <c:v>7288.638518864206</c:v>
                </c:pt>
                <c:pt idx="29">
                  <c:v>7289.089952842301</c:v>
                </c:pt>
                <c:pt idx="30">
                  <c:v>7289.541386820397</c:v>
                </c:pt>
                <c:pt idx="31">
                  <c:v>7289.992820798493</c:v>
                </c:pt>
                <c:pt idx="32">
                  <c:v>7290.444254776588</c:v>
                </c:pt>
                <c:pt idx="33">
                  <c:v>7290.895688754683</c:v>
                </c:pt>
                <c:pt idx="34">
                  <c:v>7291.34712273278</c:v>
                </c:pt>
                <c:pt idx="35">
                  <c:v>7291.798556710874</c:v>
                </c:pt>
                <c:pt idx="36">
                  <c:v>7292.24999068897</c:v>
                </c:pt>
                <c:pt idx="37">
                  <c:v>7292.701424667065</c:v>
                </c:pt>
                <c:pt idx="38">
                  <c:v>7293.15285864516</c:v>
                </c:pt>
                <c:pt idx="39">
                  <c:v>7293.604292623256</c:v>
                </c:pt>
                <c:pt idx="40">
                  <c:v>7294.05572660135</c:v>
                </c:pt>
                <c:pt idx="41">
                  <c:v>7294.507160579446</c:v>
                </c:pt>
                <c:pt idx="42">
                  <c:v>7294.958594557542</c:v>
                </c:pt>
                <c:pt idx="43">
                  <c:v>7295.410028535638</c:v>
                </c:pt>
                <c:pt idx="44">
                  <c:v>7295.861462513733</c:v>
                </c:pt>
                <c:pt idx="45">
                  <c:v>7296.312896491828</c:v>
                </c:pt>
                <c:pt idx="46">
                  <c:v>7296.764330469924</c:v>
                </c:pt>
                <c:pt idx="47">
                  <c:v>7297.21576444802</c:v>
                </c:pt>
                <c:pt idx="48">
                  <c:v>7297.667198426115</c:v>
                </c:pt>
                <c:pt idx="49">
                  <c:v>7298.11863240421</c:v>
                </c:pt>
                <c:pt idx="50">
                  <c:v>7298.570066382305</c:v>
                </c:pt>
                <c:pt idx="51">
                  <c:v>7299.0215003604</c:v>
                </c:pt>
                <c:pt idx="52">
                  <c:v>7299.472934338496</c:v>
                </c:pt>
                <c:pt idx="53">
                  <c:v>7299.924368316591</c:v>
                </c:pt>
                <c:pt idx="54">
                  <c:v>7274.56210957469</c:v>
                </c:pt>
                <c:pt idx="55">
                  <c:v>7223.38615811279</c:v>
                </c:pt>
                <c:pt idx="56">
                  <c:v>7172.21020665089</c:v>
                </c:pt>
                <c:pt idx="57">
                  <c:v>7121.034255188992</c:v>
                </c:pt>
                <c:pt idx="58">
                  <c:v>7069.858303727092</c:v>
                </c:pt>
                <c:pt idx="59">
                  <c:v>7018.682352265193</c:v>
                </c:pt>
                <c:pt idx="60">
                  <c:v>6967.506400803293</c:v>
                </c:pt>
                <c:pt idx="61">
                  <c:v>6916.330449341394</c:v>
                </c:pt>
                <c:pt idx="62">
                  <c:v>6865.154497879495</c:v>
                </c:pt>
                <c:pt idx="63">
                  <c:v>6813.978546417596</c:v>
                </c:pt>
                <c:pt idx="64">
                  <c:v>6762.802594955695</c:v>
                </c:pt>
                <c:pt idx="65">
                  <c:v>6711.626643493797</c:v>
                </c:pt>
                <c:pt idx="66">
                  <c:v>6660.450692031897</c:v>
                </c:pt>
                <c:pt idx="67">
                  <c:v>6609.274740569997</c:v>
                </c:pt>
                <c:pt idx="68">
                  <c:v>6558.098789108099</c:v>
                </c:pt>
                <c:pt idx="69">
                  <c:v>6506.922837646199</c:v>
                </c:pt>
                <c:pt idx="70">
                  <c:v>6455.7468861843</c:v>
                </c:pt>
                <c:pt idx="71">
                  <c:v>6404.5709347224</c:v>
                </c:pt>
                <c:pt idx="72">
                  <c:v>6353.394983260501</c:v>
                </c:pt>
                <c:pt idx="73">
                  <c:v>6302.219031798601</c:v>
                </c:pt>
                <c:pt idx="74">
                  <c:v>6251.043080336702</c:v>
                </c:pt>
                <c:pt idx="75">
                  <c:v>6199.867128874802</c:v>
                </c:pt>
                <c:pt idx="76">
                  <c:v>6148.691177412903</c:v>
                </c:pt>
                <c:pt idx="77">
                  <c:v>6097.515225951004</c:v>
                </c:pt>
                <c:pt idx="78">
                  <c:v>6046.339274489104</c:v>
                </c:pt>
                <c:pt idx="79">
                  <c:v>5995.163323027205</c:v>
                </c:pt>
                <c:pt idx="80">
                  <c:v>5943.987371565306</c:v>
                </c:pt>
                <c:pt idx="81">
                  <c:v>6007.331936454373</c:v>
                </c:pt>
                <c:pt idx="82">
                  <c:v>6070.67650134344</c:v>
                </c:pt>
                <c:pt idx="83">
                  <c:v>6134.021066232507</c:v>
                </c:pt>
                <c:pt idx="84">
                  <c:v>6197.365631121573</c:v>
                </c:pt>
                <c:pt idx="85">
                  <c:v>6260.710196010641</c:v>
                </c:pt>
                <c:pt idx="86">
                  <c:v>6324.054760899708</c:v>
                </c:pt>
                <c:pt idx="87">
                  <c:v>6387.399325788775</c:v>
                </c:pt>
                <c:pt idx="88">
                  <c:v>6450.743890677843</c:v>
                </c:pt>
                <c:pt idx="89">
                  <c:v>6514.08845556691</c:v>
                </c:pt>
                <c:pt idx="90">
                  <c:v>6577.433020455976</c:v>
                </c:pt>
                <c:pt idx="91">
                  <c:v>6640.777585345044</c:v>
                </c:pt>
                <c:pt idx="92">
                  <c:v>6704.12215023411</c:v>
                </c:pt>
                <c:pt idx="93">
                  <c:v>6767.466715123178</c:v>
                </c:pt>
                <c:pt idx="94">
                  <c:v>6830.811280012244</c:v>
                </c:pt>
                <c:pt idx="95">
                  <c:v>6894.155844901311</c:v>
                </c:pt>
                <c:pt idx="96">
                  <c:v>7000.515844901311</c:v>
                </c:pt>
                <c:pt idx="97">
                  <c:v>7106.875844901312</c:v>
                </c:pt>
                <c:pt idx="98">
                  <c:v>7213.235844901312</c:v>
                </c:pt>
                <c:pt idx="99">
                  <c:v>7319.595844901312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8181.303520111346</c:v>
                </c:pt>
                <c:pt idx="1">
                  <c:v>7841.043520111346</c:v>
                </c:pt>
                <c:pt idx="2">
                  <c:v>7500.783520111346</c:v>
                </c:pt>
                <c:pt idx="3">
                  <c:v>7160.523520111346</c:v>
                </c:pt>
                <c:pt idx="4">
                  <c:v>6820.263520111346</c:v>
                </c:pt>
                <c:pt idx="5">
                  <c:v>6480.003520111346</c:v>
                </c:pt>
                <c:pt idx="6">
                  <c:v>6139.743520111346</c:v>
                </c:pt>
                <c:pt idx="7">
                  <c:v>5799.483520111346</c:v>
                </c:pt>
                <c:pt idx="8">
                  <c:v>5459.223520111346</c:v>
                </c:pt>
                <c:pt idx="9">
                  <c:v>5118.963520111346</c:v>
                </c:pt>
                <c:pt idx="10">
                  <c:v>4778.703520111346</c:v>
                </c:pt>
                <c:pt idx="11">
                  <c:v>4438.443520111346</c:v>
                </c:pt>
                <c:pt idx="12">
                  <c:v>4098.183520111346</c:v>
                </c:pt>
                <c:pt idx="13">
                  <c:v>3757.923520111346</c:v>
                </c:pt>
                <c:pt idx="14">
                  <c:v>3417.663520111347</c:v>
                </c:pt>
                <c:pt idx="15">
                  <c:v>3077.403520111347</c:v>
                </c:pt>
                <c:pt idx="16">
                  <c:v>2737.143520111346</c:v>
                </c:pt>
                <c:pt idx="17">
                  <c:v>2396.883520111347</c:v>
                </c:pt>
                <c:pt idx="18">
                  <c:v>2056.623520111346</c:v>
                </c:pt>
                <c:pt idx="19">
                  <c:v>1902.663464569444</c:v>
                </c:pt>
                <c:pt idx="20">
                  <c:v>1935.003353485638</c:v>
                </c:pt>
                <c:pt idx="21">
                  <c:v>1967.343242401833</c:v>
                </c:pt>
                <c:pt idx="22">
                  <c:v>1999.683131318027</c:v>
                </c:pt>
                <c:pt idx="23">
                  <c:v>2032.023020234222</c:v>
                </c:pt>
                <c:pt idx="24">
                  <c:v>2064.362909150416</c:v>
                </c:pt>
                <c:pt idx="25">
                  <c:v>2096.702798066611</c:v>
                </c:pt>
                <c:pt idx="26">
                  <c:v>2129.042686982805</c:v>
                </c:pt>
                <c:pt idx="27">
                  <c:v>2161.382575899</c:v>
                </c:pt>
                <c:pt idx="28">
                  <c:v>2193.722464815194</c:v>
                </c:pt>
                <c:pt idx="29">
                  <c:v>2226.062353731388</c:v>
                </c:pt>
                <c:pt idx="30">
                  <c:v>2258.402242647583</c:v>
                </c:pt>
                <c:pt idx="31">
                  <c:v>2290.742131563778</c:v>
                </c:pt>
                <c:pt idx="32">
                  <c:v>2323.082020479972</c:v>
                </c:pt>
                <c:pt idx="33">
                  <c:v>2355.421909396167</c:v>
                </c:pt>
                <c:pt idx="34">
                  <c:v>2387.761798312361</c:v>
                </c:pt>
                <c:pt idx="35">
                  <c:v>2420.101687228556</c:v>
                </c:pt>
                <c:pt idx="36">
                  <c:v>2452.44157614475</c:v>
                </c:pt>
                <c:pt idx="37">
                  <c:v>2484.781465060945</c:v>
                </c:pt>
                <c:pt idx="38">
                  <c:v>2517.12135397714</c:v>
                </c:pt>
                <c:pt idx="39">
                  <c:v>2549.461242893333</c:v>
                </c:pt>
                <c:pt idx="40">
                  <c:v>2581.801131809528</c:v>
                </c:pt>
                <c:pt idx="41">
                  <c:v>2614.141020725723</c:v>
                </c:pt>
                <c:pt idx="42">
                  <c:v>2646.480909641917</c:v>
                </c:pt>
                <c:pt idx="43">
                  <c:v>2678.820798558112</c:v>
                </c:pt>
                <c:pt idx="44">
                  <c:v>2711.160687474307</c:v>
                </c:pt>
                <c:pt idx="45">
                  <c:v>2743.500576390501</c:v>
                </c:pt>
                <c:pt idx="46">
                  <c:v>2775.840465306695</c:v>
                </c:pt>
                <c:pt idx="47">
                  <c:v>2808.18035422289</c:v>
                </c:pt>
                <c:pt idx="48">
                  <c:v>2840.520243139084</c:v>
                </c:pt>
                <c:pt idx="49">
                  <c:v>2872.860132055278</c:v>
                </c:pt>
                <c:pt idx="50">
                  <c:v>2905.200020971473</c:v>
                </c:pt>
                <c:pt idx="51">
                  <c:v>2937.539909887668</c:v>
                </c:pt>
                <c:pt idx="52">
                  <c:v>2969.879798803862</c:v>
                </c:pt>
                <c:pt idx="53">
                  <c:v>3002.219687720057</c:v>
                </c:pt>
                <c:pt idx="54">
                  <c:v>3869.660934574058</c:v>
                </c:pt>
                <c:pt idx="55">
                  <c:v>5572.203539365867</c:v>
                </c:pt>
                <c:pt idx="56">
                  <c:v>7274.746144157677</c:v>
                </c:pt>
                <c:pt idx="57">
                  <c:v>8977.288748949486</c:v>
                </c:pt>
                <c:pt idx="58">
                  <c:v>10679.8313537413</c:v>
                </c:pt>
                <c:pt idx="59">
                  <c:v>12382.3739585331</c:v>
                </c:pt>
                <c:pt idx="60">
                  <c:v>14084.91656332491</c:v>
                </c:pt>
                <c:pt idx="61">
                  <c:v>15787.45916811672</c:v>
                </c:pt>
                <c:pt idx="62">
                  <c:v>17490.00177290853</c:v>
                </c:pt>
                <c:pt idx="63">
                  <c:v>19192.54437770034</c:v>
                </c:pt>
                <c:pt idx="64">
                  <c:v>20895.08698249215</c:v>
                </c:pt>
                <c:pt idx="65">
                  <c:v>22597.62958728396</c:v>
                </c:pt>
                <c:pt idx="66">
                  <c:v>24300.17219207577</c:v>
                </c:pt>
                <c:pt idx="67">
                  <c:v>26002.71479686758</c:v>
                </c:pt>
                <c:pt idx="68">
                  <c:v>27705.25740165939</c:v>
                </c:pt>
                <c:pt idx="69">
                  <c:v>29407.8000064512</c:v>
                </c:pt>
                <c:pt idx="70">
                  <c:v>31110.34261124301</c:v>
                </c:pt>
                <c:pt idx="71">
                  <c:v>32812.88521603481</c:v>
                </c:pt>
                <c:pt idx="72">
                  <c:v>34515.42782082663</c:v>
                </c:pt>
                <c:pt idx="73">
                  <c:v>36217.97042561843</c:v>
                </c:pt>
                <c:pt idx="74">
                  <c:v>37920.51303041025</c:v>
                </c:pt>
                <c:pt idx="75">
                  <c:v>39623.05563520205</c:v>
                </c:pt>
                <c:pt idx="76">
                  <c:v>41325.59823999386</c:v>
                </c:pt>
                <c:pt idx="77">
                  <c:v>43028.14084478567</c:v>
                </c:pt>
                <c:pt idx="78">
                  <c:v>44730.68344957748</c:v>
                </c:pt>
                <c:pt idx="79">
                  <c:v>46433.22605436928</c:v>
                </c:pt>
                <c:pt idx="80">
                  <c:v>48135.7686591611</c:v>
                </c:pt>
                <c:pt idx="81">
                  <c:v>49388.90342145374</c:v>
                </c:pt>
                <c:pt idx="82">
                  <c:v>50642.03818374636</c:v>
                </c:pt>
                <c:pt idx="83">
                  <c:v>51895.172946039</c:v>
                </c:pt>
                <c:pt idx="84">
                  <c:v>53148.30770833163</c:v>
                </c:pt>
                <c:pt idx="85">
                  <c:v>54401.44247062426</c:v>
                </c:pt>
                <c:pt idx="86">
                  <c:v>55654.5772329169</c:v>
                </c:pt>
                <c:pt idx="87">
                  <c:v>56907.71199520952</c:v>
                </c:pt>
                <c:pt idx="88">
                  <c:v>58160.84675750215</c:v>
                </c:pt>
                <c:pt idx="89">
                  <c:v>59413.9815197948</c:v>
                </c:pt>
                <c:pt idx="90">
                  <c:v>60667.11628208742</c:v>
                </c:pt>
                <c:pt idx="91">
                  <c:v>61920.25104438005</c:v>
                </c:pt>
                <c:pt idx="92">
                  <c:v>63173.38580667268</c:v>
                </c:pt>
                <c:pt idx="93">
                  <c:v>64426.52056896531</c:v>
                </c:pt>
                <c:pt idx="94">
                  <c:v>65679.65533125793</c:v>
                </c:pt>
                <c:pt idx="95">
                  <c:v>66932.79009355057</c:v>
                </c:pt>
                <c:pt idx="96">
                  <c:v>67657.65009355057</c:v>
                </c:pt>
                <c:pt idx="97">
                  <c:v>68382.51009355058</c:v>
                </c:pt>
                <c:pt idx="98">
                  <c:v>69107.37009355057</c:v>
                </c:pt>
                <c:pt idx="99">
                  <c:v>69832.23009355058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2899.829145763097</c:v>
                </c:pt>
                <c:pt idx="20">
                  <c:v>2956.381716436882</c:v>
                </c:pt>
                <c:pt idx="21">
                  <c:v>3012.934287110668</c:v>
                </c:pt>
                <c:pt idx="22">
                  <c:v>3069.486857784454</c:v>
                </c:pt>
                <c:pt idx="23">
                  <c:v>3126.039428458239</c:v>
                </c:pt>
                <c:pt idx="24">
                  <c:v>3182.591999132025</c:v>
                </c:pt>
                <c:pt idx="25">
                  <c:v>3239.144569805811</c:v>
                </c:pt>
                <c:pt idx="26">
                  <c:v>3295.697140479596</c:v>
                </c:pt>
                <c:pt idx="27">
                  <c:v>3352.249711153382</c:v>
                </c:pt>
                <c:pt idx="28">
                  <c:v>3408.802281827168</c:v>
                </c:pt>
                <c:pt idx="29">
                  <c:v>3465.354852500953</c:v>
                </c:pt>
                <c:pt idx="30">
                  <c:v>3521.90742317474</c:v>
                </c:pt>
                <c:pt idx="31">
                  <c:v>3578.459993848524</c:v>
                </c:pt>
                <c:pt idx="32">
                  <c:v>3635.012564522311</c:v>
                </c:pt>
                <c:pt idx="33">
                  <c:v>3691.565135196096</c:v>
                </c:pt>
                <c:pt idx="34">
                  <c:v>3748.117705869882</c:v>
                </c:pt>
                <c:pt idx="35">
                  <c:v>3804.670276543668</c:v>
                </c:pt>
                <c:pt idx="36">
                  <c:v>3861.222847217453</c:v>
                </c:pt>
                <c:pt idx="37">
                  <c:v>3917.77541789124</c:v>
                </c:pt>
                <c:pt idx="38">
                  <c:v>3974.327988565024</c:v>
                </c:pt>
                <c:pt idx="39">
                  <c:v>4030.88055923881</c:v>
                </c:pt>
                <c:pt idx="40">
                  <c:v>4087.433129912596</c:v>
                </c:pt>
                <c:pt idx="41">
                  <c:v>4143.985700586381</c:v>
                </c:pt>
                <c:pt idx="42">
                  <c:v>4200.538271260167</c:v>
                </c:pt>
                <c:pt idx="43">
                  <c:v>4257.090841933953</c:v>
                </c:pt>
                <c:pt idx="44">
                  <c:v>4313.643412607738</c:v>
                </c:pt>
                <c:pt idx="45">
                  <c:v>4370.195983281524</c:v>
                </c:pt>
                <c:pt idx="46">
                  <c:v>4426.74855395531</c:v>
                </c:pt>
                <c:pt idx="47">
                  <c:v>4483.301124629095</c:v>
                </c:pt>
                <c:pt idx="48">
                  <c:v>4539.853695302882</c:v>
                </c:pt>
                <c:pt idx="49">
                  <c:v>4596.406265976666</c:v>
                </c:pt>
                <c:pt idx="50">
                  <c:v>4652.958836650452</c:v>
                </c:pt>
                <c:pt idx="51">
                  <c:v>4709.511407324238</c:v>
                </c:pt>
                <c:pt idx="52">
                  <c:v>4766.063977998024</c:v>
                </c:pt>
                <c:pt idx="53">
                  <c:v>4822.61654867181</c:v>
                </c:pt>
                <c:pt idx="54">
                  <c:v>4848.389285511511</c:v>
                </c:pt>
                <c:pt idx="55">
                  <c:v>4843.38218851713</c:v>
                </c:pt>
                <c:pt idx="56">
                  <c:v>4838.375091522748</c:v>
                </c:pt>
                <c:pt idx="57">
                  <c:v>4833.367994528366</c:v>
                </c:pt>
                <c:pt idx="58">
                  <c:v>4828.360897533985</c:v>
                </c:pt>
                <c:pt idx="59">
                  <c:v>4823.353800539603</c:v>
                </c:pt>
                <c:pt idx="60">
                  <c:v>4818.346703545221</c:v>
                </c:pt>
                <c:pt idx="61">
                  <c:v>4813.33960655084</c:v>
                </c:pt>
                <c:pt idx="62">
                  <c:v>4808.332509556457</c:v>
                </c:pt>
                <c:pt idx="63">
                  <c:v>4803.325412562076</c:v>
                </c:pt>
                <c:pt idx="64">
                  <c:v>4798.318315567694</c:v>
                </c:pt>
                <c:pt idx="65">
                  <c:v>4793.311218573312</c:v>
                </c:pt>
                <c:pt idx="66">
                  <c:v>4788.30412157893</c:v>
                </c:pt>
                <c:pt idx="67">
                  <c:v>4783.29702458455</c:v>
                </c:pt>
                <c:pt idx="68">
                  <c:v>4778.289927590167</c:v>
                </c:pt>
                <c:pt idx="69">
                  <c:v>4773.282830595785</c:v>
                </c:pt>
                <c:pt idx="70">
                  <c:v>4768.275733601404</c:v>
                </c:pt>
                <c:pt idx="71">
                  <c:v>4763.268636607022</c:v>
                </c:pt>
                <c:pt idx="72">
                  <c:v>4758.26153961264</c:v>
                </c:pt>
                <c:pt idx="73">
                  <c:v>4753.254442618259</c:v>
                </c:pt>
                <c:pt idx="74">
                  <c:v>4748.247345623878</c:v>
                </c:pt>
                <c:pt idx="75">
                  <c:v>4743.240248629496</c:v>
                </c:pt>
                <c:pt idx="76">
                  <c:v>4738.233151635114</c:v>
                </c:pt>
                <c:pt idx="77">
                  <c:v>4733.226054640732</c:v>
                </c:pt>
                <c:pt idx="78">
                  <c:v>4728.218957646351</c:v>
                </c:pt>
                <c:pt idx="79">
                  <c:v>4723.211860651968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4726.635763657586</c:v>
                </c:pt>
                <c:pt idx="97">
                  <c:v>4735.066763657587</c:v>
                </c:pt>
                <c:pt idx="98">
                  <c:v>4743.497763657586</c:v>
                </c:pt>
                <c:pt idx="99">
                  <c:v>4751.928763657587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130.6747111473699</c:v>
                </c:pt>
                <c:pt idx="20">
                  <c:v>392.0241334421098</c:v>
                </c:pt>
                <c:pt idx="21">
                  <c:v>653.3735557368495</c:v>
                </c:pt>
                <c:pt idx="22">
                  <c:v>914.7229780315894</c:v>
                </c:pt>
                <c:pt idx="23">
                  <c:v>1176.072400326329</c:v>
                </c:pt>
                <c:pt idx="24">
                  <c:v>1437.42182262107</c:v>
                </c:pt>
                <c:pt idx="25">
                  <c:v>1698.771244915809</c:v>
                </c:pt>
                <c:pt idx="26">
                  <c:v>1960.120667210549</c:v>
                </c:pt>
                <c:pt idx="27">
                  <c:v>2221.470089505289</c:v>
                </c:pt>
                <c:pt idx="28">
                  <c:v>2482.819511800028</c:v>
                </c:pt>
                <c:pt idx="29">
                  <c:v>2744.168934094768</c:v>
                </c:pt>
                <c:pt idx="30">
                  <c:v>3005.518356389508</c:v>
                </c:pt>
                <c:pt idx="31">
                  <c:v>3266.867778684248</c:v>
                </c:pt>
                <c:pt idx="32">
                  <c:v>3528.217200978988</c:v>
                </c:pt>
                <c:pt idx="33">
                  <c:v>3789.566623273728</c:v>
                </c:pt>
                <c:pt idx="34">
                  <c:v>4050.916045568467</c:v>
                </c:pt>
                <c:pt idx="35">
                  <c:v>4312.265467863207</c:v>
                </c:pt>
                <c:pt idx="36">
                  <c:v>4573.614890157947</c:v>
                </c:pt>
                <c:pt idx="37">
                  <c:v>4834.964312452687</c:v>
                </c:pt>
                <c:pt idx="38">
                  <c:v>5096.313734747426</c:v>
                </c:pt>
                <c:pt idx="39">
                  <c:v>5357.663157042167</c:v>
                </c:pt>
                <c:pt idx="40">
                  <c:v>5619.012579336906</c:v>
                </c:pt>
                <c:pt idx="41">
                  <c:v>5880.362001631646</c:v>
                </c:pt>
                <c:pt idx="42">
                  <c:v>6141.711423926386</c:v>
                </c:pt>
                <c:pt idx="43">
                  <c:v>6403.060846221126</c:v>
                </c:pt>
                <c:pt idx="44">
                  <c:v>6664.410268515865</c:v>
                </c:pt>
                <c:pt idx="45">
                  <c:v>6925.759690810606</c:v>
                </c:pt>
                <c:pt idx="46">
                  <c:v>7187.109113105345</c:v>
                </c:pt>
                <c:pt idx="47">
                  <c:v>7448.458535400086</c:v>
                </c:pt>
                <c:pt idx="48">
                  <c:v>7709.807957694825</c:v>
                </c:pt>
                <c:pt idx="49">
                  <c:v>7971.157379989565</c:v>
                </c:pt>
                <c:pt idx="50">
                  <c:v>8232.506802284304</c:v>
                </c:pt>
                <c:pt idx="51">
                  <c:v>8493.856224579045</c:v>
                </c:pt>
                <c:pt idx="52">
                  <c:v>8755.205646873784</c:v>
                </c:pt>
                <c:pt idx="53">
                  <c:v>9016.555069168524</c:v>
                </c:pt>
                <c:pt idx="54">
                  <c:v>9383.831661955217</c:v>
                </c:pt>
                <c:pt idx="55">
                  <c:v>9857.035425233863</c:v>
                </c:pt>
                <c:pt idx="56">
                  <c:v>10330.23918851251</c:v>
                </c:pt>
                <c:pt idx="57">
                  <c:v>10803.44295179116</c:v>
                </c:pt>
                <c:pt idx="58">
                  <c:v>11276.6467150698</c:v>
                </c:pt>
                <c:pt idx="59">
                  <c:v>11749.85047834845</c:v>
                </c:pt>
                <c:pt idx="60">
                  <c:v>12223.0542416271</c:v>
                </c:pt>
                <c:pt idx="61">
                  <c:v>12696.25800490575</c:v>
                </c:pt>
                <c:pt idx="62">
                  <c:v>13169.46176818439</c:v>
                </c:pt>
                <c:pt idx="63">
                  <c:v>13642.66553146304</c:v>
                </c:pt>
                <c:pt idx="64">
                  <c:v>14115.86929474169</c:v>
                </c:pt>
                <c:pt idx="65">
                  <c:v>14589.07305802033</c:v>
                </c:pt>
                <c:pt idx="66">
                  <c:v>15062.27682129898</c:v>
                </c:pt>
                <c:pt idx="67">
                  <c:v>15535.48058457762</c:v>
                </c:pt>
                <c:pt idx="68">
                  <c:v>16008.68434785627</c:v>
                </c:pt>
                <c:pt idx="69">
                  <c:v>16481.88811113492</c:v>
                </c:pt>
                <c:pt idx="70">
                  <c:v>16955.09187441356</c:v>
                </c:pt>
                <c:pt idx="71">
                  <c:v>17428.29563769221</c:v>
                </c:pt>
                <c:pt idx="72">
                  <c:v>17901.49940097086</c:v>
                </c:pt>
                <c:pt idx="73">
                  <c:v>18374.70316424951</c:v>
                </c:pt>
                <c:pt idx="74">
                  <c:v>18847.90692752815</c:v>
                </c:pt>
                <c:pt idx="75">
                  <c:v>19321.1106908068</c:v>
                </c:pt>
                <c:pt idx="76">
                  <c:v>19794.31445408544</c:v>
                </c:pt>
                <c:pt idx="77">
                  <c:v>20267.51821736409</c:v>
                </c:pt>
                <c:pt idx="78">
                  <c:v>20740.72198064274</c:v>
                </c:pt>
                <c:pt idx="79">
                  <c:v>21213.92574392138</c:v>
                </c:pt>
                <c:pt idx="80">
                  <c:v>21687.12950720003</c:v>
                </c:pt>
                <c:pt idx="81">
                  <c:v>22301.37179734829</c:v>
                </c:pt>
                <c:pt idx="82">
                  <c:v>22915.61408749654</c:v>
                </c:pt>
                <c:pt idx="83">
                  <c:v>23529.8563776448</c:v>
                </c:pt>
                <c:pt idx="84">
                  <c:v>24144.09866779305</c:v>
                </c:pt>
                <c:pt idx="85">
                  <c:v>24758.34095794131</c:v>
                </c:pt>
                <c:pt idx="86">
                  <c:v>25372.58324808956</c:v>
                </c:pt>
                <c:pt idx="87">
                  <c:v>25986.82553823781</c:v>
                </c:pt>
                <c:pt idx="88">
                  <c:v>26601.06782838607</c:v>
                </c:pt>
                <c:pt idx="89">
                  <c:v>27215.31011853432</c:v>
                </c:pt>
                <c:pt idx="90">
                  <c:v>27829.55240868258</c:v>
                </c:pt>
                <c:pt idx="91">
                  <c:v>28443.79469883083</c:v>
                </c:pt>
                <c:pt idx="92">
                  <c:v>29058.03698897909</c:v>
                </c:pt>
                <c:pt idx="93">
                  <c:v>29672.27927912734</c:v>
                </c:pt>
                <c:pt idx="94">
                  <c:v>30286.5215692756</c:v>
                </c:pt>
                <c:pt idx="95">
                  <c:v>30900.76385942385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42.71306083270972</c:v>
                </c:pt>
                <c:pt idx="55">
                  <c:v>128.1391824981292</c:v>
                </c:pt>
                <c:pt idx="56">
                  <c:v>213.5653041635487</c:v>
                </c:pt>
                <c:pt idx="57">
                  <c:v>298.9914258289681</c:v>
                </c:pt>
                <c:pt idx="58">
                  <c:v>384.4175474943876</c:v>
                </c:pt>
                <c:pt idx="59">
                  <c:v>469.843669159807</c:v>
                </c:pt>
                <c:pt idx="60">
                  <c:v>555.2697908252264</c:v>
                </c:pt>
                <c:pt idx="61">
                  <c:v>640.695912490646</c:v>
                </c:pt>
                <c:pt idx="62">
                  <c:v>726.1220341560654</c:v>
                </c:pt>
                <c:pt idx="63">
                  <c:v>811.5481558214849</c:v>
                </c:pt>
                <c:pt idx="64">
                  <c:v>896.9742774869043</c:v>
                </c:pt>
                <c:pt idx="65">
                  <c:v>982.4003991523238</c:v>
                </c:pt>
                <c:pt idx="66">
                  <c:v>1067.826520817743</c:v>
                </c:pt>
                <c:pt idx="67">
                  <c:v>1153.252642483163</c:v>
                </c:pt>
                <c:pt idx="68">
                  <c:v>1238.678764148582</c:v>
                </c:pt>
                <c:pt idx="69">
                  <c:v>1324.104885814002</c:v>
                </c:pt>
                <c:pt idx="70">
                  <c:v>1409.531007479421</c:v>
                </c:pt>
                <c:pt idx="71">
                  <c:v>1494.957129144841</c:v>
                </c:pt>
                <c:pt idx="72">
                  <c:v>1580.38325081026</c:v>
                </c:pt>
                <c:pt idx="73">
                  <c:v>1665.80937247568</c:v>
                </c:pt>
                <c:pt idx="74">
                  <c:v>1751.235494141099</c:v>
                </c:pt>
                <c:pt idx="75">
                  <c:v>1836.661615806518</c:v>
                </c:pt>
                <c:pt idx="76">
                  <c:v>1922.087737471938</c:v>
                </c:pt>
                <c:pt idx="77">
                  <c:v>2007.513859137357</c:v>
                </c:pt>
                <c:pt idx="78">
                  <c:v>2092.939980802777</c:v>
                </c:pt>
                <c:pt idx="79">
                  <c:v>2178.366102468196</c:v>
                </c:pt>
                <c:pt idx="80">
                  <c:v>2263.792224133615</c:v>
                </c:pt>
                <c:pt idx="81">
                  <c:v>4527.584448267231</c:v>
                </c:pt>
                <c:pt idx="82">
                  <c:v>6791.376672400846</c:v>
                </c:pt>
                <c:pt idx="83">
                  <c:v>9055.168896534461</c:v>
                </c:pt>
                <c:pt idx="84">
                  <c:v>11318.96112066808</c:v>
                </c:pt>
                <c:pt idx="85">
                  <c:v>13582.75334480169</c:v>
                </c:pt>
                <c:pt idx="86">
                  <c:v>15846.54556893531</c:v>
                </c:pt>
                <c:pt idx="87">
                  <c:v>18110.33779306892</c:v>
                </c:pt>
                <c:pt idx="88">
                  <c:v>20374.13001720254</c:v>
                </c:pt>
                <c:pt idx="89">
                  <c:v>22637.92224133616</c:v>
                </c:pt>
                <c:pt idx="90">
                  <c:v>24901.71446546977</c:v>
                </c:pt>
                <c:pt idx="91">
                  <c:v>27165.50668960339</c:v>
                </c:pt>
                <c:pt idx="92">
                  <c:v>29429.298913737</c:v>
                </c:pt>
                <c:pt idx="93">
                  <c:v>31693.09113787062</c:v>
                </c:pt>
                <c:pt idx="94">
                  <c:v>33956.88336200423</c:v>
                </c:pt>
                <c:pt idx="95">
                  <c:v>36220.67558613785</c:v>
                </c:pt>
                <c:pt idx="96">
                  <c:v>38892.37558613784</c:v>
                </c:pt>
                <c:pt idx="97">
                  <c:v>41564.07558613785</c:v>
                </c:pt>
                <c:pt idx="98">
                  <c:v>44235.77558613785</c:v>
                </c:pt>
                <c:pt idx="99">
                  <c:v>46907.47558613785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2881.707837513482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3884.040998387737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4635.790869043427</c:v>
                </c:pt>
                <c:pt idx="73">
                  <c:v>4886.374159261991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8384.281494288996</c:v>
                </c:pt>
                <c:pt idx="82">
                  <c:v>10128.10579778605</c:v>
                </c:pt>
                <c:pt idx="83">
                  <c:v>11871.93010128311</c:v>
                </c:pt>
                <c:pt idx="84">
                  <c:v>13615.75440478017</c:v>
                </c:pt>
                <c:pt idx="85">
                  <c:v>15359.57870827723</c:v>
                </c:pt>
                <c:pt idx="86">
                  <c:v>17103.4030117743</c:v>
                </c:pt>
                <c:pt idx="87">
                  <c:v>18847.22731527135</c:v>
                </c:pt>
                <c:pt idx="88">
                  <c:v>20591.05161876841</c:v>
                </c:pt>
                <c:pt idx="89">
                  <c:v>22334.87592226547</c:v>
                </c:pt>
                <c:pt idx="90">
                  <c:v>24078.70022576252</c:v>
                </c:pt>
                <c:pt idx="91">
                  <c:v>25822.52452925958</c:v>
                </c:pt>
                <c:pt idx="92">
                  <c:v>27566.34883275664</c:v>
                </c:pt>
                <c:pt idx="93">
                  <c:v>29310.1731362537</c:v>
                </c:pt>
                <c:pt idx="94">
                  <c:v>31053.99743975076</c:v>
                </c:pt>
                <c:pt idx="95">
                  <c:v>32797.82174324782</c:v>
                </c:pt>
                <c:pt idx="96">
                  <c:v>39001.32174324782</c:v>
                </c:pt>
                <c:pt idx="97">
                  <c:v>45204.82174324782</c:v>
                </c:pt>
                <c:pt idx="98">
                  <c:v>51408.32174324782</c:v>
                </c:pt>
                <c:pt idx="99">
                  <c:v>57611.82174324782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3357.741745317814</c:v>
                </c:pt>
                <c:pt idx="97">
                  <c:v>3372.471745317814</c:v>
                </c:pt>
                <c:pt idx="98">
                  <c:v>3387.201745317814</c:v>
                </c:pt>
                <c:pt idx="99">
                  <c:v>3401.931745317814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42176.58478865089</c:v>
                </c:pt>
                <c:pt idx="55">
                  <c:v>41048.95998266735</c:v>
                </c:pt>
                <c:pt idx="56">
                  <c:v>39921.33517668382</c:v>
                </c:pt>
                <c:pt idx="57">
                  <c:v>38793.71037070028</c:v>
                </c:pt>
                <c:pt idx="58">
                  <c:v>37666.08556471675</c:v>
                </c:pt>
                <c:pt idx="59">
                  <c:v>36538.46075873321</c:v>
                </c:pt>
                <c:pt idx="60">
                  <c:v>35410.83595274967</c:v>
                </c:pt>
                <c:pt idx="61">
                  <c:v>34283.21114676613</c:v>
                </c:pt>
                <c:pt idx="62">
                  <c:v>33155.5863407826</c:v>
                </c:pt>
                <c:pt idx="63">
                  <c:v>32027.96153479906</c:v>
                </c:pt>
                <c:pt idx="64">
                  <c:v>30900.33672881552</c:v>
                </c:pt>
                <c:pt idx="65">
                  <c:v>29772.71192283199</c:v>
                </c:pt>
                <c:pt idx="66">
                  <c:v>28645.08711684845</c:v>
                </c:pt>
                <c:pt idx="67">
                  <c:v>27517.46231086491</c:v>
                </c:pt>
                <c:pt idx="68">
                  <c:v>26389.83750488138</c:v>
                </c:pt>
                <c:pt idx="69">
                  <c:v>25262.21269889784</c:v>
                </c:pt>
                <c:pt idx="70">
                  <c:v>24134.5878929143</c:v>
                </c:pt>
                <c:pt idx="71">
                  <c:v>23006.96308693077</c:v>
                </c:pt>
                <c:pt idx="72">
                  <c:v>21879.33828094723</c:v>
                </c:pt>
                <c:pt idx="73">
                  <c:v>20751.7134749637</c:v>
                </c:pt>
                <c:pt idx="74">
                  <c:v>19624.08866898016</c:v>
                </c:pt>
                <c:pt idx="75">
                  <c:v>18496.46386299662</c:v>
                </c:pt>
                <c:pt idx="76">
                  <c:v>17368.83905701308</c:v>
                </c:pt>
                <c:pt idx="77">
                  <c:v>16241.21425102955</c:v>
                </c:pt>
                <c:pt idx="78">
                  <c:v>15113.58944504601</c:v>
                </c:pt>
                <c:pt idx="79">
                  <c:v>13985.96463906247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11730.50983307894</c:v>
                </c:pt>
                <c:pt idx="97">
                  <c:v>10602.67983307894</c:v>
                </c:pt>
                <c:pt idx="98">
                  <c:v>9474.849833078935</c:v>
                </c:pt>
                <c:pt idx="99">
                  <c:v>8347.019833078935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2881.707837513482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3884.040998387737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4635.790869043427</c:v>
                </c:pt>
                <c:pt idx="73">
                  <c:v>4886.374159261991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7405.115897610403</c:v>
                </c:pt>
                <c:pt idx="82">
                  <c:v>8169.77460442887</c:v>
                </c:pt>
                <c:pt idx="83">
                  <c:v>8934.433311247336</c:v>
                </c:pt>
                <c:pt idx="84">
                  <c:v>9699.0920180658</c:v>
                </c:pt>
                <c:pt idx="85">
                  <c:v>10463.75072488427</c:v>
                </c:pt>
                <c:pt idx="86">
                  <c:v>11228.40943170273</c:v>
                </c:pt>
                <c:pt idx="87">
                  <c:v>11993.0681385212</c:v>
                </c:pt>
                <c:pt idx="88">
                  <c:v>12757.72684533966</c:v>
                </c:pt>
                <c:pt idx="89">
                  <c:v>13522.38555215813</c:v>
                </c:pt>
                <c:pt idx="90">
                  <c:v>14287.0442589766</c:v>
                </c:pt>
                <c:pt idx="91">
                  <c:v>15051.70296579506</c:v>
                </c:pt>
                <c:pt idx="92">
                  <c:v>15816.36167261353</c:v>
                </c:pt>
                <c:pt idx="93">
                  <c:v>16581.02037943199</c:v>
                </c:pt>
                <c:pt idx="94">
                  <c:v>17345.67908625046</c:v>
                </c:pt>
                <c:pt idx="95">
                  <c:v>18110.33779306892</c:v>
                </c:pt>
                <c:pt idx="96">
                  <c:v>18406.66779306893</c:v>
                </c:pt>
                <c:pt idx="97">
                  <c:v>18702.99779306892</c:v>
                </c:pt>
                <c:pt idx="98">
                  <c:v>18999.32779306893</c:v>
                </c:pt>
                <c:pt idx="99">
                  <c:v>19295.65779306892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6311016"/>
        <c:axId val="-199631815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64420.61521357032</c:v>
                </c:pt>
                <c:pt idx="1">
                  <c:v>64080.35521357032</c:v>
                </c:pt>
                <c:pt idx="2">
                  <c:v>63740.09521357033</c:v>
                </c:pt>
                <c:pt idx="3">
                  <c:v>63399.83521357032</c:v>
                </c:pt>
                <c:pt idx="4">
                  <c:v>63059.57521357032</c:v>
                </c:pt>
                <c:pt idx="5">
                  <c:v>62719.31521357032</c:v>
                </c:pt>
                <c:pt idx="6">
                  <c:v>62379.05521357032</c:v>
                </c:pt>
                <c:pt idx="7">
                  <c:v>62038.79521357032</c:v>
                </c:pt>
                <c:pt idx="8">
                  <c:v>61698.53521357033</c:v>
                </c:pt>
                <c:pt idx="9">
                  <c:v>61358.27521357032</c:v>
                </c:pt>
                <c:pt idx="10">
                  <c:v>61018.01521357032</c:v>
                </c:pt>
                <c:pt idx="11">
                  <c:v>60677.75521357032</c:v>
                </c:pt>
                <c:pt idx="12">
                  <c:v>60337.49521357032</c:v>
                </c:pt>
                <c:pt idx="13">
                  <c:v>59997.23521357033</c:v>
                </c:pt>
                <c:pt idx="14">
                  <c:v>59656.97521357032</c:v>
                </c:pt>
                <c:pt idx="15">
                  <c:v>59316.71521357032</c:v>
                </c:pt>
                <c:pt idx="16">
                  <c:v>58976.45521357032</c:v>
                </c:pt>
                <c:pt idx="17">
                  <c:v>58636.19521357032</c:v>
                </c:pt>
                <c:pt idx="18">
                  <c:v>58295.93521357032</c:v>
                </c:pt>
                <c:pt idx="19">
                  <c:v>58301.15187150173</c:v>
                </c:pt>
                <c:pt idx="20">
                  <c:v>58651.84518736455</c:v>
                </c:pt>
                <c:pt idx="21">
                  <c:v>59002.53850322736</c:v>
                </c:pt>
                <c:pt idx="22">
                  <c:v>59353.23181909017</c:v>
                </c:pt>
                <c:pt idx="23">
                  <c:v>59703.92513495299</c:v>
                </c:pt>
                <c:pt idx="24">
                  <c:v>60054.6184508158</c:v>
                </c:pt>
                <c:pt idx="25">
                  <c:v>60405.31176667863</c:v>
                </c:pt>
                <c:pt idx="26">
                  <c:v>60756.00508254144</c:v>
                </c:pt>
                <c:pt idx="27">
                  <c:v>61106.69839840425</c:v>
                </c:pt>
                <c:pt idx="28">
                  <c:v>61457.39171426707</c:v>
                </c:pt>
                <c:pt idx="29">
                  <c:v>61808.0850301299</c:v>
                </c:pt>
                <c:pt idx="30">
                  <c:v>62158.7783459927</c:v>
                </c:pt>
                <c:pt idx="31">
                  <c:v>62509.47166185552</c:v>
                </c:pt>
                <c:pt idx="32">
                  <c:v>62860.16497771833</c:v>
                </c:pt>
                <c:pt idx="33">
                  <c:v>63210.85829358114</c:v>
                </c:pt>
                <c:pt idx="34">
                  <c:v>63561.55160944396</c:v>
                </c:pt>
                <c:pt idx="35">
                  <c:v>63912.24492530677</c:v>
                </c:pt>
                <c:pt idx="36">
                  <c:v>64262.9382411696</c:v>
                </c:pt>
                <c:pt idx="37">
                  <c:v>64613.63155703241</c:v>
                </c:pt>
                <c:pt idx="38">
                  <c:v>64964.32487289522</c:v>
                </c:pt>
                <c:pt idx="39">
                  <c:v>65315.01818875804</c:v>
                </c:pt>
                <c:pt idx="40">
                  <c:v>65665.71150462085</c:v>
                </c:pt>
                <c:pt idx="41">
                  <c:v>66016.40482048367</c:v>
                </c:pt>
                <c:pt idx="42">
                  <c:v>66367.09813634648</c:v>
                </c:pt>
                <c:pt idx="43">
                  <c:v>66717.7914522093</c:v>
                </c:pt>
                <c:pt idx="44">
                  <c:v>67068.48476807211</c:v>
                </c:pt>
                <c:pt idx="45">
                  <c:v>67419.17808393493</c:v>
                </c:pt>
                <c:pt idx="46">
                  <c:v>67769.87139979774</c:v>
                </c:pt>
                <c:pt idx="47">
                  <c:v>68120.56471566056</c:v>
                </c:pt>
                <c:pt idx="48">
                  <c:v>68471.25803152338</c:v>
                </c:pt>
                <c:pt idx="49">
                  <c:v>68821.95134738619</c:v>
                </c:pt>
                <c:pt idx="50">
                  <c:v>69172.64466324901</c:v>
                </c:pt>
                <c:pt idx="51">
                  <c:v>69523.33797911182</c:v>
                </c:pt>
                <c:pt idx="52">
                  <c:v>69874.03129497464</c:v>
                </c:pt>
                <c:pt idx="53">
                  <c:v>70224.72461083745</c:v>
                </c:pt>
                <c:pt idx="54">
                  <c:v>71189.33687663545</c:v>
                </c:pt>
                <c:pt idx="55">
                  <c:v>72767.86809236863</c:v>
                </c:pt>
                <c:pt idx="56">
                  <c:v>74346.39930810182</c:v>
                </c:pt>
                <c:pt idx="57">
                  <c:v>75924.93052383502</c:v>
                </c:pt>
                <c:pt idx="58">
                  <c:v>77503.4617395682</c:v>
                </c:pt>
                <c:pt idx="59">
                  <c:v>79081.99295530138</c:v>
                </c:pt>
                <c:pt idx="60">
                  <c:v>80660.52417103457</c:v>
                </c:pt>
                <c:pt idx="61">
                  <c:v>82239.05538676775</c:v>
                </c:pt>
                <c:pt idx="62">
                  <c:v>83817.58660250093</c:v>
                </c:pt>
                <c:pt idx="63">
                  <c:v>85396.11781823412</c:v>
                </c:pt>
                <c:pt idx="64">
                  <c:v>86974.6490339673</c:v>
                </c:pt>
                <c:pt idx="65">
                  <c:v>88553.1802497005</c:v>
                </c:pt>
                <c:pt idx="66">
                  <c:v>90131.71146543367</c:v>
                </c:pt>
                <c:pt idx="67">
                  <c:v>91710.24268116686</c:v>
                </c:pt>
                <c:pt idx="68">
                  <c:v>93288.77389690004</c:v>
                </c:pt>
                <c:pt idx="69">
                  <c:v>94867.3051126332</c:v>
                </c:pt>
                <c:pt idx="70">
                  <c:v>96445.83632836641</c:v>
                </c:pt>
                <c:pt idx="71">
                  <c:v>98024.3675440996</c:v>
                </c:pt>
                <c:pt idx="72">
                  <c:v>99602.89875983278</c:v>
                </c:pt>
                <c:pt idx="73">
                  <c:v>101181.429975566</c:v>
                </c:pt>
                <c:pt idx="74">
                  <c:v>102759.9611912992</c:v>
                </c:pt>
                <c:pt idx="75">
                  <c:v>104338.4924070323</c:v>
                </c:pt>
                <c:pt idx="76">
                  <c:v>105917.0236227655</c:v>
                </c:pt>
                <c:pt idx="77">
                  <c:v>107495.5548384987</c:v>
                </c:pt>
                <c:pt idx="78">
                  <c:v>109074.0860542319</c:v>
                </c:pt>
                <c:pt idx="79">
                  <c:v>110652.6172699651</c:v>
                </c:pt>
                <c:pt idx="80">
                  <c:v>112231.1484856983</c:v>
                </c:pt>
                <c:pt idx="81">
                  <c:v>118934.1453374774</c:v>
                </c:pt>
                <c:pt idx="82">
                  <c:v>125637.1421892565</c:v>
                </c:pt>
                <c:pt idx="83">
                  <c:v>132340.1390410356</c:v>
                </c:pt>
                <c:pt idx="84">
                  <c:v>139043.1358928147</c:v>
                </c:pt>
                <c:pt idx="85">
                  <c:v>145746.1327445937</c:v>
                </c:pt>
                <c:pt idx="86">
                  <c:v>152449.1295963728</c:v>
                </c:pt>
                <c:pt idx="87">
                  <c:v>159152.1264481519</c:v>
                </c:pt>
                <c:pt idx="88">
                  <c:v>165855.123299931</c:v>
                </c:pt>
                <c:pt idx="89">
                  <c:v>172558.1201517101</c:v>
                </c:pt>
                <c:pt idx="90">
                  <c:v>179261.1170034892</c:v>
                </c:pt>
                <c:pt idx="91">
                  <c:v>185964.1138552683</c:v>
                </c:pt>
                <c:pt idx="92">
                  <c:v>192667.1107070474</c:v>
                </c:pt>
                <c:pt idx="93">
                  <c:v>199370.1075588265</c:v>
                </c:pt>
                <c:pt idx="94">
                  <c:v>206073.1044106055</c:v>
                </c:pt>
                <c:pt idx="95">
                  <c:v>212776.1012623847</c:v>
                </c:pt>
                <c:pt idx="96">
                  <c:v>222555.9022623847</c:v>
                </c:pt>
                <c:pt idx="97">
                  <c:v>232335.7032623847</c:v>
                </c:pt>
                <c:pt idx="98">
                  <c:v>242115.5042623847</c:v>
                </c:pt>
                <c:pt idx="99">
                  <c:v>251895.3052623846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311016"/>
        <c:axId val="-1996318152"/>
      </c:lineChart>
      <c:catAx>
        <c:axId val="-1996311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63181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963181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631101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0.0625673723536737</c:v>
                </c:pt>
                <c:pt idx="2" formatCode="0.0%">
                  <c:v>0.0625673723536737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0.0307767745952677</c:v>
                </c:pt>
                <c:pt idx="2" formatCode="0.0%">
                  <c:v>0.0307767745952677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0.126177534246575</c:v>
                </c:pt>
                <c:pt idx="1">
                  <c:v>0.137533512328767</c:v>
                </c:pt>
                <c:pt idx="2" formatCode="0.0%">
                  <c:v>0.103592109912705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0.0108620451086204</c:v>
                </c:pt>
                <c:pt idx="1">
                  <c:v>0.0108620451086204</c:v>
                </c:pt>
                <c:pt idx="2" formatCode="0.0%">
                  <c:v>0.00818143993937407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0.0412515566625156</c:v>
                </c:pt>
                <c:pt idx="1">
                  <c:v>0.0412515566625156</c:v>
                </c:pt>
                <c:pt idx="2" formatCode="0.0%">
                  <c:v>0.0361613947766456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0.0053964300539643</c:v>
                </c:pt>
                <c:pt idx="1">
                  <c:v>0.0053964300539643</c:v>
                </c:pt>
                <c:pt idx="2" formatCode="0.0%">
                  <c:v>0.00484152771001202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0.224121541718555</c:v>
                </c:pt>
                <c:pt idx="1">
                  <c:v>0.224121541718555</c:v>
                </c:pt>
                <c:pt idx="2" formatCode="0.0%">
                  <c:v>0.224089753640258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0.782022635118306</c:v>
                </c:pt>
                <c:pt idx="1">
                  <c:v>0.516296279575925</c:v>
                </c:pt>
                <c:pt idx="2" formatCode="0.0%">
                  <c:v>0.308416487324951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69816152"/>
        <c:axId val="1769861352"/>
      </c:barChart>
      <c:catAx>
        <c:axId val="1769816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69861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9861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69816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0.0625673723536737</c:v>
                </c:pt>
                <c:pt idx="1">
                  <c:v>0.0312836861768369</c:v>
                </c:pt>
                <c:pt idx="2" formatCode="0.0%">
                  <c:v>0.0312836861768369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0.0510532378580324</c:v>
                </c:pt>
                <c:pt idx="1">
                  <c:v>0.0255266189290162</c:v>
                </c:pt>
                <c:pt idx="2" formatCode="0.0%">
                  <c:v>0.0255266189290162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0.0625</c:v>
                </c:pt>
                <c:pt idx="1">
                  <c:v>0.0625</c:v>
                </c:pt>
                <c:pt idx="2" formatCode="0.0%">
                  <c:v>0.0625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0.171916890410959</c:v>
                </c:pt>
                <c:pt idx="2" formatCode="0.0%">
                  <c:v>0.171916890410959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0.02454900373599</c:v>
                </c:pt>
                <c:pt idx="1">
                  <c:v>0.02454900373599</c:v>
                </c:pt>
                <c:pt idx="2" formatCode="0.0%">
                  <c:v>0.02454900373599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0.00543102255431022</c:v>
                </c:pt>
                <c:pt idx="2" formatCode="0.0%">
                  <c:v>0.00543102255431022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0.00825031133250311</c:v>
                </c:pt>
                <c:pt idx="1">
                  <c:v>0.00825031133250311</c:v>
                </c:pt>
                <c:pt idx="2" formatCode="0.0%">
                  <c:v>0.0495018679950187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0.00143904801439048</c:v>
                </c:pt>
                <c:pt idx="1">
                  <c:v>0.00143904801439048</c:v>
                </c:pt>
                <c:pt idx="2" formatCode="0.0%">
                  <c:v>0.00143904801439048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0.195517245330012</c:v>
                </c:pt>
                <c:pt idx="1">
                  <c:v>0.195517245330012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0.512357260273973</c:v>
                </c:pt>
                <c:pt idx="1">
                  <c:v>0.320805867287091</c:v>
                </c:pt>
                <c:pt idx="2" formatCode="0.0%">
                  <c:v>0.242606622633016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1796664"/>
        <c:axId val="1831794312"/>
      </c:barChart>
      <c:catAx>
        <c:axId val="1831796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1794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1794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1796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0.0425458132004981</c:v>
                </c:pt>
                <c:pt idx="1">
                  <c:v>0.0425458132004981</c:v>
                </c:pt>
                <c:pt idx="2">
                  <c:v>0.0825889315068493</c:v>
                </c:pt>
                <c:pt idx="3">
                  <c:v>0.0825889315068493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0.133607409713574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0.0123341413147801</c:v>
                </c:pt>
                <c:pt idx="1">
                  <c:v>0.0209554463177831</c:v>
                </c:pt>
                <c:pt idx="2">
                  <c:v>0.0133770790341035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0.0299543431930374</c:v>
                </c:pt>
                <c:pt idx="1">
                  <c:v>0.0508917982003303</c:v>
                </c:pt>
                <c:pt idx="2">
                  <c:v>0.0324871919399656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0.242336825225867</c:v>
                </c:pt>
                <c:pt idx="1">
                  <c:v>0.411725162071662</c:v>
                </c:pt>
                <c:pt idx="2">
                  <c:v>0.262828094894252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0.0519070082085885</c:v>
                </c:pt>
                <c:pt idx="1">
                  <c:v>0.0881889137047877</c:v>
                </c:pt>
                <c:pt idx="2">
                  <c:v>0.0562961079745441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0.0145551404455514</c:v>
                </c:pt>
                <c:pt idx="3">
                  <c:v>0.00716894977168949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0.2640099626401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0.0287809602878096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0.180955547987605</c:v>
                </c:pt>
                <c:pt idx="3">
                  <c:v>0.419722802790758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0734168"/>
        <c:axId val="-1990738008"/>
      </c:barChart>
      <c:catAx>
        <c:axId val="-19907341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07380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0738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0734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0.0212729066002491</c:v>
                </c:pt>
                <c:pt idx="1">
                  <c:v>0.0212729066002491</c:v>
                </c:pt>
                <c:pt idx="2">
                  <c:v>0.0412944657534247</c:v>
                </c:pt>
                <c:pt idx="3">
                  <c:v>0.0412944657534246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0.102106475716065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0.0417957450473697</c:v>
                </c:pt>
                <c:pt idx="1">
                  <c:v>0.0607554883281914</c:v>
                </c:pt>
                <c:pt idx="2">
                  <c:v>0.0107820999577722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0.0921964964280214</c:v>
                </c:pt>
                <c:pt idx="1">
                  <c:v>0.134019459547481</c:v>
                </c:pt>
                <c:pt idx="2">
                  <c:v>0.0237840440244975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0.253602159563048</c:v>
                </c:pt>
                <c:pt idx="1">
                  <c:v>0.368643339839364</c:v>
                </c:pt>
                <c:pt idx="2">
                  <c:v>0.0654220622414235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0.036213314164107</c:v>
                </c:pt>
                <c:pt idx="1">
                  <c:v>0.0526407074100236</c:v>
                </c:pt>
                <c:pt idx="2">
                  <c:v>0.00934199336982946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0.0145551404455514</c:v>
                </c:pt>
                <c:pt idx="3">
                  <c:v>0.00716894977168949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0.198007471980075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0.00575619205756192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0.0</c:v>
                </c:pt>
                <c:pt idx="2">
                  <c:v>0.477908287990372</c:v>
                </c:pt>
                <c:pt idx="3">
                  <c:v>0.492518202541692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1623064"/>
        <c:axId val="1831612088"/>
      </c:barChart>
      <c:catAx>
        <c:axId val="18316230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6120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31612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623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0.0425458132004981</c:v>
                </c:pt>
                <c:pt idx="1">
                  <c:v>0.0425458132004981</c:v>
                </c:pt>
                <c:pt idx="2">
                  <c:v>0.0825889315068493</c:v>
                </c:pt>
                <c:pt idx="3">
                  <c:v>0.0825889315068493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0.123107098381071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0.0251500717303713</c:v>
                </c:pt>
                <c:pt idx="1">
                  <c:v>0.0215165949362954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0.0610787456309016</c:v>
                </c:pt>
                <c:pt idx="1">
                  <c:v>0.0522545877024317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0.291222285748299</c:v>
                </c:pt>
                <c:pt idx="1">
                  <c:v>0.249148870271462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0.105841577977595</c:v>
                </c:pt>
                <c:pt idx="1">
                  <c:v>0.0905504519103257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0.0126845390178571</c:v>
                </c:pt>
                <c:pt idx="3">
                  <c:v>0.00624760876998934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0.137902446828837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0.015033390429978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0.203983926608366</c:v>
                </c:pt>
                <c:pt idx="1">
                  <c:v>0.203983926608366</c:v>
                </c:pt>
                <c:pt idx="2">
                  <c:v>0.203983926608366</c:v>
                </c:pt>
                <c:pt idx="3">
                  <c:v>0.203983926608366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0.192691232665511</c:v>
                </c:pt>
                <c:pt idx="2">
                  <c:v>0.568467470591795</c:v>
                </c:pt>
                <c:pt idx="3">
                  <c:v>0.451797302458592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1352648"/>
        <c:axId val="1831342168"/>
      </c:barChart>
      <c:catAx>
        <c:axId val="18313526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3421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31342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352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0.0425458132004981</c:v>
                </c:pt>
                <c:pt idx="1">
                  <c:v>0.0425458132004981</c:v>
                </c:pt>
                <c:pt idx="2">
                  <c:v>0.0825889315068493</c:v>
                </c:pt>
                <c:pt idx="3">
                  <c:v>0.0825889315068493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0.123107098381071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0.0276359619597928</c:v>
                </c:pt>
                <c:pt idx="1">
                  <c:v>0.0190307047068739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0.0671159076166396</c:v>
                </c:pt>
                <c:pt idx="1">
                  <c:v>0.0462174257166937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0.245388652189902</c:v>
                </c:pt>
                <c:pt idx="1">
                  <c:v>0.168979787460918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0.116303200011194</c:v>
                </c:pt>
                <c:pt idx="1">
                  <c:v>0.0800888298767263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0.0219262590375225</c:v>
                </c:pt>
                <c:pt idx="3">
                  <c:v>0.0107995007199738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0.144645579106583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0.0193661108400481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0.224089753640258</c:v>
                </c:pt>
                <c:pt idx="1">
                  <c:v>0.224089753640258</c:v>
                </c:pt>
                <c:pt idx="2">
                  <c:v>0.224089753640258</c:v>
                </c:pt>
                <c:pt idx="3">
                  <c:v>0.224089753640258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0.267406442282851</c:v>
                </c:pt>
                <c:pt idx="2">
                  <c:v>0.539119923540238</c:v>
                </c:pt>
                <c:pt idx="3">
                  <c:v>0.427139583476715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0916152"/>
        <c:axId val="-1990912840"/>
      </c:barChart>
      <c:catAx>
        <c:axId val="-19909161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09128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0912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0916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0.0624701846845823</c:v>
                </c:pt>
                <c:pt idx="1">
                  <c:v>0.0589718543422457</c:v>
                </c:pt>
                <c:pt idx="2">
                  <c:v>0.0589718543422457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0.0749642216214988</c:v>
                </c:pt>
                <c:pt idx="1">
                  <c:v>0.0707662252106949</c:v>
                </c:pt>
                <c:pt idx="2">
                  <c:v>0.0176915563026737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0.000249880738738329</c:v>
                </c:pt>
                <c:pt idx="1">
                  <c:v>0.000235887417368983</c:v>
                </c:pt>
                <c:pt idx="2">
                  <c:v>0.000235887417368983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0.0113582153971968</c:v>
                </c:pt>
                <c:pt idx="1">
                  <c:v>0.0173326366961223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0.0227164307943936</c:v>
                </c:pt>
                <c:pt idx="1">
                  <c:v>0.031803003112151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0.0113582153971968</c:v>
                </c:pt>
                <c:pt idx="1">
                  <c:v>0.0159015015560755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0.643329320097226</c:v>
                </c:pt>
                <c:pt idx="1">
                  <c:v>0.759128597714727</c:v>
                </c:pt>
                <c:pt idx="2">
                  <c:v>0.759128597714727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0.173553531269167</c:v>
                </c:pt>
                <c:pt idx="1">
                  <c:v>0.204793166897617</c:v>
                </c:pt>
                <c:pt idx="2">
                  <c:v>0.204793166897617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1037096"/>
        <c:axId val="1831028168"/>
      </c:barChart>
      <c:catAx>
        <c:axId val="1831037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028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1028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037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nc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 xml:space="preserve"> ZANCC</v>
          </cell>
          <cell r="D1">
            <v>59304</v>
          </cell>
        </row>
        <row r="2">
          <cell r="A2" t="str">
            <v>North coast open access intense cultivation</v>
          </cell>
        </row>
        <row r="9">
          <cell r="CK9">
            <v>0.37</v>
          </cell>
        </row>
        <row r="10">
          <cell r="CK10">
            <v>0.33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16743.113280336998</v>
          </cell>
          <cell r="E1031">
            <v>16743.113280336998</v>
          </cell>
          <cell r="H1031">
            <v>16743.113280336998</v>
          </cell>
          <cell r="J1031">
            <v>16743.113280336998</v>
          </cell>
        </row>
        <row r="1032">
          <cell r="C1032">
            <v>16326.000000000002</v>
          </cell>
          <cell r="E1032">
            <v>16326.000000000002</v>
          </cell>
          <cell r="H1032">
            <v>16326.000000000002</v>
          </cell>
          <cell r="J1032">
            <v>16326.000000000002</v>
          </cell>
        </row>
        <row r="1033">
          <cell r="C1033">
            <v>31212</v>
          </cell>
          <cell r="E1033">
            <v>31212</v>
          </cell>
          <cell r="H1033">
            <v>31212</v>
          </cell>
          <cell r="J1033">
            <v>31212</v>
          </cell>
        </row>
        <row r="1034">
          <cell r="C1034">
            <v>4032</v>
          </cell>
          <cell r="E1034">
            <v>5481</v>
          </cell>
          <cell r="H1034">
            <v>5768</v>
          </cell>
          <cell r="J1034">
            <v>7216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0.64167554317834741</v>
          </cell>
          <cell r="E1038">
            <v>0.64167554317834741</v>
          </cell>
          <cell r="H1038">
            <v>0.64167554317834741</v>
          </cell>
          <cell r="J1038">
            <v>0.64167554317834741</v>
          </cell>
        </row>
        <row r="1039">
          <cell r="C1039">
            <v>9</v>
          </cell>
          <cell r="E1039">
            <v>9</v>
          </cell>
          <cell r="H1039">
            <v>9</v>
          </cell>
          <cell r="J1039">
            <v>9</v>
          </cell>
        </row>
        <row r="1040">
          <cell r="C1040">
            <v>7.9444444444444446</v>
          </cell>
          <cell r="E1040">
            <v>7.9444444444444446</v>
          </cell>
          <cell r="H1040">
            <v>7.9444444444444446</v>
          </cell>
          <cell r="J1040">
            <v>7.9444444444444446</v>
          </cell>
        </row>
        <row r="1044">
          <cell r="A1044" t="str">
            <v>Cows' milk - season 1</v>
          </cell>
          <cell r="C1044">
            <v>6.2567372353673725E-2</v>
          </cell>
          <cell r="D1044">
            <v>0</v>
          </cell>
          <cell r="E1044">
            <v>0.12513474470734745</v>
          </cell>
          <cell r="F1044">
            <v>0</v>
          </cell>
          <cell r="H1044">
            <v>0.12513474470734745</v>
          </cell>
          <cell r="I1044">
            <v>0</v>
          </cell>
          <cell r="J1044">
            <v>0.12513474470734745</v>
          </cell>
          <cell r="K1044">
            <v>0</v>
          </cell>
        </row>
        <row r="1045">
          <cell r="A1045" t="str">
            <v>Own meat</v>
          </cell>
          <cell r="C1045">
            <v>5.1053237858032383E-2</v>
          </cell>
          <cell r="D1045">
            <v>0</v>
          </cell>
          <cell r="E1045">
            <v>6.680370485678705E-2</v>
          </cell>
          <cell r="F1045">
            <v>0</v>
          </cell>
          <cell r="H1045">
            <v>6.1553549190535496E-2</v>
          </cell>
          <cell r="I1045">
            <v>0</v>
          </cell>
          <cell r="J1045">
            <v>6.1553549190535496E-2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1.1666666666666667E-2</v>
          </cell>
          <cell r="F1046">
            <v>0</v>
          </cell>
          <cell r="H1046">
            <v>1.1666666666666667E-2</v>
          </cell>
          <cell r="I1046">
            <v>0</v>
          </cell>
          <cell r="J1046">
            <v>1.1666666666666667E-2</v>
          </cell>
          <cell r="K1046">
            <v>0</v>
          </cell>
        </row>
        <row r="1047">
          <cell r="A1047" t="str">
            <v xml:space="preserve">Green beans </v>
          </cell>
          <cell r="C1047">
            <v>6.25E-2</v>
          </cell>
          <cell r="D1047">
            <v>0</v>
          </cell>
          <cell r="E1047">
            <v>2.8333333333333335E-2</v>
          </cell>
          <cell r="F1047">
            <v>0</v>
          </cell>
          <cell r="H1047">
            <v>2.8333333333333335E-2</v>
          </cell>
          <cell r="I1047">
            <v>0</v>
          </cell>
          <cell r="J1047">
            <v>2.8333333333333335E-2</v>
          </cell>
          <cell r="K1047">
            <v>0</v>
          </cell>
        </row>
        <row r="1048">
          <cell r="A1048" t="str">
            <v>Maize: kg produced</v>
          </cell>
          <cell r="C1048">
            <v>0.15772191780821915</v>
          </cell>
          <cell r="D1048">
            <v>0</v>
          </cell>
          <cell r="E1048">
            <v>0.15772191780821915</v>
          </cell>
          <cell r="F1048">
            <v>5.2573972602739716E-2</v>
          </cell>
          <cell r="H1048">
            <v>0.10514794520547943</v>
          </cell>
          <cell r="I1048">
            <v>0.42059178082191773</v>
          </cell>
          <cell r="J1048">
            <v>0.12617753424657532</v>
          </cell>
          <cell r="K1048">
            <v>0.50471013698630129</v>
          </cell>
        </row>
        <row r="1049">
          <cell r="A1049" t="str">
            <v>Beans: kg produced</v>
          </cell>
          <cell r="C1049">
            <v>2.4549003735990036E-2</v>
          </cell>
          <cell r="D1049">
            <v>0</v>
          </cell>
          <cell r="E1049">
            <v>4.9098007471980072E-2</v>
          </cell>
          <cell r="F1049">
            <v>0</v>
          </cell>
          <cell r="H1049">
            <v>4.9098007471980072E-2</v>
          </cell>
          <cell r="I1049">
            <v>0</v>
          </cell>
          <cell r="J1049">
            <v>4.9098007471980072E-2</v>
          </cell>
          <cell r="K1049">
            <v>0</v>
          </cell>
        </row>
        <row r="1050">
          <cell r="A1050" t="str">
            <v>Potato: kg produced</v>
          </cell>
          <cell r="C1050">
            <v>5.4310225543102251E-3</v>
          </cell>
          <cell r="D1050">
            <v>0</v>
          </cell>
          <cell r="E1050">
            <v>5.4310225543102251E-3</v>
          </cell>
          <cell r="F1050">
            <v>0</v>
          </cell>
          <cell r="H1050">
            <v>4.3448180434481802E-3</v>
          </cell>
          <cell r="I1050">
            <v>8.6896360868963622E-3</v>
          </cell>
          <cell r="J1050">
            <v>1.086204510862045E-2</v>
          </cell>
          <cell r="K1050">
            <v>4.3448180434481801E-2</v>
          </cell>
        </row>
        <row r="1051">
          <cell r="A1051" t="str">
            <v>Other root crops: no. local meas( Sweet potato)</v>
          </cell>
          <cell r="C1051">
            <v>8.2503113325031133E-3</v>
          </cell>
          <cell r="D1051">
            <v>4.1251556662515572E-2</v>
          </cell>
          <cell r="E1051">
            <v>3.3001245330012453E-2</v>
          </cell>
          <cell r="F1051">
            <v>3.3001245330012453E-2</v>
          </cell>
          <cell r="H1051">
            <v>3.3001245330012453E-2</v>
          </cell>
          <cell r="I1051">
            <v>3.3001245330012453E-2</v>
          </cell>
          <cell r="J1051">
            <v>4.1251556662515572E-2</v>
          </cell>
          <cell r="K1051">
            <v>8.250311332503113E-2</v>
          </cell>
        </row>
        <row r="1052">
          <cell r="A1052" t="str">
            <v>Other crop: Amadumbe</v>
          </cell>
          <cell r="C1052">
            <v>1.4390480143904802E-3</v>
          </cell>
          <cell r="D1052">
            <v>0</v>
          </cell>
          <cell r="E1052">
            <v>3.5976200359762E-3</v>
          </cell>
          <cell r="F1052">
            <v>3.5976200359762E-3</v>
          </cell>
          <cell r="H1052">
            <v>3.5976200359762E-3</v>
          </cell>
          <cell r="I1052">
            <v>3.5976200359762E-3</v>
          </cell>
          <cell r="J1052">
            <v>5.3964300539642998E-3</v>
          </cell>
          <cell r="K1052">
            <v>8.9940500899404995E-3</v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0.1322751322751323</v>
          </cell>
          <cell r="D1064">
            <v>0</v>
          </cell>
          <cell r="E1064">
            <v>0.1322751322751323</v>
          </cell>
          <cell r="F1064">
            <v>0</v>
          </cell>
          <cell r="H1064">
            <v>0.1322751322751323</v>
          </cell>
          <cell r="I1064">
            <v>0</v>
          </cell>
          <cell r="J1064">
            <v>0.1322751322751323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0.19551724533001244</v>
          </cell>
          <cell r="D1067">
            <v>2.9119528611984642E-2</v>
          </cell>
          <cell r="E1067">
            <v>0.1949089514321295</v>
          </cell>
          <cell r="F1067">
            <v>2.972782250986758E-2</v>
          </cell>
          <cell r="H1067">
            <v>0.20301808841843089</v>
          </cell>
          <cell r="I1067">
            <v>2.161868552356621E-2</v>
          </cell>
          <cell r="J1067">
            <v>0.22412154171855542</v>
          </cell>
          <cell r="K1067">
            <v>5.1523222344168618E-4</v>
          </cell>
        </row>
        <row r="1068">
          <cell r="A1068" t="str">
            <v>Purchase - staple</v>
          </cell>
          <cell r="C1068">
            <v>0.51235726027397255</v>
          </cell>
          <cell r="E1068">
            <v>0.51235726027397255</v>
          </cell>
          <cell r="H1068">
            <v>0.68973576089663757</v>
          </cell>
          <cell r="J1068">
            <v>0.78202263511830628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2750</v>
          </cell>
          <cell r="F1072">
            <v>0</v>
          </cell>
          <cell r="H1072">
            <v>9000</v>
          </cell>
          <cell r="I1072">
            <v>0</v>
          </cell>
          <cell r="J1072">
            <v>12000</v>
          </cell>
          <cell r="K1072">
            <v>3000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3300</v>
          </cell>
          <cell r="F1073">
            <v>-2475</v>
          </cell>
          <cell r="H1073">
            <v>4320</v>
          </cell>
          <cell r="I1073">
            <v>0</v>
          </cell>
          <cell r="J1073">
            <v>6000</v>
          </cell>
          <cell r="K1073">
            <v>-1000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11</v>
          </cell>
          <cell r="F1074">
            <v>0</v>
          </cell>
          <cell r="H1074">
            <v>1050</v>
          </cell>
          <cell r="I1074">
            <v>0</v>
          </cell>
          <cell r="J1074">
            <v>2475</v>
          </cell>
          <cell r="K1074">
            <v>0</v>
          </cell>
        </row>
        <row r="1075">
          <cell r="A1075" t="str">
            <v>Green maize sold: quantity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25675</v>
          </cell>
          <cell r="I1075">
            <v>0</v>
          </cell>
          <cell r="J1075">
            <v>30000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500</v>
          </cell>
          <cell r="F1076">
            <v>-500</v>
          </cell>
          <cell r="H1076">
            <v>4000</v>
          </cell>
          <cell r="I1076">
            <v>-4000</v>
          </cell>
          <cell r="J1076">
            <v>4800</v>
          </cell>
          <cell r="K1076">
            <v>-4800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2200</v>
          </cell>
          <cell r="K1077">
            <v>0</v>
          </cell>
        </row>
        <row r="1078">
          <cell r="A1078" t="str">
            <v>Potato: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720</v>
          </cell>
          <cell r="I1078">
            <v>-720</v>
          </cell>
          <cell r="J1078">
            <v>3600</v>
          </cell>
          <cell r="K1078">
            <v>-3600</v>
          </cell>
        </row>
        <row r="1079">
          <cell r="A1079" t="str">
            <v>Other root crops: no. local meas( Sweet potato)</v>
          </cell>
          <cell r="C1079">
            <v>1250</v>
          </cell>
          <cell r="D1079">
            <v>-1250</v>
          </cell>
          <cell r="E1079">
            <v>1000</v>
          </cell>
          <cell r="F1079">
            <v>-1000</v>
          </cell>
          <cell r="H1079">
            <v>1000</v>
          </cell>
          <cell r="I1079">
            <v>-1000</v>
          </cell>
          <cell r="J1079">
            <v>2500</v>
          </cell>
          <cell r="K1079">
            <v>-2500</v>
          </cell>
        </row>
        <row r="1080">
          <cell r="A1080" t="str">
            <v>Other crop: Amadumbe</v>
          </cell>
          <cell r="C1080">
            <v>0</v>
          </cell>
          <cell r="D1080">
            <v>0</v>
          </cell>
          <cell r="E1080">
            <v>500</v>
          </cell>
          <cell r="F1080">
            <v>-500</v>
          </cell>
          <cell r="H1080">
            <v>500</v>
          </cell>
          <cell r="I1080">
            <v>-500</v>
          </cell>
          <cell r="J1080">
            <v>1250</v>
          </cell>
          <cell r="K1080">
            <v>-1250</v>
          </cell>
        </row>
        <row r="1081">
          <cell r="A1081" t="str">
            <v>Labour migration(formal employment): no. people per HH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1500</v>
          </cell>
          <cell r="I1081">
            <v>0</v>
          </cell>
          <cell r="J1081">
            <v>24000</v>
          </cell>
          <cell r="K1081">
            <v>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4400</v>
          </cell>
          <cell r="I1082">
            <v>0</v>
          </cell>
          <cell r="J1082">
            <v>21732</v>
          </cell>
          <cell r="K1082">
            <v>0</v>
          </cell>
        </row>
        <row r="1083">
          <cell r="A1083" t="str">
            <v>Social development -- see Data2</v>
          </cell>
          <cell r="C1083">
            <v>28320</v>
          </cell>
          <cell r="D1083">
            <v>0</v>
          </cell>
          <cell r="E1083">
            <v>28320</v>
          </cell>
          <cell r="F1083">
            <v>0</v>
          </cell>
          <cell r="H1083">
            <v>8520</v>
          </cell>
          <cell r="I1083">
            <v>0</v>
          </cell>
          <cell r="J1083">
            <v>8520</v>
          </cell>
          <cell r="K1083">
            <v>0</v>
          </cell>
        </row>
        <row r="1084">
          <cell r="A1084" t="str">
            <v>Public works -- see Data2</v>
          </cell>
          <cell r="C1084">
            <v>10380</v>
          </cell>
          <cell r="D1084">
            <v>0</v>
          </cell>
          <cell r="E1084">
            <v>7640</v>
          </cell>
          <cell r="F1084">
            <v>0</v>
          </cell>
          <cell r="H1084">
            <v>4000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Other income: e.g. Credit (cotton loans)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H1085">
            <v>8400</v>
          </cell>
          <cell r="I1085">
            <v>0</v>
          </cell>
          <cell r="J1085">
            <v>6480</v>
          </cell>
          <cell r="K1085">
            <v>0</v>
          </cell>
        </row>
        <row r="1086">
          <cell r="A1086" t="str">
            <v>Remittances: no. times per year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4400</v>
          </cell>
          <cell r="I1086">
            <v>0</v>
          </cell>
          <cell r="J1086">
            <v>12000</v>
          </cell>
          <cell r="K1086">
            <v>0</v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/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/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/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/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/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/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6.2567372353673725E-2</v>
      </c>
      <c r="C6" s="215">
        <f>IF([1]Summ!D1044="",0,[1]Summ!D1044)</f>
        <v>0</v>
      </c>
      <c r="D6" s="24">
        <f t="shared" ref="D6:D28" si="0">(B6+C6)</f>
        <v>6.2567372353673725E-2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3.1283686176836863E-2</v>
      </c>
      <c r="J6" s="24">
        <f t="shared" ref="J6:J13" si="3">IF(I$32&lt;=1+I$131,I6,B6*H6+J$33*(I6-B6*H6))</f>
        <v>3.1283686176836863E-2</v>
      </c>
      <c r="K6" s="22">
        <f t="shared" ref="K6:K31" si="4">B6</f>
        <v>6.2567372353673725E-2</v>
      </c>
      <c r="L6" s="22">
        <f t="shared" ref="L6:L29" si="5">IF(K6="","",K6*H6)</f>
        <v>3.1283686176836863E-2</v>
      </c>
      <c r="M6" s="177">
        <f t="shared" ref="M6:M31" si="6">J6</f>
        <v>3.1283686176836863E-2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0.12513474470734745</v>
      </c>
      <c r="Z6" s="156">
        <f>Poor!Z6</f>
        <v>0.17</v>
      </c>
      <c r="AA6" s="121">
        <f>$M6*Z6*4</f>
        <v>2.1272906600249067E-2</v>
      </c>
      <c r="AB6" s="156">
        <f>Poor!AB6</f>
        <v>0.17</v>
      </c>
      <c r="AC6" s="121">
        <f t="shared" ref="AC6:AC29" si="7">$M6*AB6*4</f>
        <v>2.1272906600249067E-2</v>
      </c>
      <c r="AD6" s="156">
        <f>Poor!AD6</f>
        <v>0.33</v>
      </c>
      <c r="AE6" s="121">
        <f t="shared" ref="AE6:AE29" si="8">$M6*AD6*4</f>
        <v>4.1294465753424658E-2</v>
      </c>
      <c r="AF6" s="122">
        <f>1-SUM(Z6,AB6,AD6)</f>
        <v>0.32999999999999996</v>
      </c>
      <c r="AG6" s="121">
        <f>$M6*AF6*4</f>
        <v>4.1294465753424651E-2</v>
      </c>
      <c r="AH6" s="123">
        <f>SUM(Z6,AB6,AD6,AF6)</f>
        <v>1</v>
      </c>
      <c r="AI6" s="183">
        <f>SUM(AA6,AC6,AE6,AG6)/4</f>
        <v>3.1283686176836863E-2</v>
      </c>
      <c r="AJ6" s="120">
        <f>(AA6+AC6)/2</f>
        <v>2.1272906600249067E-2</v>
      </c>
      <c r="AK6" s="119">
        <f>(AE6+AG6)/2</f>
        <v>4.1294465753424658E-2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5.1053237858032383E-2</v>
      </c>
      <c r="C7" s="215">
        <f>IF([1]Summ!D1045="",0,[1]Summ!D1045)</f>
        <v>0</v>
      </c>
      <c r="D7" s="24">
        <f t="shared" si="0"/>
        <v>5.1053237858032383E-2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2.5526618929016191E-2</v>
      </c>
      <c r="J7" s="24">
        <f t="shared" si="3"/>
        <v>2.5526618929016191E-2</v>
      </c>
      <c r="K7" s="22">
        <f t="shared" si="4"/>
        <v>5.1053237858032383E-2</v>
      </c>
      <c r="L7" s="22">
        <f t="shared" si="5"/>
        <v>2.5526618929016191E-2</v>
      </c>
      <c r="M7" s="177">
        <f t="shared" si="6"/>
        <v>2.5526618929016191E-2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7284.3498960723</v>
      </c>
      <c r="S7" s="222">
        <f>IF($B$81=0,0,(SUMIF($N$6:$N$28,$U7,L$6:L$28)+SUMIF($N$91:$N$118,$U7,L$91:L$118))*$I$83*Poor!$B$81/$B$81)</f>
        <v>8356.1896004446808</v>
      </c>
      <c r="T7" s="222">
        <f>IF($B$81=0,0,(SUMIF($N$6:$N$28,$U7,M$6:M$28)+SUMIF($N$91:$N$118,$U7,M$91:M$118))*$I$83*Poor!$B$81/$B$81)</f>
        <v>9496.0159149170322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0.10210647571606477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0.10210647571606477</v>
      </c>
      <c r="AH7" s="123">
        <f t="shared" ref="AH7:AH30" si="12">SUM(Z7,AB7,AD7,AF7)</f>
        <v>1</v>
      </c>
      <c r="AI7" s="183">
        <f t="shared" ref="AI7:AI30" si="13">SUM(AA7,AC7,AE7,AG7)/4</f>
        <v>2.5526618929016191E-2</v>
      </c>
      <c r="AJ7" s="120">
        <f t="shared" ref="AJ7:AJ31" si="14">(AA7+AC7)/2</f>
        <v>0</v>
      </c>
      <c r="AK7" s="119">
        <f t="shared" ref="AK7:AK31" si="15">(AE7+AG7)/2</f>
        <v>5.1053237858032383E-2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2.8333333333333335E-2</v>
      </c>
      <c r="C8" s="215">
        <f>IF([1]Summ!D1046="",0,[1]Summ!D1046)</f>
        <v>0</v>
      </c>
      <c r="D8" s="24">
        <f t="shared" si="0"/>
        <v>2.8333333333333335E-2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4">
        <f t="shared" si="6"/>
        <v>2.8333333333333335E-2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1886.4935201113465</v>
      </c>
      <c r="S8" s="222">
        <f>IF($B$81=0,0,(SUMIF($N$6:$N$28,$U8,L$6:L$28)+SUMIF($N$91:$N$118,$U8,L$91:L$118))*$I$83*Poor!$B$81/$B$81)</f>
        <v>1749.9999999999998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0.11333333333333334</v>
      </c>
      <c r="Z8" s="125">
        <f>IF($Y8=0,0,AA8/$Y8)</f>
        <v>0.36878598571208587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4.1795745047369735E-2</v>
      </c>
      <c r="AB8" s="125">
        <f>IF($Y8=0,0,AC8/$Y8)</f>
        <v>0.53607783818992394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6.075548832819138E-2</v>
      </c>
      <c r="AD8" s="125">
        <f>IF($Y8=0,0,AE8/$Y8)</f>
        <v>9.5136176097990161E-2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1.0782099957772219E-2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2.8333333333333335E-2</v>
      </c>
      <c r="AJ8" s="120">
        <f t="shared" si="14"/>
        <v>5.1275616687780558E-2</v>
      </c>
      <c r="AK8" s="119">
        <f t="shared" si="15"/>
        <v>5.3910499788861095E-3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215">
        <f>IF([1]Summ!C1047="",0,[1]Summ!C1047)</f>
        <v>6.25E-2</v>
      </c>
      <c r="C9" s="215">
        <f>IF([1]Summ!D1047="",0,[1]Summ!D1047)</f>
        <v>0</v>
      </c>
      <c r="D9" s="24">
        <f t="shared" si="0"/>
        <v>6.25E-2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6.25E-2</v>
      </c>
      <c r="J9" s="24">
        <f t="shared" si="3"/>
        <v>6.25E-2</v>
      </c>
      <c r="K9" s="22">
        <f t="shared" si="4"/>
        <v>6.25E-2</v>
      </c>
      <c r="L9" s="22">
        <f t="shared" si="5"/>
        <v>6.25E-2</v>
      </c>
      <c r="M9" s="224">
        <f t="shared" si="6"/>
        <v>6.25E-2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2871.552860426204</v>
      </c>
      <c r="S9" s="222">
        <f>IF($B$81=0,0,(SUMIF($N$6:$N$28,$U9,L$6:L$28)+SUMIF($N$91:$N$118,$U9,L$91:L$118))*$I$83*Poor!$B$81/$B$81)</f>
        <v>1569.7318097014927</v>
      </c>
      <c r="T9" s="222">
        <f>IF($B$81=0,0,(SUMIF($N$6:$N$28,$U9,M$6:M$28)+SUMIF($N$91:$N$118,$U9,M$91:M$118))*$I$83*Poor!$B$81/$B$81)</f>
        <v>1569.7318097014927</v>
      </c>
      <c r="U9" s="223">
        <v>3</v>
      </c>
      <c r="V9" s="56"/>
      <c r="W9" s="115"/>
      <c r="X9" s="118">
        <f>Poor!X9</f>
        <v>1</v>
      </c>
      <c r="Y9" s="183">
        <f t="shared" si="9"/>
        <v>0.25</v>
      </c>
      <c r="Z9" s="125">
        <f>IF($Y9=0,0,AA9/$Y9)</f>
        <v>0.36878598571208587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9.2196496428021468E-2</v>
      </c>
      <c r="AB9" s="125">
        <f>IF($Y9=0,0,AC9/$Y9)</f>
        <v>0.53607783818992394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0.13401945954748098</v>
      </c>
      <c r="AD9" s="125">
        <f>IF($Y9=0,0,AE9/$Y9)</f>
        <v>9.5136176097990188E-2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2.3784044024497547E-2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6.25E-2</v>
      </c>
      <c r="AJ9" s="120">
        <f t="shared" si="14"/>
        <v>0.11310797798775123</v>
      </c>
      <c r="AK9" s="119">
        <f t="shared" si="15"/>
        <v>1.1892022012248774E-2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0.15772191780821915</v>
      </c>
      <c r="C10" s="215">
        <f>IF([1]Summ!D1048="",0,[1]Summ!D1048)</f>
        <v>0</v>
      </c>
      <c r="D10" s="24">
        <f t="shared" si="0"/>
        <v>0.15772191780821915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0.17191689041095889</v>
      </c>
      <c r="J10" s="24">
        <f t="shared" si="3"/>
        <v>0.17191689041095889</v>
      </c>
      <c r="K10" s="22">
        <f t="shared" si="4"/>
        <v>0.15772191780821915</v>
      </c>
      <c r="L10" s="22">
        <f t="shared" si="5"/>
        <v>0.17191689041095889</v>
      </c>
      <c r="M10" s="224">
        <f t="shared" si="6"/>
        <v>0.17191689041095889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0.68766756164383558</v>
      </c>
      <c r="Z10" s="125">
        <f>IF($Y10=0,0,AA10/$Y10)</f>
        <v>0.36878598571208582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0.25360215956304843</v>
      </c>
      <c r="AB10" s="125">
        <f>IF($Y10=0,0,AC10/$Y10)</f>
        <v>0.53607783818992383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0.36864333983936359</v>
      </c>
      <c r="AD10" s="125">
        <f>IF($Y10=0,0,AE10/$Y10)</f>
        <v>9.5136176097990313E-2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6.5422062241423551E-2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0.17191689041095889</v>
      </c>
      <c r="AJ10" s="120">
        <f t="shared" si="14"/>
        <v>0.31112274970120601</v>
      </c>
      <c r="AK10" s="119">
        <f t="shared" si="15"/>
        <v>3.2711031120711775E-2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2.4549003735990036E-2</v>
      </c>
      <c r="C11" s="215">
        <f>IF([1]Summ!D1049="",0,[1]Summ!D1049)</f>
        <v>0</v>
      </c>
      <c r="D11" s="24">
        <f t="shared" si="0"/>
        <v>2.4549003735990036E-2</v>
      </c>
      <c r="E11" s="75">
        <f>Poor!E11</f>
        <v>1</v>
      </c>
      <c r="H11" s="24">
        <f t="shared" si="1"/>
        <v>1</v>
      </c>
      <c r="I11" s="22">
        <f t="shared" si="2"/>
        <v>2.4549003735990036E-2</v>
      </c>
      <c r="J11" s="24">
        <f t="shared" si="3"/>
        <v>2.4549003735990036E-2</v>
      </c>
      <c r="K11" s="22">
        <f t="shared" si="4"/>
        <v>2.4549003735990036E-2</v>
      </c>
      <c r="L11" s="22">
        <f t="shared" si="5"/>
        <v>2.4549003735990036E-2</v>
      </c>
      <c r="M11" s="224">
        <f t="shared" si="6"/>
        <v>2.4549003735990036E-2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9.8196014943960144E-2</v>
      </c>
      <c r="Z11" s="125">
        <f>IF($Y11=0,0,AA11/$Y11)</f>
        <v>0.36878598571208587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3.6213314164107058E-2</v>
      </c>
      <c r="AB11" s="125">
        <f>IF($Y11=0,0,AC11/$Y11)</f>
        <v>0.53607783818992394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5.2640707410023621E-2</v>
      </c>
      <c r="AD11" s="125">
        <f>IF($Y11=0,0,AE11/$Y11)</f>
        <v>9.5136176097990161E-2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9.3419933698294655E-3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2.4549003735990036E-2</v>
      </c>
      <c r="AJ11" s="120">
        <f t="shared" si="14"/>
        <v>4.4427010787065339E-2</v>
      </c>
      <c r="AK11" s="119">
        <f t="shared" si="15"/>
        <v>4.6709966849147327E-3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215">
        <f>IF([1]Summ!C1050="",0,[1]Summ!C1050)</f>
        <v>5.4310225543102251E-3</v>
      </c>
      <c r="C12" s="215">
        <f>IF([1]Summ!D1050="",0,[1]Summ!D1050)</f>
        <v>0</v>
      </c>
      <c r="D12" s="24">
        <f t="shared" si="0"/>
        <v>5.4310225543102251E-3</v>
      </c>
      <c r="E12" s="75">
        <f>Poor!E12</f>
        <v>1</v>
      </c>
      <c r="H12" s="24">
        <f t="shared" si="1"/>
        <v>1</v>
      </c>
      <c r="I12" s="22">
        <f t="shared" si="2"/>
        <v>5.4310225543102251E-3</v>
      </c>
      <c r="J12" s="24">
        <f t="shared" si="3"/>
        <v>5.4310225543102251E-3</v>
      </c>
      <c r="K12" s="22">
        <f t="shared" si="4"/>
        <v>5.4310225543102251E-3</v>
      </c>
      <c r="L12" s="22">
        <f t="shared" si="5"/>
        <v>5.4310225543102251E-3</v>
      </c>
      <c r="M12" s="224">
        <f t="shared" si="6"/>
        <v>5.4310225543102251E-3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2.17240902172409E-2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1.4555140445551404E-2</v>
      </c>
      <c r="AF12" s="122">
        <f>1-SUM(Z12,AB12,AD12)</f>
        <v>0.32999999999999996</v>
      </c>
      <c r="AG12" s="121">
        <f>$M12*AF12*4</f>
        <v>7.1689497716894961E-3</v>
      </c>
      <c r="AH12" s="123">
        <f t="shared" si="12"/>
        <v>1</v>
      </c>
      <c r="AI12" s="183">
        <f t="shared" si="13"/>
        <v>5.4310225543102251E-3</v>
      </c>
      <c r="AJ12" s="120">
        <f t="shared" si="14"/>
        <v>0</v>
      </c>
      <c r="AK12" s="119">
        <f t="shared" si="15"/>
        <v>1.086204510862045E-2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215">
        <f>IF([1]Summ!C1051="",0,[1]Summ!C1051)</f>
        <v>8.2503113325031133E-3</v>
      </c>
      <c r="C13" s="215">
        <f>IF([1]Summ!D1051="",0,[1]Summ!D1051)</f>
        <v>4.1251556662515572E-2</v>
      </c>
      <c r="D13" s="24">
        <f t="shared" si="0"/>
        <v>4.9501867995018684E-2</v>
      </c>
      <c r="E13" s="75">
        <f>Poor!E13</f>
        <v>1</v>
      </c>
      <c r="H13" s="24">
        <f t="shared" si="1"/>
        <v>1</v>
      </c>
      <c r="I13" s="22">
        <f t="shared" si="2"/>
        <v>4.9501867995018684E-2</v>
      </c>
      <c r="J13" s="24">
        <f t="shared" si="3"/>
        <v>4.9501867995018684E-2</v>
      </c>
      <c r="K13" s="22">
        <f t="shared" si="4"/>
        <v>8.2503113325031133E-3</v>
      </c>
      <c r="L13" s="22">
        <f t="shared" si="5"/>
        <v>8.2503113325031133E-3</v>
      </c>
      <c r="M13" s="225">
        <f t="shared" si="6"/>
        <v>4.9501867995018684E-2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0.19800747198007473</v>
      </c>
      <c r="Z13" s="156">
        <f>Poor!Z13</f>
        <v>1</v>
      </c>
      <c r="AA13" s="121">
        <f>$M13*Z13*4</f>
        <v>0.19800747198007473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4.9501867995018684E-2</v>
      </c>
      <c r="AJ13" s="120">
        <f t="shared" si="14"/>
        <v>9.9003735990037367E-2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215">
        <f>IF([1]Summ!C1052="",0,[1]Summ!C1052)</f>
        <v>1.4390480143904802E-3</v>
      </c>
      <c r="C14" s="215">
        <f>IF([1]Summ!D1052="",0,[1]Summ!D1052)</f>
        <v>0</v>
      </c>
      <c r="D14" s="24">
        <f t="shared" si="0"/>
        <v>1.4390480143904802E-3</v>
      </c>
      <c r="E14" s="75">
        <f>Poor!E14</f>
        <v>1</v>
      </c>
      <c r="F14" s="22"/>
      <c r="H14" s="24">
        <f t="shared" si="1"/>
        <v>1</v>
      </c>
      <c r="I14" s="22">
        <f t="shared" si="2"/>
        <v>1.4390480143904802E-3</v>
      </c>
      <c r="J14" s="24">
        <f>IF(I$32&lt;=1+I131,I14,B14*H14+J$33*(I14-B14*H14))</f>
        <v>1.4390480143904802E-3</v>
      </c>
      <c r="K14" s="22">
        <f t="shared" si="4"/>
        <v>1.4390480143904802E-3</v>
      </c>
      <c r="L14" s="22">
        <f t="shared" si="5"/>
        <v>1.4390480143904802E-3</v>
      </c>
      <c r="M14" s="225">
        <f t="shared" si="6"/>
        <v>1.4390480143904802E-3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5.7561920575619208E-3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5.7561920575619208E-3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1.4390480143904802E-3</v>
      </c>
      <c r="AJ14" s="120">
        <f t="shared" si="14"/>
        <v>2.8780960287809604E-3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128</v>
      </c>
      <c r="R15" s="222">
        <f>IF($B$81=0,0,(SUMIF($N$6:$N$28,$U15,K$6:K$28)+SUMIF($N$91:$N$118,$U15,K$91:K$118))*$B$83*$H$84*Poor!$B$81/$B$81)</f>
        <v>15665.442191004617</v>
      </c>
      <c r="S15" s="222">
        <f>IF($B$81=0,0,(SUMIF($N$6:$N$28,$U15,L$6:L$28)+SUMIF($N$91:$N$118,$U15,L$91:L$118))*$I$83*Poor!$B$81/$B$81)</f>
        <v>12248.4</v>
      </c>
      <c r="T15" s="222">
        <f>IF($B$81=0,0,(SUMIF($N$6:$N$28,$U15,M$6:M$28)+SUMIF($N$91:$N$118,$U15,M$91:M$118))*$I$83*Poor!$B$81/$B$81)</f>
        <v>12248.4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42740.39719164266</v>
      </c>
      <c r="S20" s="222">
        <f>IF($B$81=0,0,(SUMIF($N$6:$N$28,$U20,L$6:L$28)+SUMIF($N$91:$N$118,$U20,L$91:L$118))*$I$83*Poor!$B$81/$B$81)</f>
        <v>33417.599999999999</v>
      </c>
      <c r="T20" s="222">
        <f>IF($B$81=0,0,(SUMIF($N$6:$N$28,$U20,M$6:M$28)+SUMIF($N$91:$N$118,$U20,M$91:M$118))*$I$83*Poor!$B$81/$B$81)</f>
        <v>33417.599999999999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73791.24740457494</v>
      </c>
      <c r="S23" s="179">
        <f>SUM(S7:S22)</f>
        <v>60996.830187310181</v>
      </c>
      <c r="T23" s="179">
        <f>SUM(T7:T22)</f>
        <v>60386.656501782534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0.1322751322751323</v>
      </c>
      <c r="C26" s="215">
        <f>IF([1]Summ!D1064="",0,[1]Summ!D1064)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0.19551724533001244</v>
      </c>
      <c r="C29" s="215">
        <f>IF([1]Summ!D1067="",0,[1]Summ!D1067)</f>
        <v>2.9119528611984642E-2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0.19551724533001244</v>
      </c>
      <c r="L29" s="22">
        <f t="shared" si="5"/>
        <v>0.19551724533001244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0.51235726027397255</v>
      </c>
      <c r="C30" s="103"/>
      <c r="D30" s="24">
        <f>(D119-B124)</f>
        <v>1.311162042404721</v>
      </c>
      <c r="E30" s="75">
        <f>Poor!E30</f>
        <v>1</v>
      </c>
      <c r="H30" s="96">
        <f>(E30*F$7/F$9)</f>
        <v>1</v>
      </c>
      <c r="I30" s="29">
        <f>IF(E30&gt;=1,I119-I124,MIN(I119-I124,B30*H30))</f>
        <v>0.80437018714366804</v>
      </c>
      <c r="J30" s="231">
        <f>IF(I$32&lt;=1,I30,1-SUM(J6:J29))</f>
        <v>0.24260662263301591</v>
      </c>
      <c r="K30" s="22">
        <f t="shared" si="4"/>
        <v>0.51235726027397255</v>
      </c>
      <c r="L30" s="22">
        <f>IF(L124=L119,0,IF(K30="",0,(L119-L124)/(B119-B124)*K30))</f>
        <v>0.3208058672870911</v>
      </c>
      <c r="M30" s="175">
        <f t="shared" si="6"/>
        <v>0.24260662263301591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0.97042649053206365</v>
      </c>
      <c r="Z30" s="122">
        <f>IF($Y30=0,0,AA30/($Y$30))</f>
        <v>1.1440567992084033E-16</v>
      </c>
      <c r="AA30" s="187">
        <f>IF(AA79*4/$I$83+SUM(AA6:AA29)&lt;1,AA79*4/$I$83,1-SUM(AA6:AA29))</f>
        <v>1.1102230246251565E-16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0.49247242594165491</v>
      </c>
      <c r="AE30" s="187">
        <f>IF(AE79*4/$I$83+SUM(AE6:AE29)&lt;1,AE79*4/$I$83,1-SUM(AE6:AE29))</f>
        <v>0.47790828799037177</v>
      </c>
      <c r="AF30" s="122">
        <f>IF($Y30=0,0,AG30/($Y$30))</f>
        <v>0.50752757405834492</v>
      </c>
      <c r="AG30" s="187">
        <f>IF(AG79*4/$I$83+SUM(AG6:AG29)&lt;1,AG79*4/$I$83,1-SUM(AG6:AG29))</f>
        <v>0.49251820254169165</v>
      </c>
      <c r="AH30" s="123">
        <f t="shared" si="12"/>
        <v>1</v>
      </c>
      <c r="AI30" s="183">
        <f t="shared" si="13"/>
        <v>0.24260662263301588</v>
      </c>
      <c r="AJ30" s="120">
        <f t="shared" si="14"/>
        <v>5.5511151231257827E-17</v>
      </c>
      <c r="AK30" s="119">
        <f t="shared" si="15"/>
        <v>0.48521324526603171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-7.8281593795750393E-3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3132.3552698581698</v>
      </c>
      <c r="T31" s="234">
        <f>IF(T25&gt;T$23,T25-T$23,0)</f>
        <v>3742.5289553858165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1.2419948848695697</v>
      </c>
      <c r="C32" s="77">
        <f>SUM(C6:C31)</f>
        <v>7.0371085274500214E-2</v>
      </c>
      <c r="D32" s="24">
        <f>SUM(D6:D30)</f>
        <v>2.1111707522748184</v>
      </c>
      <c r="E32" s="2"/>
      <c r="F32" s="2"/>
      <c r="H32" s="17"/>
      <c r="I32" s="22">
        <f>SUM(I6:I30)</f>
        <v>1.561763564510652</v>
      </c>
      <c r="J32" s="17"/>
      <c r="L32" s="22">
        <f>SUM(L6:L30)</f>
        <v>1.007828159379575</v>
      </c>
      <c r="M32" s="23"/>
      <c r="N32" s="56"/>
      <c r="O32" s="2"/>
      <c r="P32" s="22"/>
      <c r="Q32" s="234" t="s">
        <v>143</v>
      </c>
      <c r="R32" s="234">
        <f t="shared" si="24"/>
        <v>27168.098052593414</v>
      </c>
      <c r="S32" s="234">
        <f t="shared" si="24"/>
        <v>39962.515269858173</v>
      </c>
      <c r="T32" s="234">
        <f t="shared" si="24"/>
        <v>40572.68895538582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0.29671394745430008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3742.5289553858188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0.36878598571208587</v>
      </c>
      <c r="AA39" s="147">
        <f t="shared" ref="AA39:AA64" si="40">$J39*Z39</f>
        <v>0</v>
      </c>
      <c r="AB39" s="122">
        <f>AB8</f>
        <v>0.53607783818992394</v>
      </c>
      <c r="AC39" s="147">
        <f t="shared" ref="AC39:AC64" si="41">$J39*AB39</f>
        <v>0</v>
      </c>
      <c r="AD39" s="122">
        <f>AD8</f>
        <v>9.5136176097990161E-2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Green maize sold: quantity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1.4</v>
      </c>
      <c r="G40" s="75">
        <f>Poor!G40</f>
        <v>1.65</v>
      </c>
      <c r="H40" s="24">
        <f t="shared" si="30"/>
        <v>1.4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0.36878598571208587</v>
      </c>
      <c r="AA40" s="147">
        <f t="shared" si="40"/>
        <v>0</v>
      </c>
      <c r="AB40" s="122">
        <f>AB9</f>
        <v>0.53607783818992394</v>
      </c>
      <c r="AC40" s="147">
        <f t="shared" si="41"/>
        <v>0</v>
      </c>
      <c r="AD40" s="122">
        <f>AD9</f>
        <v>9.5136176097990188E-2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0.36878598571208587</v>
      </c>
      <c r="AA41" s="147">
        <f t="shared" si="40"/>
        <v>0</v>
      </c>
      <c r="AB41" s="122">
        <f>AB11</f>
        <v>0.53607783818992394</v>
      </c>
      <c r="AC41" s="147">
        <f t="shared" si="41"/>
        <v>0</v>
      </c>
      <c r="AD41" s="122">
        <f>AD11</f>
        <v>9.5136176097990161E-2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Other root crops: no. local meas( Sweet potato)</v>
      </c>
      <c r="B44" s="216">
        <f>IF([1]Summ!C1079="",0,[1]Summ!C1079)</f>
        <v>1250</v>
      </c>
      <c r="C44" s="216">
        <f>IF([1]Summ!D1079="",0,[1]Summ!D1079)</f>
        <v>-1250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3.1289111389236547E-2</v>
      </c>
      <c r="L44" s="22">
        <f t="shared" si="34"/>
        <v>4.3804755944931162E-2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Amadumbe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Labour migration(formal employment): no. people per HH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6">
        <f>IF([1]Summ!C1083="",0,[1]Summ!C1083)</f>
        <v>28320</v>
      </c>
      <c r="C48" s="216">
        <f>IF([1]Summ!D1083="",0,[1]Summ!D1083)</f>
        <v>0</v>
      </c>
      <c r="D48" s="38">
        <f t="shared" si="25"/>
        <v>28320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33417.599999999999</v>
      </c>
      <c r="J48" s="38">
        <f t="shared" si="32"/>
        <v>33417.599999999999</v>
      </c>
      <c r="K48" s="40">
        <f t="shared" si="33"/>
        <v>0.70888610763454318</v>
      </c>
      <c r="L48" s="22">
        <f t="shared" si="34"/>
        <v>0.83648560700876096</v>
      </c>
      <c r="M48" s="24">
        <f t="shared" si="35"/>
        <v>0.83648560700876096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8354.4</v>
      </c>
      <c r="AB48" s="156">
        <f>Poor!AB48</f>
        <v>0.25</v>
      </c>
      <c r="AC48" s="147">
        <f t="shared" si="41"/>
        <v>8354.4</v>
      </c>
      <c r="AD48" s="156">
        <f>Poor!AD48</f>
        <v>0.25</v>
      </c>
      <c r="AE48" s="147">
        <f t="shared" si="42"/>
        <v>8354.4</v>
      </c>
      <c r="AF48" s="122">
        <f t="shared" si="29"/>
        <v>0.25</v>
      </c>
      <c r="AG48" s="147">
        <f t="shared" si="36"/>
        <v>8354.4</v>
      </c>
      <c r="AH48" s="123">
        <f t="shared" si="37"/>
        <v>1</v>
      </c>
      <c r="AI48" s="112">
        <f t="shared" si="37"/>
        <v>33417.599999999999</v>
      </c>
      <c r="AJ48" s="148">
        <f t="shared" si="38"/>
        <v>16708.8</v>
      </c>
      <c r="AK48" s="147">
        <f t="shared" si="39"/>
        <v>16708.8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6">
        <f>IF([1]Summ!C1084="",0,[1]Summ!C1084)</f>
        <v>10380</v>
      </c>
      <c r="C49" s="216">
        <f>IF([1]Summ!D1084="",0,[1]Summ!D1084)</f>
        <v>0</v>
      </c>
      <c r="D49" s="38">
        <f t="shared" si="25"/>
        <v>10380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12248.4</v>
      </c>
      <c r="J49" s="38">
        <f t="shared" si="32"/>
        <v>12248.4</v>
      </c>
      <c r="K49" s="40">
        <f t="shared" si="33"/>
        <v>0.25982478097622025</v>
      </c>
      <c r="L49" s="22">
        <f t="shared" si="34"/>
        <v>0.3065932415519399</v>
      </c>
      <c r="M49" s="24">
        <f t="shared" si="35"/>
        <v>0.3065932415519399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3062.1</v>
      </c>
      <c r="AB49" s="156">
        <f>Poor!AB49</f>
        <v>0.25</v>
      </c>
      <c r="AC49" s="147">
        <f t="shared" si="41"/>
        <v>3062.1</v>
      </c>
      <c r="AD49" s="156">
        <f>Poor!AD49</f>
        <v>0.25</v>
      </c>
      <c r="AE49" s="147">
        <f t="shared" si="42"/>
        <v>3062.1</v>
      </c>
      <c r="AF49" s="122">
        <f t="shared" si="29"/>
        <v>0.25</v>
      </c>
      <c r="AG49" s="147">
        <f t="shared" si="36"/>
        <v>3062.1</v>
      </c>
      <c r="AH49" s="123">
        <f t="shared" si="37"/>
        <v>1</v>
      </c>
      <c r="AI49" s="112">
        <f t="shared" si="37"/>
        <v>12248.4</v>
      </c>
      <c r="AJ49" s="148">
        <f t="shared" si="38"/>
        <v>6124.2</v>
      </c>
      <c r="AK49" s="147">
        <f t="shared" si="39"/>
        <v>6124.2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income: e.g. Credit (cotton loans)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Remittances: no. times per year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39950</v>
      </c>
      <c r="C65" s="39">
        <f>SUM(C37:C64)</f>
        <v>-1250</v>
      </c>
      <c r="D65" s="42">
        <f>SUM(D37:D64)</f>
        <v>38700</v>
      </c>
      <c r="E65" s="32"/>
      <c r="F65" s="32"/>
      <c r="G65" s="32"/>
      <c r="H65" s="31"/>
      <c r="I65" s="39">
        <f>SUM(I37:I64)</f>
        <v>45666</v>
      </c>
      <c r="J65" s="39">
        <f>SUM(J37:J64)</f>
        <v>45666</v>
      </c>
      <c r="K65" s="40">
        <f>SUM(K37:K64)</f>
        <v>1</v>
      </c>
      <c r="L65" s="22">
        <f>SUM(L37:L64)</f>
        <v>1.1868836045056321</v>
      </c>
      <c r="M65" s="24">
        <f>SUM(M37:M64)</f>
        <v>1.1430788485607009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11416.5</v>
      </c>
      <c r="AB65" s="137"/>
      <c r="AC65" s="153">
        <f>SUM(AC37:AC64)</f>
        <v>11416.5</v>
      </c>
      <c r="AD65" s="137"/>
      <c r="AE65" s="153">
        <f>SUM(AE37:AE64)</f>
        <v>11416.5</v>
      </c>
      <c r="AF65" s="137"/>
      <c r="AG65" s="153">
        <f>SUM(AG37:AG64)</f>
        <v>11416.5</v>
      </c>
      <c r="AH65" s="137"/>
      <c r="AI65" s="153">
        <f>SUM(AI37:AI64)</f>
        <v>45666</v>
      </c>
      <c r="AJ65" s="153">
        <f>SUM(AJ37:AJ64)</f>
        <v>22833</v>
      </c>
      <c r="AK65" s="153">
        <f>SUM(AK37:AK64)</f>
        <v>22833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16743.113280336998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44">J124*I$83</f>
        <v>23440.358592471795</v>
      </c>
      <c r="K70" s="40">
        <f>B70/B$76</f>
        <v>0.41910170914485601</v>
      </c>
      <c r="L70" s="22">
        <f t="shared" ref="L70:L74" si="45">(L124*G$37*F$9/F$7)/B$130</f>
        <v>0.58674239280279838</v>
      </c>
      <c r="M70" s="24">
        <f>J70/B$76</f>
        <v>0.58674239280279838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16326.000000000002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19264.68</v>
      </c>
      <c r="J71" s="51">
        <f t="shared" si="44"/>
        <v>19264.68</v>
      </c>
      <c r="K71" s="40">
        <f t="shared" ref="K71:K72" si="47">B71/B$76</f>
        <v>0.40866082603254072</v>
      </c>
      <c r="L71" s="22">
        <f t="shared" si="45"/>
        <v>0.48221977471839805</v>
      </c>
      <c r="M71" s="24">
        <f t="shared" ref="M71:M72" si="48">J71/B$76</f>
        <v>0.482219774718398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0.78127659574468089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4032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0.1009261576971214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428.19839999999994</v>
      </c>
      <c r="AB73" s="156">
        <f>Poor!AB73</f>
        <v>0.09</v>
      </c>
      <c r="AC73" s="147">
        <f>$H$73*$B$73*AB73</f>
        <v>428.19839999999994</v>
      </c>
      <c r="AD73" s="156">
        <f>Poor!AD73</f>
        <v>0.23</v>
      </c>
      <c r="AE73" s="147">
        <f>$H$73*$B$73*AD73</f>
        <v>1094.2847999999999</v>
      </c>
      <c r="AF73" s="156">
        <f>Poor!AF73</f>
        <v>0.59</v>
      </c>
      <c r="AG73" s="147">
        <f>$H$73*$B$73*AF73</f>
        <v>2807.0783999999994</v>
      </c>
      <c r="AH73" s="155">
        <f>SUM(Z73,AB73,AD73,AF73)</f>
        <v>1</v>
      </c>
      <c r="AI73" s="147">
        <f>SUM(AA73,AC73,AE73,AG73)</f>
        <v>4757.7599999999993</v>
      </c>
      <c r="AJ73" s="148">
        <f>(AA73+AC73)</f>
        <v>856.39679999999987</v>
      </c>
      <c r="AK73" s="147">
        <f>(AE73+AG73)</f>
        <v>3901.3631999999993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8580</v>
      </c>
      <c r="C74" s="39"/>
      <c r="D74" s="38"/>
      <c r="E74" s="32"/>
      <c r="F74" s="32"/>
      <c r="G74" s="32"/>
      <c r="H74" s="31"/>
      <c r="I74" s="39">
        <f>I128*I$83</f>
        <v>22225.641407528201</v>
      </c>
      <c r="J74" s="51">
        <f t="shared" si="44"/>
        <v>6703.4903629140217</v>
      </c>
      <c r="K74" s="40">
        <f>B74/B$76</f>
        <v>0.21476846057571966</v>
      </c>
      <c r="L74" s="22">
        <f t="shared" si="45"/>
        <v>0.22188291168101532</v>
      </c>
      <c r="M74" s="24">
        <f>J74/B$76</f>
        <v>0.16779700532951244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7.6691737281197927E-13</v>
      </c>
      <c r="AB74" s="156"/>
      <c r="AC74" s="147">
        <f>AC30*$I$83/4</f>
        <v>0</v>
      </c>
      <c r="AD74" s="156"/>
      <c r="AE74" s="147">
        <f>AE30*$I$83/4</f>
        <v>3301.2841613007727</v>
      </c>
      <c r="AF74" s="156"/>
      <c r="AG74" s="147">
        <f>AG30*$I$83/4</f>
        <v>3402.2062016132472</v>
      </c>
      <c r="AH74" s="155"/>
      <c r="AI74" s="147">
        <f>SUM(AA74,AC74,AE74,AG74)</f>
        <v>6703.4903629140208</v>
      </c>
      <c r="AJ74" s="148">
        <f>(AA74+AC74)</f>
        <v>7.6691737281197927E-13</v>
      </c>
      <c r="AK74" s="147">
        <f>(AE74+AG74)</f>
        <v>6703.4903629140199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7710.6145021508537</v>
      </c>
      <c r="AB75" s="158"/>
      <c r="AC75" s="149">
        <f>AA75+AC65-SUM(AC70,AC74)</f>
        <v>13267.024854032905</v>
      </c>
      <c r="AD75" s="158"/>
      <c r="AE75" s="149">
        <f>AC75+AE65-SUM(AE70,AE74)</f>
        <v>15522.151044614184</v>
      </c>
      <c r="AF75" s="158"/>
      <c r="AG75" s="149">
        <f>IF(SUM(AG6:AG29)+((AG65-AG70-$J$75)*4/I$83)&lt;1,0,AG65-AG70-$J$75-(1-SUM(AG6:AG29))*I$83/4)</f>
        <v>2154.2041502688039</v>
      </c>
      <c r="AH75" s="134"/>
      <c r="AI75" s="149">
        <f>AI76-SUM(AI70,AI74)</f>
        <v>15522.151044614184</v>
      </c>
      <c r="AJ75" s="151">
        <f>AJ76-SUM(AJ70,AJ74)</f>
        <v>11112.820703764102</v>
      </c>
      <c r="AK75" s="149">
        <f>AJ75+AK76-SUM(AK70,AK74)</f>
        <v>15522.151044614187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39950</v>
      </c>
      <c r="C76" s="39"/>
      <c r="D76" s="38"/>
      <c r="E76" s="32"/>
      <c r="F76" s="32"/>
      <c r="G76" s="32"/>
      <c r="H76" s="31"/>
      <c r="I76" s="39">
        <f>I130*I$83</f>
        <v>45665.999999999993</v>
      </c>
      <c r="J76" s="51">
        <f t="shared" si="44"/>
        <v>45665.999999999993</v>
      </c>
      <c r="K76" s="40">
        <f>SUM(K70:K75)</f>
        <v>1.9247337491949188</v>
      </c>
      <c r="L76" s="22">
        <f>SUM(L70:L75)</f>
        <v>1.2908450792022117</v>
      </c>
      <c r="M76" s="24">
        <f>SUM(M70:M75)</f>
        <v>1.2367591728507088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11416.5</v>
      </c>
      <c r="AB76" s="137"/>
      <c r="AC76" s="153">
        <f>AC65</f>
        <v>11416.5</v>
      </c>
      <c r="AD76" s="137"/>
      <c r="AE76" s="153">
        <f>AE65</f>
        <v>11416.5</v>
      </c>
      <c r="AF76" s="137"/>
      <c r="AG76" s="153">
        <f>AG65</f>
        <v>11416.5</v>
      </c>
      <c r="AH76" s="137"/>
      <c r="AI76" s="153">
        <f>SUM(AA76,AC76,AE76,AG76)</f>
        <v>45666</v>
      </c>
      <c r="AJ76" s="154">
        <f>SUM(AA76,AC76)</f>
        <v>22833</v>
      </c>
      <c r="AK76" s="154">
        <f>SUM(AE76,AG76)</f>
        <v>22833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19264.68</v>
      </c>
      <c r="J77" s="100">
        <f t="shared" si="44"/>
        <v>3742.5289553858192</v>
      </c>
      <c r="K77" s="40"/>
      <c r="L77" s="22">
        <f>-(L131*G$37*F$9/F$7)/B$130</f>
        <v>-0.48221977471839805</v>
      </c>
      <c r="M77" s="24">
        <f>-J77/B$76</f>
        <v>-9.3680324290007985E-2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2154.2041502688039</v>
      </c>
      <c r="AB78" s="112"/>
      <c r="AC78" s="112">
        <f>IF(AA75&lt;0,0,AA75)</f>
        <v>7710.6145021508537</v>
      </c>
      <c r="AD78" s="112"/>
      <c r="AE78" s="112">
        <f>AC75</f>
        <v>13267.024854032905</v>
      </c>
      <c r="AF78" s="112"/>
      <c r="AG78" s="112">
        <f>AE75</f>
        <v>15522.151044614184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7710.6145021508546</v>
      </c>
      <c r="AB79" s="112"/>
      <c r="AC79" s="112">
        <f>AA79-AA74+AC65-AC70</f>
        <v>13267.024854032905</v>
      </c>
      <c r="AD79" s="112"/>
      <c r="AE79" s="112">
        <f>AC79-AC74+AE65-AE70</f>
        <v>18823.435205914957</v>
      </c>
      <c r="AF79" s="112"/>
      <c r="AG79" s="112">
        <f>AE79-AE74+AG65-AG70</f>
        <v>21078.561396496236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Green maize sold: quantity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0.84848484848484851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0.92484848484848492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Other root crops: no. local meas( Sweet potato)</v>
      </c>
      <c r="B98" s="75">
        <f t="shared" si="51"/>
        <v>7.4644123000287374E-2</v>
      </c>
      <c r="C98" s="75">
        <f t="shared" si="51"/>
        <v>-7.4644123000287374E-2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7.4644123000287374E-2</v>
      </c>
      <c r="L98" s="22">
        <f t="shared" si="57"/>
        <v>6.3334407394183223E-2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Amadumbe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Labour migration(formal employment): no. people per HH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0.57212121212121214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Small business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0.57212121212121214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Social development -- see Data2</v>
      </c>
      <c r="B102" s="75">
        <f t="shared" si="51"/>
        <v>1.6911372506945106</v>
      </c>
      <c r="C102" s="75">
        <f t="shared" si="51"/>
        <v>0</v>
      </c>
      <c r="D102" s="24">
        <f t="shared" si="52"/>
        <v>1.6911372506945106</v>
      </c>
      <c r="H102" s="24">
        <f t="shared" si="53"/>
        <v>0.7151515151515152</v>
      </c>
      <c r="I102" s="22">
        <f t="shared" si="54"/>
        <v>1.2094193671633471</v>
      </c>
      <c r="J102" s="24">
        <f>IF(I$32&lt;=1+I131,I102,L102+J$33*(I102-L102))</f>
        <v>1.2094193671633471</v>
      </c>
      <c r="K102" s="22">
        <f t="shared" si="56"/>
        <v>1.6911372506945106</v>
      </c>
      <c r="L102" s="22">
        <f t="shared" si="57"/>
        <v>1.2094193671633471</v>
      </c>
      <c r="M102" s="228">
        <f t="shared" si="49"/>
        <v>1.2094193671633471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Public works -- see Data2</v>
      </c>
      <c r="B103" s="75">
        <f t="shared" si="51"/>
        <v>0.61984479739438636</v>
      </c>
      <c r="C103" s="75">
        <f t="shared" si="51"/>
        <v>0</v>
      </c>
      <c r="D103" s="24">
        <f t="shared" si="52"/>
        <v>0.61984479739438636</v>
      </c>
      <c r="H103" s="24">
        <f t="shared" si="53"/>
        <v>0.7151515151515152</v>
      </c>
      <c r="I103" s="22">
        <f t="shared" si="54"/>
        <v>0.44328294601537938</v>
      </c>
      <c r="J103" s="24">
        <f>IF(I$32&lt;=1+I131,I103,L103+J$33*(I103-L103))</f>
        <v>0.44328294601537938</v>
      </c>
      <c r="K103" s="22">
        <f t="shared" si="56"/>
        <v>0.61984479739438636</v>
      </c>
      <c r="L103" s="22">
        <f t="shared" si="57"/>
        <v>0.44328294601537938</v>
      </c>
      <c r="M103" s="228">
        <f t="shared" si="49"/>
        <v>0.44328294601537938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income: e.g. Credit (cotton loans)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Remittances: no. times per year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0.67272727272727284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2.3856261710891844</v>
      </c>
      <c r="C119" s="22">
        <f>SUM(C91:C118)</f>
        <v>-7.4644123000287374E-2</v>
      </c>
      <c r="D119" s="24">
        <f>SUM(D91:D118)</f>
        <v>2.310982048088897</v>
      </c>
      <c r="E119" s="22"/>
      <c r="F119" s="2"/>
      <c r="G119" s="2"/>
      <c r="H119" s="31"/>
      <c r="I119" s="22">
        <f>SUM(I91:I118)</f>
        <v>1.6527023131787264</v>
      </c>
      <c r="J119" s="24">
        <f>SUM(J91:J118)</f>
        <v>1.6527023131787264</v>
      </c>
      <c r="K119" s="22">
        <f>SUM(K91:K118)</f>
        <v>2.3856261710891844</v>
      </c>
      <c r="L119" s="22">
        <f>SUM(L91:L118)</f>
        <v>1.7160367205729097</v>
      </c>
      <c r="M119" s="57">
        <f t="shared" si="49"/>
        <v>1.6527023131787264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0.99982000568417595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9">
        <f>(B124)</f>
        <v>0.99982000568417595</v>
      </c>
      <c r="L124" s="29">
        <f>IF(SUMPRODUCT($B$124:$B124,$H$124:$H124)&lt;L$119,($B124*$H124),L$119)</f>
        <v>0.84833212603505836</v>
      </c>
      <c r="M124" s="240">
        <f t="shared" si="66"/>
        <v>0.84833212603505836</v>
      </c>
      <c r="N124" s="58"/>
      <c r="O124" s="174">
        <f>B124*H124</f>
        <v>0.84833212603505836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9">
        <f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240">
        <f t="shared" si="66"/>
        <v>0.69720976653632794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0.24077208314972695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0.24077208314972695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0.17218852007071384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0.51235726027397255</v>
      </c>
      <c r="C128" s="2"/>
      <c r="D128" s="31"/>
      <c r="E128" s="2"/>
      <c r="F128" s="2"/>
      <c r="G128" s="2"/>
      <c r="H128" s="24"/>
      <c r="I128" s="29">
        <f>(I30)</f>
        <v>0.80437018714366804</v>
      </c>
      <c r="J128" s="228">
        <f>(J30)</f>
        <v>0.24260662263301591</v>
      </c>
      <c r="K128" s="29">
        <f>(B128)</f>
        <v>0.51235726027397255</v>
      </c>
      <c r="L128" s="29">
        <f>IF(L124=L119,0,(L119-L124)/(B119-B124)*K128)</f>
        <v>0.3208058672870911</v>
      </c>
      <c r="M128" s="240">
        <f t="shared" si="66"/>
        <v>0.24260662263301591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2.3856261710891844</v>
      </c>
      <c r="C130" s="2"/>
      <c r="D130" s="31"/>
      <c r="E130" s="2"/>
      <c r="F130" s="2"/>
      <c r="G130" s="2"/>
      <c r="H130" s="24"/>
      <c r="I130" s="29">
        <f>(I119)</f>
        <v>1.6527023131787264</v>
      </c>
      <c r="J130" s="228">
        <f>(J119)</f>
        <v>1.6527023131787264</v>
      </c>
      <c r="K130" s="29">
        <f>(B130)</f>
        <v>2.3856261710891844</v>
      </c>
      <c r="L130" s="29">
        <f>(L119)</f>
        <v>1.7160367205729097</v>
      </c>
      <c r="M130" s="240">
        <f t="shared" si="66"/>
        <v>1.6527023131787264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0.69720976653632794</v>
      </c>
      <c r="J131" s="237">
        <f>IF(SUMPRODUCT($B124:$B125,$H124:$H125)&gt;(J119-J128),SUMPRODUCT($B124:$B125,$H124:$H125)+J128-J119,0)</f>
        <v>0.1354462020256757</v>
      </c>
      <c r="K131" s="29"/>
      <c r="L131" s="29">
        <f>IF(I131&lt;SUM(L126:L127),0,I131-(SUM(L126:L127)))</f>
        <v>0.69720976653632794</v>
      </c>
      <c r="M131" s="237">
        <f>IF(I131&lt;SUM(M126:M127),0,I131-(SUM(M126:M127)))</f>
        <v>0.69720976653632794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07" priority="100" operator="equal">
      <formula>16</formula>
    </cfRule>
    <cfRule type="cellIs" dxfId="506" priority="101" operator="equal">
      <formula>15</formula>
    </cfRule>
    <cfRule type="cellIs" dxfId="505" priority="102" operator="equal">
      <formula>14</formula>
    </cfRule>
    <cfRule type="cellIs" dxfId="504" priority="103" operator="equal">
      <formula>13</formula>
    </cfRule>
    <cfRule type="cellIs" dxfId="503" priority="104" operator="equal">
      <formula>12</formula>
    </cfRule>
    <cfRule type="cellIs" dxfId="502" priority="105" operator="equal">
      <formula>11</formula>
    </cfRule>
    <cfRule type="cellIs" dxfId="501" priority="106" operator="equal">
      <formula>10</formula>
    </cfRule>
    <cfRule type="cellIs" dxfId="500" priority="107" operator="equal">
      <formula>9</formula>
    </cfRule>
    <cfRule type="cellIs" dxfId="499" priority="108" operator="equal">
      <formula>8</formula>
    </cfRule>
    <cfRule type="cellIs" dxfId="498" priority="109" operator="equal">
      <formula>7</formula>
    </cfRule>
    <cfRule type="cellIs" dxfId="497" priority="110" operator="equal">
      <formula>6</formula>
    </cfRule>
    <cfRule type="cellIs" dxfId="496" priority="111" operator="equal">
      <formula>5</formula>
    </cfRule>
    <cfRule type="cellIs" dxfId="495" priority="112" operator="equal">
      <formula>4</formula>
    </cfRule>
    <cfRule type="cellIs" dxfId="494" priority="113" operator="equal">
      <formula>3</formula>
    </cfRule>
    <cfRule type="cellIs" dxfId="493" priority="114" operator="equal">
      <formula>2</formula>
    </cfRule>
    <cfRule type="cellIs" dxfId="492" priority="115" operator="equal">
      <formula>1</formula>
    </cfRule>
  </conditionalFormatting>
  <conditionalFormatting sqref="N29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113:N119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91:N104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05: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27:N28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6:N26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8" activePane="bottomRight" state="frozen"/>
      <selection pane="topRight" activeCell="B1" sqref="B1"/>
      <selection pane="bottomLeft" activeCell="A3" sqref="A3"/>
      <selection pane="bottomRight" activeCell="F74" sqref="F7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 xml:space="preserve"> ZANCC: 59304</v>
      </c>
      <c r="B1" s="244" t="str">
        <f>[1]WB!$A$2</f>
        <v>North coast open access intense cultivation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0.12513474470734745</v>
      </c>
      <c r="C6" s="215">
        <f>IF([1]Summ!F1044="",0,[1]Summ!F1044)</f>
        <v>0</v>
      </c>
      <c r="D6" s="24">
        <f t="shared" ref="D6:D16" si="0">SUM(B6,C6)</f>
        <v>0.12513474470734745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6.2567372353673725E-2</v>
      </c>
      <c r="J6" s="24">
        <f t="shared" ref="J6:J13" si="3">IF(I$32&lt;=1+I$131,I6,B6*H6+J$33*(I6-B6*H6))</f>
        <v>6.2567372353673725E-2</v>
      </c>
      <c r="K6" s="22">
        <f t="shared" ref="K6:K31" si="4">B6</f>
        <v>0.12513474470734745</v>
      </c>
      <c r="L6" s="22">
        <f t="shared" ref="L6:L29" si="5">IF(K6="","",K6*H6)</f>
        <v>6.2567372353673725E-2</v>
      </c>
      <c r="M6" s="224">
        <f t="shared" ref="M6:M31" si="6">J6</f>
        <v>6.2567372353673725E-2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0.2502694894146949</v>
      </c>
      <c r="Z6" s="116">
        <v>0.17</v>
      </c>
      <c r="AA6" s="121">
        <f>$M6*Z6*4</f>
        <v>4.2545813200498134E-2</v>
      </c>
      <c r="AB6" s="116">
        <v>0.17</v>
      </c>
      <c r="AC6" s="121">
        <f t="shared" ref="AC6:AC29" si="7">$M6*AB6*4</f>
        <v>4.2545813200498134E-2</v>
      </c>
      <c r="AD6" s="116">
        <v>0.33</v>
      </c>
      <c r="AE6" s="121">
        <f t="shared" ref="AE6:AE29" si="8">$M6*AD6*4</f>
        <v>8.2588931506849317E-2</v>
      </c>
      <c r="AF6" s="122">
        <f>1-SUM(Z6,AB6,AD6)</f>
        <v>0.32999999999999996</v>
      </c>
      <c r="AG6" s="121">
        <f>$M6*AF6*4</f>
        <v>8.2588931506849303E-2</v>
      </c>
      <c r="AH6" s="123">
        <f>SUM(Z6,AB6,AD6,AF6)</f>
        <v>1</v>
      </c>
      <c r="AI6" s="183">
        <f>SUM(AA6,AC6,AE6,AG6)/4</f>
        <v>6.2567372353673725E-2</v>
      </c>
      <c r="AJ6" s="120">
        <f>(AA6+AC6)/2</f>
        <v>4.2545813200498134E-2</v>
      </c>
      <c r="AK6" s="119">
        <f>(AE6+AG6)/2</f>
        <v>8.2588931506849317E-2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6.680370485678705E-2</v>
      </c>
      <c r="C7" s="215">
        <f>IF([1]Summ!F1045="",0,[1]Summ!F1045)</f>
        <v>0</v>
      </c>
      <c r="D7" s="24">
        <f t="shared" si="0"/>
        <v>6.680370485678705E-2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3.3401852428393525E-2</v>
      </c>
      <c r="J7" s="24">
        <f t="shared" si="3"/>
        <v>3.3401852428393525E-2</v>
      </c>
      <c r="K7" s="22">
        <f t="shared" si="4"/>
        <v>6.680370485678705E-2</v>
      </c>
      <c r="L7" s="22">
        <f t="shared" si="5"/>
        <v>3.3401852428393525E-2</v>
      </c>
      <c r="M7" s="224">
        <f t="shared" si="6"/>
        <v>3.3401852428393525E-2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7300.1500853056395</v>
      </c>
      <c r="S7" s="222">
        <f>IF($B$81=0,0,(SUMIF($N$6:$N$28,$U7,L$6:L$28)+SUMIF($N$91:$N$118,$U7,L$91:L$118))*$I$83*Poor!$B$81/$B$81)</f>
        <v>8373.4639191456736</v>
      </c>
      <c r="T7" s="222">
        <f>IF($B$81=0,0,(SUMIF($N$6:$N$28,$U7,M$6:M$28)+SUMIF($N$91:$N$118,$U7,M$91:M$118))*$I$83*Poor!$B$81/$B$81)</f>
        <v>10968.149397252771</v>
      </c>
      <c r="U7" s="223">
        <v>1</v>
      </c>
      <c r="V7" s="56"/>
      <c r="W7" s="115"/>
      <c r="X7" s="124">
        <v>4</v>
      </c>
      <c r="Y7" s="183">
        <f t="shared" ref="Y7:Y29" si="9">M7*4</f>
        <v>0.1336074097135741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0.1336074097135741</v>
      </c>
      <c r="AH7" s="123">
        <f t="shared" ref="AH7:AH30" si="12">SUM(Z7,AB7,AD7,AF7)</f>
        <v>1</v>
      </c>
      <c r="AI7" s="183">
        <f t="shared" ref="AI7:AI30" si="13">SUM(AA7,AC7,AE7,AG7)/4</f>
        <v>3.3401852428393525E-2</v>
      </c>
      <c r="AJ7" s="120">
        <f t="shared" ref="AJ7:AJ31" si="14">(AA7+AC7)/2</f>
        <v>0</v>
      </c>
      <c r="AK7" s="119">
        <f t="shared" ref="AK7:AK31" si="15">(AE7+AG7)/2</f>
        <v>6.680370485678705E-2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1.1666666666666667E-2</v>
      </c>
      <c r="C8" s="215">
        <f>IF([1]Summ!F1046="",0,[1]Summ!F1046)</f>
        <v>0</v>
      </c>
      <c r="D8" s="24">
        <f t="shared" si="0"/>
        <v>1.1666666666666667E-2</v>
      </c>
      <c r="E8" s="26"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4">
        <f t="shared" si="6"/>
        <v>1.1666666666666667E-2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3018.389632178154</v>
      </c>
      <c r="S8" s="222">
        <f>IF($B$81=0,0,(SUMIF($N$6:$N$28,$U8,L$6:L$28)+SUMIF($N$91:$N$118,$U8,L$91:L$118))*$I$83*Poor!$B$81/$B$81)</f>
        <v>2862.9999999999995</v>
      </c>
      <c r="T8" s="222">
        <f>IF($B$81=0,0,(SUMIF($N$6:$N$28,$U8,M$6:M$28)+SUMIF($N$91:$N$118,$U8,M$91:M$118))*$I$83*Poor!$B$81/$B$81)</f>
        <v>0</v>
      </c>
      <c r="U8" s="223">
        <v>2</v>
      </c>
      <c r="V8" s="184"/>
      <c r="W8" s="115"/>
      <c r="X8" s="124">
        <v>1</v>
      </c>
      <c r="Y8" s="183">
        <f t="shared" si="9"/>
        <v>4.6666666666666669E-2</v>
      </c>
      <c r="Z8" s="125">
        <f>IF($Y8=0,0,AA8/$Y8)</f>
        <v>0.26430302817385976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1.2334141314780122E-2</v>
      </c>
      <c r="AB8" s="125">
        <f>IF($Y8=0,0,AC8/$Y8)</f>
        <v>0.44904527823820833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2.0955446317783056E-2</v>
      </c>
      <c r="AD8" s="125">
        <f>IF($Y8=0,0,AE8/$Y8)</f>
        <v>0.28665169358793202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1.3377079034103494E-2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1.1666666666666669E-2</v>
      </c>
      <c r="AJ8" s="120">
        <f t="shared" si="14"/>
        <v>1.6644793816281589E-2</v>
      </c>
      <c r="AK8" s="119">
        <f t="shared" si="15"/>
        <v>6.6885395170517472E-3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 xml:space="preserve">Green beans </v>
      </c>
      <c r="B9" s="215">
        <f>IF([1]Summ!E1047="",0,[1]Summ!E1047)</f>
        <v>2.8333333333333335E-2</v>
      </c>
      <c r="C9" s="215">
        <f>IF([1]Summ!F1047="",0,[1]Summ!F1047)</f>
        <v>0</v>
      </c>
      <c r="D9" s="24">
        <f t="shared" si="0"/>
        <v>2.8333333333333335E-2</v>
      </c>
      <c r="E9" s="26">
        <v>1</v>
      </c>
      <c r="F9" s="28"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4">
        <f t="shared" si="6"/>
        <v>2.8333333333333335E-2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4850.8928340087023</v>
      </c>
      <c r="S9" s="222">
        <f>IF($B$81=0,0,(SUMIF($N$6:$N$28,$U9,L$6:L$28)+SUMIF($N$91:$N$118,$U9,L$91:L$118))*$I$83*Poor!$B$81/$B$81)</f>
        <v>2651.736240671642</v>
      </c>
      <c r="T9" s="222">
        <f>IF($B$81=0,0,(SUMIF($N$6:$N$28,$U9,M$6:M$28)+SUMIF($N$91:$N$118,$U9,M$91:M$118))*$I$83*Poor!$B$81/$B$81)</f>
        <v>2651.736240671642</v>
      </c>
      <c r="U9" s="223">
        <v>3</v>
      </c>
      <c r="V9" s="56"/>
      <c r="W9" s="115"/>
      <c r="X9" s="124">
        <v>1</v>
      </c>
      <c r="Y9" s="183">
        <f t="shared" si="9"/>
        <v>0.11333333333333334</v>
      </c>
      <c r="Z9" s="125">
        <f>IF($Y9=0,0,AA9/$Y9)</f>
        <v>0.2643030281738597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2.9954343193037435E-2</v>
      </c>
      <c r="AB9" s="125">
        <f>IF($Y9=0,0,AC9/$Y9)</f>
        <v>0.44904527823820833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5.0891798200330282E-2</v>
      </c>
      <c r="AD9" s="125">
        <f>IF($Y9=0,0,AE9/$Y9)</f>
        <v>0.28665169358793191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3.2487191939965618E-2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2.8333333333333332E-2</v>
      </c>
      <c r="AJ9" s="120">
        <f t="shared" si="14"/>
        <v>4.0423070696683855E-2</v>
      </c>
      <c r="AK9" s="119">
        <f t="shared" si="15"/>
        <v>1.6243595969982809E-2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0.15772191780821915</v>
      </c>
      <c r="C10" s="215">
        <f>IF([1]Summ!F1048="",0,[1]Summ!F1048)</f>
        <v>5.2573972602739716E-2</v>
      </c>
      <c r="D10" s="24">
        <f t="shared" si="0"/>
        <v>0.21029589041095886</v>
      </c>
      <c r="E10" s="26">
        <v>1.0900000000000001</v>
      </c>
      <c r="H10" s="24">
        <f t="shared" si="1"/>
        <v>1.0900000000000001</v>
      </c>
      <c r="I10" s="22">
        <f t="shared" si="2"/>
        <v>0.22922252054794517</v>
      </c>
      <c r="J10" s="24">
        <f t="shared" si="3"/>
        <v>0.22922252054794517</v>
      </c>
      <c r="K10" s="22">
        <f t="shared" si="4"/>
        <v>0.15772191780821915</v>
      </c>
      <c r="L10" s="22">
        <f t="shared" si="5"/>
        <v>0.17191689041095889</v>
      </c>
      <c r="M10" s="224">
        <f t="shared" si="6"/>
        <v>0.22922252054794517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0.9168900821917807</v>
      </c>
      <c r="Z10" s="125">
        <f>IF($Y10=0,0,AA10/$Y10)</f>
        <v>0.2643030281738597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0.24233682522586675</v>
      </c>
      <c r="AB10" s="125">
        <f>IF($Y10=0,0,AC10/$Y10)</f>
        <v>0.44904527823820833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0.41172516207166188</v>
      </c>
      <c r="AD10" s="125">
        <f>IF($Y10=0,0,AE10/$Y10)</f>
        <v>0.28665169358793197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0.26282809489425207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0.22922252054794517</v>
      </c>
      <c r="AJ10" s="120">
        <f t="shared" si="14"/>
        <v>0.32703099364876431</v>
      </c>
      <c r="AK10" s="119">
        <f t="shared" si="15"/>
        <v>0.13141404744712604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4.9098007471980072E-2</v>
      </c>
      <c r="C11" s="215">
        <f>IF([1]Summ!F1049="",0,[1]Summ!F1049)</f>
        <v>0</v>
      </c>
      <c r="D11" s="24">
        <f t="shared" si="0"/>
        <v>4.9098007471980072E-2</v>
      </c>
      <c r="E11" s="26"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4">
        <f t="shared" si="6"/>
        <v>4.9098007471980072E-2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9147.2297803158945</v>
      </c>
      <c r="S11" s="222">
        <f>IF($B$81=0,0,(SUMIF($N$6:$N$28,$U11,L$6:L$28)+SUMIF($N$91:$N$118,$U11,L$91:L$118))*$I$83*Poor!$B$81/$B$81)</f>
        <v>5721.5839999999998</v>
      </c>
      <c r="T11" s="222">
        <f>IF($B$81=0,0,(SUMIF($N$6:$N$28,$U11,M$6:M$28)+SUMIF($N$91:$N$118,$U11,M$91:M$118))*$I$83*Poor!$B$81/$B$81)</f>
        <v>3385.1839999999997</v>
      </c>
      <c r="U11" s="223">
        <v>5</v>
      </c>
      <c r="V11" s="56"/>
      <c r="W11" s="115"/>
      <c r="X11" s="124">
        <v>1</v>
      </c>
      <c r="Y11" s="183">
        <f t="shared" si="9"/>
        <v>0.19639202988792029</v>
      </c>
      <c r="Z11" s="125">
        <f>IF($Y11=0,0,AA11/$Y11)</f>
        <v>0.26430302817385976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5.1907008208588498E-2</v>
      </c>
      <c r="AB11" s="125">
        <f>IF($Y11=0,0,AC11/$Y11)</f>
        <v>0.44904527823820833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8.8188913704787694E-2</v>
      </c>
      <c r="AD11" s="125">
        <f>IF($Y11=0,0,AE11/$Y11)</f>
        <v>0.28665169358793202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5.629610797454411E-2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4.9098007471980079E-2</v>
      </c>
      <c r="AJ11" s="120">
        <f t="shared" si="14"/>
        <v>7.0047960956688096E-2</v>
      </c>
      <c r="AK11" s="119">
        <f t="shared" si="15"/>
        <v>2.8148053987272055E-2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Potato: kg produced</v>
      </c>
      <c r="B12" s="215">
        <f>IF([1]Summ!E1050="",0,[1]Summ!E1050)</f>
        <v>5.4310225543102251E-3</v>
      </c>
      <c r="C12" s="215">
        <f>IF([1]Summ!F1050="",0,[1]Summ!F1050)</f>
        <v>0</v>
      </c>
      <c r="D12" s="24">
        <f t="shared" si="0"/>
        <v>5.4310225543102251E-3</v>
      </c>
      <c r="E12" s="26">
        <v>1</v>
      </c>
      <c r="H12" s="24">
        <f t="shared" si="1"/>
        <v>1</v>
      </c>
      <c r="I12" s="22">
        <f t="shared" si="2"/>
        <v>5.4310225543102251E-3</v>
      </c>
      <c r="J12" s="24">
        <f t="shared" si="3"/>
        <v>5.4310225543102251E-3</v>
      </c>
      <c r="K12" s="22">
        <f t="shared" si="4"/>
        <v>5.4310225543102251E-3</v>
      </c>
      <c r="L12" s="22">
        <f t="shared" si="5"/>
        <v>5.4310225543102251E-3</v>
      </c>
      <c r="M12" s="224">
        <f t="shared" si="6"/>
        <v>5.4310225543102251E-3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2.17240902172409E-2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1.4555140445551404E-2</v>
      </c>
      <c r="AF12" s="122">
        <f>1-SUM(Z12,AB12,AD12)</f>
        <v>0.32999999999999996</v>
      </c>
      <c r="AG12" s="121">
        <f>$M12*AF12*4</f>
        <v>7.1689497716894961E-3</v>
      </c>
      <c r="AH12" s="123">
        <f t="shared" si="12"/>
        <v>1</v>
      </c>
      <c r="AI12" s="183">
        <f t="shared" si="13"/>
        <v>5.4310225543102251E-3</v>
      </c>
      <c r="AJ12" s="120">
        <f t="shared" si="14"/>
        <v>0</v>
      </c>
      <c r="AK12" s="119">
        <f t="shared" si="15"/>
        <v>1.086204510862045E-2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Other root crops: no. local meas( Sweet potato)</v>
      </c>
      <c r="B13" s="215">
        <f>IF([1]Summ!E1051="",0,[1]Summ!E1051)</f>
        <v>3.3001245330012453E-2</v>
      </c>
      <c r="C13" s="215">
        <f>IF([1]Summ!F1051="",0,[1]Summ!F1051)</f>
        <v>3.3001245330012453E-2</v>
      </c>
      <c r="D13" s="24">
        <f t="shared" si="0"/>
        <v>6.6002490660024907E-2</v>
      </c>
      <c r="E13" s="26">
        <v>1</v>
      </c>
      <c r="H13" s="24">
        <f t="shared" si="1"/>
        <v>1</v>
      </c>
      <c r="I13" s="22">
        <f t="shared" si="2"/>
        <v>6.6002490660024907E-2</v>
      </c>
      <c r="J13" s="24">
        <f t="shared" si="3"/>
        <v>6.6002490660024907E-2</v>
      </c>
      <c r="K13" s="22">
        <f t="shared" si="4"/>
        <v>3.3001245330012453E-2</v>
      </c>
      <c r="L13" s="22">
        <f t="shared" si="5"/>
        <v>3.3001245330012453E-2</v>
      </c>
      <c r="M13" s="225">
        <f t="shared" si="6"/>
        <v>6.6002490660024907E-2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0.26400996264009963</v>
      </c>
      <c r="Z13" s="116">
        <v>1</v>
      </c>
      <c r="AA13" s="121">
        <f>$M13*Z13*4</f>
        <v>0.26400996264009963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6.6002490660024907E-2</v>
      </c>
      <c r="AJ13" s="120">
        <f t="shared" si="14"/>
        <v>0.13200498132004981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crop: Amadumbe</v>
      </c>
      <c r="B14" s="215">
        <f>IF([1]Summ!E1052="",0,[1]Summ!E1052)</f>
        <v>3.5976200359762E-3</v>
      </c>
      <c r="C14" s="215">
        <f>IF([1]Summ!F1052="",0,[1]Summ!F1052)</f>
        <v>3.5976200359762E-3</v>
      </c>
      <c r="D14" s="24">
        <f t="shared" si="0"/>
        <v>7.1952400719524001E-3</v>
      </c>
      <c r="E14" s="26">
        <v>1</v>
      </c>
      <c r="F14" s="22"/>
      <c r="H14" s="24">
        <f t="shared" si="1"/>
        <v>1</v>
      </c>
      <c r="I14" s="22">
        <f t="shared" si="2"/>
        <v>7.1952400719524001E-3</v>
      </c>
      <c r="J14" s="24">
        <f>IF(I$32&lt;=1+I131,I14,B14*H14+J$33*(I14-B14*H14))</f>
        <v>7.1952400719524001E-3</v>
      </c>
      <c r="K14" s="22">
        <f t="shared" si="4"/>
        <v>3.5976200359762E-3</v>
      </c>
      <c r="L14" s="22">
        <f t="shared" si="5"/>
        <v>3.5976200359762E-3</v>
      </c>
      <c r="M14" s="225">
        <f t="shared" si="6"/>
        <v>7.1952400719524001E-3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2.87809602878096E-2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2.87809602878096E-2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7.1952400719524001E-3</v>
      </c>
      <c r="AJ14" s="120">
        <f t="shared" si="14"/>
        <v>1.43904801439048E-2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127</v>
      </c>
      <c r="R15" s="222">
        <f>IF($B$81=0,0,(SUMIF($N$6:$N$28,$U15,K$6:K$28)+SUMIF($N$91:$N$118,$U15,K$91:K$118))*$B$83*$H$84*Poor!$B$81/$B$81)</f>
        <v>11530.248394920547</v>
      </c>
      <c r="S15" s="222">
        <f>IF($B$81=0,0,(SUMIF($N$6:$N$28,$U15,L$6:L$28)+SUMIF($N$91:$N$118,$U15,L$91:L$118))*$I$83*Poor!$B$81/$B$81)</f>
        <v>9015.2000000000007</v>
      </c>
      <c r="T15" s="222">
        <f>IF($B$81=0,0,(SUMIF($N$6:$N$28,$U15,M$6:M$28)+SUMIF($N$91:$N$118,$U15,M$91:M$118))*$I$83*Poor!$B$81/$B$81)</f>
        <v>9015.2000000000007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42740.39719164266</v>
      </c>
      <c r="S20" s="222">
        <f>IF($B$81=0,0,(SUMIF($N$6:$N$28,$U20,L$6:L$28)+SUMIF($N$91:$N$118,$U20,L$91:L$118))*$I$83*Poor!$B$81/$B$81)</f>
        <v>33417.599999999999</v>
      </c>
      <c r="T20" s="222">
        <f>IF($B$81=0,0,(SUMIF($N$6:$N$28,$U20,M$6:M$28)+SUMIF($N$91:$N$118,$U20,M$91:M$118))*$I$83*Poor!$B$81/$B$81)</f>
        <v>33417.599999999999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81930.319663689414</v>
      </c>
      <c r="S23" s="179">
        <f>SUM(S7:S22)</f>
        <v>65697.492936981318</v>
      </c>
      <c r="T23" s="179">
        <f>SUM(T7:T22)</f>
        <v>63092.778415088425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0.1322751322751323</v>
      </c>
      <c r="C26" s="215">
        <f>IF([1]Summ!F1064="",0,[1]Summ!F1064)</f>
        <v>0</v>
      </c>
      <c r="D26" s="24">
        <f>SUM(B26,C26)</f>
        <v>0.1322751322751323</v>
      </c>
      <c r="E26" s="26"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16">
        <v>0.25</v>
      </c>
      <c r="AA26" s="121">
        <f t="shared" si="16"/>
        <v>0.1322751322751323</v>
      </c>
      <c r="AB26" s="116">
        <v>0.25</v>
      </c>
      <c r="AC26" s="121">
        <f t="shared" si="7"/>
        <v>0.1322751322751323</v>
      </c>
      <c r="AD26" s="116"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0.1949089514321295</v>
      </c>
      <c r="C29" s="215">
        <f>IF([1]Summ!F1067="",0,[1]Summ!F1067)</f>
        <v>2.972782250986758E-2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0.1949089514321295</v>
      </c>
      <c r="L29" s="22">
        <f t="shared" si="5"/>
        <v>0.1949089514321295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0.51235726027397255</v>
      </c>
      <c r="C30" s="103"/>
      <c r="D30" s="24">
        <f>(D119-B124)</f>
        <v>1.3616811848513155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0.80987065375703804</v>
      </c>
      <c r="J30" s="231">
        <f>IF(I$32&lt;=1,I30,1-SUM(J6:J29))</f>
        <v>0.15016958769459066</v>
      </c>
      <c r="K30" s="22">
        <f t="shared" si="4"/>
        <v>0.51235726027397255</v>
      </c>
      <c r="L30" s="22">
        <f>IF(L124=L119,0,IF(K30="",0,(L119-L124)/(B119-B124)*K30))</f>
        <v>0.31392481588663146</v>
      </c>
      <c r="M30" s="175">
        <f t="shared" si="6"/>
        <v>0.15016958769459066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0.60067835077836262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0.30125198911051365</v>
      </c>
      <c r="AE30" s="187">
        <f>IF(AE79*4/$I$83+SUM(AE6:AE29)&lt;1,AE79*4/$I$83,1-SUM(AE6:AE29))</f>
        <v>0.1809555479876046</v>
      </c>
      <c r="AF30" s="122">
        <f>IF($Y30=0,0,AG30/($Y$30))</f>
        <v>0.69874801088948579</v>
      </c>
      <c r="AG30" s="187">
        <f>IF(AG79*4/$I$83+SUM(AG6:AG29)&lt;1,AG79*4/$I$83,1-SUM(AG6:AG29))</f>
        <v>0.41972280279075769</v>
      </c>
      <c r="AH30" s="123">
        <f t="shared" si="12"/>
        <v>0.99999999999999944</v>
      </c>
      <c r="AI30" s="183">
        <f t="shared" si="13"/>
        <v>0.15016958769459057</v>
      </c>
      <c r="AJ30" s="120">
        <f t="shared" si="14"/>
        <v>0</v>
      </c>
      <c r="AK30" s="119">
        <f t="shared" si="15"/>
        <v>0.30033917538918115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-4.0122910179198445E-2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1036.4070420799253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1.320329606745867</v>
      </c>
      <c r="C32" s="29">
        <f>SUM(C6:C31)</f>
        <v>0.11890066047859595</v>
      </c>
      <c r="D32" s="24">
        <f>SUM(D6:D30)</f>
        <v>2.288554191801806</v>
      </c>
      <c r="E32" s="2"/>
      <c r="F32" s="2"/>
      <c r="H32" s="17"/>
      <c r="I32" s="22">
        <f>SUM(I6:I30)</f>
        <v>1.6597010660624474</v>
      </c>
      <c r="J32" s="17"/>
      <c r="L32" s="22">
        <f>SUM(L6:L30)</f>
        <v>1.0401229101791984</v>
      </c>
      <c r="M32" s="23"/>
      <c r="N32" s="56"/>
      <c r="O32" s="2"/>
      <c r="P32" s="22"/>
      <c r="Q32" s="234" t="s">
        <v>143</v>
      </c>
      <c r="R32" s="234">
        <f t="shared" si="50"/>
        <v>19029.025793478941</v>
      </c>
      <c r="S32" s="234">
        <f t="shared" si="50"/>
        <v>35261.852520187036</v>
      </c>
      <c r="T32" s="234">
        <f t="shared" si="50"/>
        <v>37866.567042079929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0.31302888497649772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1036.4070420799344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2750</v>
      </c>
      <c r="C37" s="216">
        <f>IF([1]Summ!F1072="",0,[1]Summ!F1072)</f>
        <v>0</v>
      </c>
      <c r="D37" s="38">
        <f>SUM(B37,C37)</f>
        <v>2750</v>
      </c>
      <c r="E37" s="233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2596</v>
      </c>
      <c r="J37" s="38">
        <f t="shared" ref="J37:J49" si="53">J91*I$83</f>
        <v>2596</v>
      </c>
      <c r="K37" s="40">
        <f t="shared" ref="K37:K49" si="54">(B37/B$65)</f>
        <v>6.2470184684582361E-2</v>
      </c>
      <c r="L37" s="22">
        <f t="shared" ref="L37:L49" si="55">(K37*H37)</f>
        <v>5.8971854342245743E-2</v>
      </c>
      <c r="M37" s="24">
        <f t="shared" ref="M37:M49" si="56">J37/B$65</f>
        <v>5.897185434224575E-2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2596</v>
      </c>
      <c r="AH37" s="123">
        <f>SUM(Z37,AB37,AD37,AF37)</f>
        <v>1</v>
      </c>
      <c r="AI37" s="112">
        <f>SUM(AA37,AC37,AE37,AG37)</f>
        <v>2596</v>
      </c>
      <c r="AJ37" s="148">
        <f>(AA37+AC37)</f>
        <v>0</v>
      </c>
      <c r="AK37" s="147">
        <f>(AE37+AG37)</f>
        <v>2596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3300</v>
      </c>
      <c r="C38" s="216">
        <f>IF([1]Summ!F1073="",0,[1]Summ!F1073)</f>
        <v>-2475</v>
      </c>
      <c r="D38" s="38">
        <f t="shared" ref="D38:D47" si="58">SUM(B38,C38)</f>
        <v>825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778.8</v>
      </c>
      <c r="J38" s="38">
        <f t="shared" si="53"/>
        <v>778.8</v>
      </c>
      <c r="K38" s="40">
        <f t="shared" si="54"/>
        <v>7.4964221621498836E-2</v>
      </c>
      <c r="L38" s="22">
        <f t="shared" si="55"/>
        <v>7.0766225210694894E-2</v>
      </c>
      <c r="M38" s="24">
        <f t="shared" si="56"/>
        <v>1.7691556302673724E-2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778.8</v>
      </c>
      <c r="AH38" s="123">
        <f t="shared" ref="AH38:AI58" si="61">SUM(Z38,AB38,AD38,AF38)</f>
        <v>1</v>
      </c>
      <c r="AI38" s="112">
        <f t="shared" si="61"/>
        <v>778.8</v>
      </c>
      <c r="AJ38" s="148">
        <f t="shared" ref="AJ38:AJ64" si="62">(AA38+AC38)</f>
        <v>0</v>
      </c>
      <c r="AK38" s="147">
        <f t="shared" ref="AK38:AK64" si="63">(AE38+AG38)</f>
        <v>778.8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11</v>
      </c>
      <c r="C39" s="216">
        <f>IF([1]Summ!F1074="",0,[1]Summ!F1074)</f>
        <v>0</v>
      </c>
      <c r="D39" s="38">
        <f t="shared" si="58"/>
        <v>11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10.384</v>
      </c>
      <c r="J39" s="38">
        <f t="shared" si="53"/>
        <v>10.383999999999999</v>
      </c>
      <c r="K39" s="40">
        <f t="shared" si="54"/>
        <v>2.4988073873832942E-4</v>
      </c>
      <c r="L39" s="22">
        <f t="shared" si="55"/>
        <v>2.3588741736898296E-4</v>
      </c>
      <c r="M39" s="24">
        <f t="shared" si="56"/>
        <v>2.3588741736898296E-4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0.26430302817385976</v>
      </c>
      <c r="AA39" s="147">
        <f t="shared" ref="AA39:AA64" si="64">$J39*Z39</f>
        <v>2.7445226445573594</v>
      </c>
      <c r="AB39" s="122">
        <f>AB8</f>
        <v>0.44904527823820833</v>
      </c>
      <c r="AC39" s="147">
        <f t="shared" ref="AC39:AC64" si="65">$J39*AB39</f>
        <v>4.6628861692255548</v>
      </c>
      <c r="AD39" s="122">
        <f>AD8</f>
        <v>0.28665169358793202</v>
      </c>
      <c r="AE39" s="147">
        <f t="shared" ref="AE39:AE64" si="66">$J39*AD39</f>
        <v>2.9765911862170857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10.384</v>
      </c>
      <c r="AJ39" s="148">
        <f t="shared" si="62"/>
        <v>7.4074088137829142</v>
      </c>
      <c r="AK39" s="147">
        <f t="shared" si="63"/>
        <v>2.9765911862170857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Green maize sold: quantity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E8</f>
        <v>1</v>
      </c>
      <c r="F40" s="26">
        <v>1.4</v>
      </c>
      <c r="G40" s="22">
        <f t="shared" si="59"/>
        <v>1.65</v>
      </c>
      <c r="H40" s="24">
        <f t="shared" si="51"/>
        <v>1.4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0.2643030281738597</v>
      </c>
      <c r="AA40" s="147">
        <f t="shared" si="64"/>
        <v>0</v>
      </c>
      <c r="AB40" s="122">
        <f>AB9</f>
        <v>0.44904527823820833</v>
      </c>
      <c r="AC40" s="147">
        <f t="shared" si="65"/>
        <v>0</v>
      </c>
      <c r="AD40" s="122">
        <f>AD9</f>
        <v>0.28665169358793191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500</v>
      </c>
      <c r="C41" s="216">
        <f>IF([1]Summ!F1076="",0,[1]Summ!F1076)</f>
        <v>-500</v>
      </c>
      <c r="D41" s="38">
        <f t="shared" si="58"/>
        <v>0</v>
      </c>
      <c r="E41" s="75">
        <f>E10</f>
        <v>1.0900000000000001</v>
      </c>
      <c r="F41" s="26">
        <v>1.4</v>
      </c>
      <c r="G41" s="22">
        <f t="shared" si="59"/>
        <v>1.65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1.1358215397196792E-2</v>
      </c>
      <c r="L41" s="22">
        <f t="shared" si="55"/>
        <v>1.7332636696122304E-2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0.26430302817385976</v>
      </c>
      <c r="AA41" s="147">
        <f t="shared" si="64"/>
        <v>0</v>
      </c>
      <c r="AB41" s="122">
        <f>AB11</f>
        <v>0.44904527823820833</v>
      </c>
      <c r="AC41" s="147">
        <f t="shared" si="65"/>
        <v>0</v>
      </c>
      <c r="AD41" s="122">
        <f>AD11</f>
        <v>0.28665169358793202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E11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E12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Other root crops: no. local meas( Sweet potato)</v>
      </c>
      <c r="B44" s="216">
        <f>IF([1]Summ!E1079="",0,[1]Summ!E1079)</f>
        <v>1000</v>
      </c>
      <c r="C44" s="216">
        <f>IF([1]Summ!F1079="",0,[1]Summ!F1079)</f>
        <v>-1000</v>
      </c>
      <c r="D44" s="38">
        <f t="shared" si="58"/>
        <v>0</v>
      </c>
      <c r="E44" s="75">
        <f>E13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2.2716430794393585E-2</v>
      </c>
      <c r="L44" s="22">
        <f t="shared" si="55"/>
        <v>3.1803003112151014E-2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Amadumbe</v>
      </c>
      <c r="B45" s="216">
        <f>IF([1]Summ!E1080="",0,[1]Summ!E1080)</f>
        <v>500</v>
      </c>
      <c r="C45" s="216">
        <f>IF([1]Summ!F1080="",0,[1]Summ!F1080)</f>
        <v>-500</v>
      </c>
      <c r="D45" s="38">
        <f t="shared" si="58"/>
        <v>0</v>
      </c>
      <c r="E45" s="75">
        <f>E14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1.1358215397196792E-2</v>
      </c>
      <c r="L45" s="22">
        <f t="shared" si="55"/>
        <v>1.5901501556075507E-2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Labour migration(formal employment): no. people per HH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0.8</v>
      </c>
      <c r="F46" s="26">
        <v>1.18</v>
      </c>
      <c r="G46" s="22">
        <f t="shared" si="59"/>
        <v>1.65</v>
      </c>
      <c r="H46" s="24">
        <f t="shared" si="51"/>
        <v>0.94399999999999995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0.8</v>
      </c>
      <c r="F47" s="26">
        <v>1.18</v>
      </c>
      <c r="G47" s="22">
        <f t="shared" si="59"/>
        <v>1.65</v>
      </c>
      <c r="H47" s="24">
        <f t="shared" si="51"/>
        <v>0.94399999999999995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6">
        <f>IF([1]Summ!E1083="",0,[1]Summ!E1083)</f>
        <v>28320</v>
      </c>
      <c r="C48" s="216">
        <f>IF([1]Summ!F1083="",0,[1]Summ!F1083)</f>
        <v>0</v>
      </c>
      <c r="D48" s="38">
        <f>SUM(B48,C48)</f>
        <v>28320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33417.599999999999</v>
      </c>
      <c r="J48" s="38">
        <f t="shared" si="53"/>
        <v>33417.599999999999</v>
      </c>
      <c r="K48" s="40">
        <f t="shared" si="54"/>
        <v>0.64332932009722632</v>
      </c>
      <c r="L48" s="22">
        <f t="shared" si="55"/>
        <v>0.75912859771472707</v>
      </c>
      <c r="M48" s="24">
        <f t="shared" si="56"/>
        <v>0.75912859771472707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8354.4</v>
      </c>
      <c r="AB48" s="116">
        <v>0.25</v>
      </c>
      <c r="AC48" s="147">
        <f t="shared" si="65"/>
        <v>8354.4</v>
      </c>
      <c r="AD48" s="116">
        <v>0.25</v>
      </c>
      <c r="AE48" s="147">
        <f t="shared" si="66"/>
        <v>8354.4</v>
      </c>
      <c r="AF48" s="122">
        <f t="shared" si="57"/>
        <v>0.25</v>
      </c>
      <c r="AG48" s="147">
        <f t="shared" si="60"/>
        <v>8354.4</v>
      </c>
      <c r="AH48" s="123">
        <f t="shared" si="61"/>
        <v>1</v>
      </c>
      <c r="AI48" s="112">
        <f t="shared" si="61"/>
        <v>33417.599999999999</v>
      </c>
      <c r="AJ48" s="148">
        <f t="shared" si="62"/>
        <v>16708.8</v>
      </c>
      <c r="AK48" s="147">
        <f t="shared" si="63"/>
        <v>16708.8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6">
        <f>IF([1]Summ!E1084="",0,[1]Summ!E1084)</f>
        <v>7640</v>
      </c>
      <c r="C49" s="216">
        <f>IF([1]Summ!F1084="",0,[1]Summ!F1084)</f>
        <v>0</v>
      </c>
      <c r="D49" s="38">
        <f t="shared" ref="D49:D64" si="67">SUM(B49,C49)</f>
        <v>7640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9015.1999999999989</v>
      </c>
      <c r="J49" s="38">
        <f t="shared" si="53"/>
        <v>9015.2000000000007</v>
      </c>
      <c r="K49" s="40">
        <f t="shared" si="54"/>
        <v>0.17355353126916698</v>
      </c>
      <c r="L49" s="22">
        <f t="shared" si="55"/>
        <v>0.20479316689761703</v>
      </c>
      <c r="M49" s="24">
        <f t="shared" si="56"/>
        <v>0.20479316689761706</v>
      </c>
      <c r="N49" s="2"/>
      <c r="O49" s="2"/>
      <c r="P49" s="56"/>
      <c r="Q49" s="255"/>
      <c r="R49" s="252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2253.8000000000002</v>
      </c>
      <c r="AB49" s="116">
        <v>0.25</v>
      </c>
      <c r="AC49" s="147">
        <f t="shared" si="65"/>
        <v>2253.8000000000002</v>
      </c>
      <c r="AD49" s="116">
        <v>0.25</v>
      </c>
      <c r="AE49" s="147">
        <f t="shared" si="66"/>
        <v>2253.8000000000002</v>
      </c>
      <c r="AF49" s="122">
        <f t="shared" si="57"/>
        <v>0.25</v>
      </c>
      <c r="AG49" s="147">
        <f t="shared" si="60"/>
        <v>2253.8000000000002</v>
      </c>
      <c r="AH49" s="123">
        <f t="shared" si="61"/>
        <v>1</v>
      </c>
      <c r="AI49" s="112">
        <f t="shared" si="61"/>
        <v>9015.2000000000007</v>
      </c>
      <c r="AJ49" s="148">
        <f t="shared" si="62"/>
        <v>4507.6000000000004</v>
      </c>
      <c r="AK49" s="147">
        <f t="shared" si="63"/>
        <v>4507.6000000000004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Other income: e.g. Credit (cotton loans)</v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5"/>
      <c r="R50" s="252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Remittances: no. times per year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1.1100000000000001</v>
      </c>
      <c r="G51" s="22">
        <f t="shared" si="59"/>
        <v>1.65</v>
      </c>
      <c r="H51" s="24">
        <f t="shared" si="68"/>
        <v>1.1100000000000001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5"/>
      <c r="R51" s="252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2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44021</v>
      </c>
      <c r="C65" s="41">
        <f>SUM(C37:C64)</f>
        <v>-4475</v>
      </c>
      <c r="D65" s="42">
        <f>SUM(D37:D64)</f>
        <v>39546</v>
      </c>
      <c r="E65" s="32"/>
      <c r="F65" s="32"/>
      <c r="G65" s="32"/>
      <c r="H65" s="31"/>
      <c r="I65" s="39">
        <f>SUM(I37:I64)</f>
        <v>45817.983999999997</v>
      </c>
      <c r="J65" s="39">
        <f>SUM(J37:J64)</f>
        <v>45817.983999999997</v>
      </c>
      <c r="K65" s="40">
        <f>SUM(K37:K64)</f>
        <v>1</v>
      </c>
      <c r="L65" s="22">
        <f>SUM(L37:L64)</f>
        <v>1.1589328729470025</v>
      </c>
      <c r="M65" s="24">
        <f>SUM(M37:M64)</f>
        <v>1.0408210626746326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10610.944522644557</v>
      </c>
      <c r="AB65" s="137"/>
      <c r="AC65" s="153">
        <f>SUM(AC37:AC64)</f>
        <v>10612.862886169227</v>
      </c>
      <c r="AD65" s="137"/>
      <c r="AE65" s="153">
        <f>SUM(AE37:AE64)</f>
        <v>10611.176591186217</v>
      </c>
      <c r="AF65" s="137"/>
      <c r="AG65" s="153">
        <f>SUM(AG37:AG64)</f>
        <v>13983</v>
      </c>
      <c r="AH65" s="137"/>
      <c r="AI65" s="153">
        <f>SUM(AI37:AI64)</f>
        <v>45817.983999999997</v>
      </c>
      <c r="AJ65" s="153">
        <f>SUM(AJ37:AJ64)</f>
        <v>21223.80740881378</v>
      </c>
      <c r="AK65" s="153">
        <f>SUM(AK37:AK64)</f>
        <v>24594.176591186217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16743.113280336998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75">J124*I$83</f>
        <v>23440.358592471795</v>
      </c>
      <c r="K70" s="40">
        <f>B70/B$76</f>
        <v>0.3803437741154676</v>
      </c>
      <c r="L70" s="22">
        <f t="shared" ref="L70:L75" si="76">(L124*G$37*F$9/F$7)/B$130</f>
        <v>0.5324812837616546</v>
      </c>
      <c r="M70" s="24">
        <f>J70/B$76</f>
        <v>0.5324812837616546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5860.0896481179489</v>
      </c>
      <c r="AB70" s="116">
        <v>0.25</v>
      </c>
      <c r="AC70" s="147">
        <f>$J70*AB70</f>
        <v>5860.0896481179489</v>
      </c>
      <c r="AD70" s="116">
        <v>0.25</v>
      </c>
      <c r="AE70" s="147">
        <f>$J70*AD70</f>
        <v>5860.0896481179489</v>
      </c>
      <c r="AF70" s="122">
        <f>1-SUM(Z70,AB70,AD70)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16326.000000000002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19264.68</v>
      </c>
      <c r="J71" s="51">
        <f t="shared" si="75"/>
        <v>19264.68</v>
      </c>
      <c r="K71" s="40">
        <f t="shared" ref="K71:K72" si="78">B71/B$76</f>
        <v>0.3708684491492697</v>
      </c>
      <c r="L71" s="22">
        <f t="shared" si="76"/>
        <v>0.43762476999613831</v>
      </c>
      <c r="M71" s="24">
        <f t="shared" ref="M71:M72" si="79">J71/B$76</f>
        <v>0.4376247699961382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31212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0.70902523795461259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5481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0.12450875718407124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582.08219999999994</v>
      </c>
      <c r="AB73" s="116">
        <v>0.09</v>
      </c>
      <c r="AC73" s="147">
        <f>$H$73*$B$73*AB73</f>
        <v>582.08219999999994</v>
      </c>
      <c r="AD73" s="116">
        <v>0.23</v>
      </c>
      <c r="AE73" s="147">
        <f>$H$73*$B$73*AD73</f>
        <v>1487.5434</v>
      </c>
      <c r="AF73" s="122">
        <f>1-SUM(Z73,AB73,AD73)</f>
        <v>0.59</v>
      </c>
      <c r="AG73" s="147">
        <f>$H$73*$B$73*AF73</f>
        <v>3815.8721999999998</v>
      </c>
      <c r="AH73" s="155">
        <f>SUM(Z73,AB73,AD73,AF73)</f>
        <v>1</v>
      </c>
      <c r="AI73" s="147">
        <f>SUM(AA73,AC73,AE73,AG73)</f>
        <v>6467.58</v>
      </c>
      <c r="AJ73" s="148">
        <f>(AA73+AC73)</f>
        <v>1164.1643999999999</v>
      </c>
      <c r="AK73" s="147">
        <f>(AE73+AG73)</f>
        <v>5303.4156000000003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8580</v>
      </c>
      <c r="C74" s="46"/>
      <c r="D74" s="38"/>
      <c r="E74" s="32"/>
      <c r="F74" s="32"/>
      <c r="G74" s="32"/>
      <c r="H74" s="31"/>
      <c r="I74" s="39">
        <f>I128*I$83</f>
        <v>22377.625407528201</v>
      </c>
      <c r="J74" s="51">
        <f t="shared" si="75"/>
        <v>4149.3524496081327</v>
      </c>
      <c r="K74" s="40">
        <f>B74/B$76</f>
        <v>0.19490697621589695</v>
      </c>
      <c r="L74" s="22">
        <f t="shared" si="76"/>
        <v>0.19704439315439354</v>
      </c>
      <c r="M74" s="24">
        <f>J74/B$76</f>
        <v>9.4258477763070642E-2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1250.0006789650324</v>
      </c>
      <c r="AF74" s="156"/>
      <c r="AG74" s="147">
        <f>AG30*$I$83/4</f>
        <v>2899.3517706430985</v>
      </c>
      <c r="AH74" s="155"/>
      <c r="AI74" s="147">
        <f>SUM(AA74,AC74,AE74,AG74)</f>
        <v>4149.3524496081309</v>
      </c>
      <c r="AJ74" s="148">
        <f>(AA74+AC74)</f>
        <v>0</v>
      </c>
      <c r="AK74" s="147">
        <f>(AE74+AG74)</f>
        <v>4149.3524496081309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9974.4134557655598</v>
      </c>
      <c r="AB75" s="158"/>
      <c r="AC75" s="149">
        <f>AA75+AC65-SUM(AC70,AC74)</f>
        <v>14727.186693816839</v>
      </c>
      <c r="AD75" s="158"/>
      <c r="AE75" s="149">
        <f>AC75+AE65-SUM(AE70,AE74)</f>
        <v>18228.272957920075</v>
      </c>
      <c r="AF75" s="158"/>
      <c r="AG75" s="149">
        <f>IF(SUM(AG6:AG29)+((AG65-AG70-$J$75)*4/I$83)&lt;1,0,AG65-AG70-$J$75-(1-SUM(AG6:AG29))*I$83/4)</f>
        <v>5223.5585812389527</v>
      </c>
      <c r="AH75" s="134"/>
      <c r="AI75" s="149">
        <f>AI76-SUM(AI70,AI74)</f>
        <v>18228.272957920071</v>
      </c>
      <c r="AJ75" s="151">
        <f>AJ76-SUM(AJ70,AJ74)</f>
        <v>9503.628112577886</v>
      </c>
      <c r="AK75" s="149">
        <f>AJ75+AK76-SUM(AK70,AK74)</f>
        <v>18228.272957920071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44021</v>
      </c>
      <c r="C76" s="46"/>
      <c r="D76" s="38"/>
      <c r="E76" s="32"/>
      <c r="F76" s="32"/>
      <c r="G76" s="32"/>
      <c r="H76" s="31"/>
      <c r="I76" s="39">
        <f>I130*I$83</f>
        <v>45817.983999999997</v>
      </c>
      <c r="J76" s="51">
        <f t="shared" si="75"/>
        <v>45817.983999999997</v>
      </c>
      <c r="K76" s="40">
        <f>SUM(K70:K75)</f>
        <v>1.7796531946193184</v>
      </c>
      <c r="L76" s="22">
        <f>SUM(L70:L75)</f>
        <v>1.1671504469121865</v>
      </c>
      <c r="M76" s="24">
        <f>SUM(M70:M75)</f>
        <v>1.0643645315208634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10610.944522644557</v>
      </c>
      <c r="AB76" s="137"/>
      <c r="AC76" s="153">
        <f>AC65</f>
        <v>10612.862886169227</v>
      </c>
      <c r="AD76" s="137"/>
      <c r="AE76" s="153">
        <f>AE65</f>
        <v>10611.176591186217</v>
      </c>
      <c r="AF76" s="137"/>
      <c r="AG76" s="153">
        <f>AG65</f>
        <v>13983</v>
      </c>
      <c r="AH76" s="137"/>
      <c r="AI76" s="153">
        <f>SUM(AA76,AC76,AE76,AG76)</f>
        <v>45817.983999999997</v>
      </c>
      <c r="AJ76" s="154">
        <f>SUM(AA76,AC76)</f>
        <v>21223.807408813784</v>
      </c>
      <c r="AK76" s="154">
        <f>SUM(AE76,AG76)</f>
        <v>24594.176591186217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19264.679999999993</v>
      </c>
      <c r="J77" s="100">
        <f t="shared" si="75"/>
        <v>1036.4070420799344</v>
      </c>
      <c r="K77" s="40"/>
      <c r="L77" s="22">
        <f>-(L131*G$37*F$9/F$7)/B$130</f>
        <v>-0.43762476999613814</v>
      </c>
      <c r="M77" s="24">
        <f>-J77/B$76</f>
        <v>-2.3543468846230989E-2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5223.5585812389527</v>
      </c>
      <c r="AB78" s="112"/>
      <c r="AC78" s="112">
        <f>IF(AA75&lt;0,0,AA75)</f>
        <v>9974.4134557655598</v>
      </c>
      <c r="AD78" s="112"/>
      <c r="AE78" s="112">
        <f>AC75</f>
        <v>14727.186693816839</v>
      </c>
      <c r="AF78" s="112"/>
      <c r="AG78" s="112">
        <f>AE75</f>
        <v>18228.272957920075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9974.4134557655598</v>
      </c>
      <c r="AB79" s="112"/>
      <c r="AC79" s="112">
        <f>AA79-AA74+AC65-AC70</f>
        <v>14727.186693816839</v>
      </c>
      <c r="AD79" s="112"/>
      <c r="AE79" s="112">
        <f>AC79-AC74+AE65-AE70</f>
        <v>19478.273636885107</v>
      </c>
      <c r="AF79" s="112"/>
      <c r="AG79" s="112">
        <f>AE79-AE74+AG65-AG70</f>
        <v>26351.183309802127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0.64167554317834741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9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7.9444444444444446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16746.127488096921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0.16421707060063223</v>
      </c>
      <c r="C91" s="60">
        <f t="shared" si="81"/>
        <v>0</v>
      </c>
      <c r="D91" s="24">
        <f>SUM(B91,C91)</f>
        <v>0.16421707060063223</v>
      </c>
      <c r="H91" s="24">
        <f>(E37*F37/G37*F$7/F$9)</f>
        <v>0.57212121212121214</v>
      </c>
      <c r="I91" s="22">
        <f t="shared" ref="I91" si="82">(D91*H91)</f>
        <v>9.395206948302838E-2</v>
      </c>
      <c r="J91" s="24">
        <f>IF(I$32&lt;=1+I$131,I91,L91+J$33*(I91-L91))</f>
        <v>9.395206948302838E-2</v>
      </c>
      <c r="K91" s="22">
        <f t="shared" ref="K91" si="83">IF(B91="",0,B91)</f>
        <v>0.16421707060063223</v>
      </c>
      <c r="L91" s="22">
        <f t="shared" ref="L91" si="84">(K91*H91)</f>
        <v>9.395206948302838E-2</v>
      </c>
      <c r="M91" s="227">
        <f t="shared" si="80"/>
        <v>9.395206948302838E-2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0.19706048472075866</v>
      </c>
      <c r="C92" s="60">
        <f t="shared" si="81"/>
        <v>-0.14779536354056899</v>
      </c>
      <c r="D92" s="24">
        <f t="shared" ref="D92:D118" si="86">SUM(B92,C92)</f>
        <v>4.9265121180189664E-2</v>
      </c>
      <c r="H92" s="24">
        <f t="shared" ref="H92:H118" si="87">(E38*F38/G38*F$7/F$9)</f>
        <v>0.57212121212121214</v>
      </c>
      <c r="I92" s="22">
        <f t="shared" ref="I92:I118" si="88">(D92*H92)</f>
        <v>2.8185620844908513E-2</v>
      </c>
      <c r="J92" s="24">
        <f t="shared" ref="J92:J118" si="89">IF(I$32&lt;=1+I$131,I92,L92+J$33*(I92-L92))</f>
        <v>2.8185620844908513E-2</v>
      </c>
      <c r="K92" s="22">
        <f t="shared" ref="K92:K118" si="90">IF(B92="",0,B92)</f>
        <v>0.19706048472075866</v>
      </c>
      <c r="L92" s="22">
        <f t="shared" ref="L92:L118" si="91">(K92*H92)</f>
        <v>0.11274248337963405</v>
      </c>
      <c r="M92" s="227">
        <f t="shared" ref="M92:M118" si="92">(J92)</f>
        <v>2.8185620844908513E-2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6.5686828240252889E-4</v>
      </c>
      <c r="C93" s="60">
        <f t="shared" si="81"/>
        <v>0</v>
      </c>
      <c r="D93" s="24">
        <f t="shared" si="86"/>
        <v>6.5686828240252889E-4</v>
      </c>
      <c r="H93" s="24">
        <f t="shared" si="87"/>
        <v>0.57212121212121214</v>
      </c>
      <c r="I93" s="22">
        <f t="shared" si="88"/>
        <v>3.7580827793211351E-4</v>
      </c>
      <c r="J93" s="24">
        <f t="shared" si="89"/>
        <v>3.7580827793211351E-4</v>
      </c>
      <c r="K93" s="22">
        <f t="shared" si="90"/>
        <v>6.5686828240252889E-4</v>
      </c>
      <c r="L93" s="22">
        <f t="shared" si="91"/>
        <v>3.7580827793211351E-4</v>
      </c>
      <c r="M93" s="227">
        <f t="shared" si="92"/>
        <v>3.7580827793211351E-4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Green maize sold: quantity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0.84848484848484851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2.9857649200114949E-2</v>
      </c>
      <c r="C95" s="60">
        <f t="shared" si="81"/>
        <v>-2.9857649200114949E-2</v>
      </c>
      <c r="D95" s="24">
        <f t="shared" si="86"/>
        <v>0</v>
      </c>
      <c r="H95" s="24">
        <f t="shared" si="87"/>
        <v>0.92484848484848492</v>
      </c>
      <c r="I95" s="22">
        <f t="shared" si="88"/>
        <v>0</v>
      </c>
      <c r="J95" s="24">
        <f t="shared" si="89"/>
        <v>0</v>
      </c>
      <c r="K95" s="22">
        <f t="shared" si="90"/>
        <v>2.9857649200114949E-2</v>
      </c>
      <c r="L95" s="22">
        <f t="shared" si="91"/>
        <v>2.7613801623863888E-2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Other root crops: no. local meas( Sweet potato)</v>
      </c>
      <c r="B98" s="60">
        <f t="shared" si="81"/>
        <v>5.9715298400229898E-2</v>
      </c>
      <c r="C98" s="60">
        <f t="shared" si="81"/>
        <v>-5.9715298400229898E-2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0</v>
      </c>
      <c r="K98" s="22">
        <f t="shared" si="90"/>
        <v>5.9715298400229898E-2</v>
      </c>
      <c r="L98" s="22">
        <f t="shared" si="91"/>
        <v>5.0667525915346581E-2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Amadumbe</v>
      </c>
      <c r="B99" s="60">
        <f t="shared" si="81"/>
        <v>2.9857649200114949E-2</v>
      </c>
      <c r="C99" s="60">
        <f t="shared" si="81"/>
        <v>-2.9857649200114949E-2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0</v>
      </c>
      <c r="K99" s="22">
        <f t="shared" si="90"/>
        <v>2.9857649200114949E-2</v>
      </c>
      <c r="L99" s="22">
        <f t="shared" si="91"/>
        <v>2.5333762957673291E-2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Labour migration(formal employment): no. people per HH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0.57212121212121214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Small business -- see Data2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0.57212121212121214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Social development -- see Data2</v>
      </c>
      <c r="B102" s="60">
        <f t="shared" si="81"/>
        <v>1.6911372506945106</v>
      </c>
      <c r="C102" s="60">
        <f t="shared" si="81"/>
        <v>0</v>
      </c>
      <c r="D102" s="24">
        <f t="shared" si="86"/>
        <v>1.6911372506945106</v>
      </c>
      <c r="H102" s="24">
        <f t="shared" si="87"/>
        <v>0.7151515151515152</v>
      </c>
      <c r="I102" s="22">
        <f t="shared" si="88"/>
        <v>1.2094193671633471</v>
      </c>
      <c r="J102" s="24">
        <f t="shared" si="89"/>
        <v>1.2094193671633471</v>
      </c>
      <c r="K102" s="22">
        <f t="shared" si="90"/>
        <v>1.6911372506945106</v>
      </c>
      <c r="L102" s="22">
        <f t="shared" si="91"/>
        <v>1.2094193671633471</v>
      </c>
      <c r="M102" s="227">
        <f t="shared" si="92"/>
        <v>1.2094193671633471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Public works -- see Data2</v>
      </c>
      <c r="B103" s="60">
        <f t="shared" si="81"/>
        <v>0.45622487977775644</v>
      </c>
      <c r="C103" s="60">
        <f t="shared" si="81"/>
        <v>0</v>
      </c>
      <c r="D103" s="24">
        <f t="shared" si="86"/>
        <v>0.45622487977775644</v>
      </c>
      <c r="H103" s="24">
        <f t="shared" si="87"/>
        <v>0.7151515151515152</v>
      </c>
      <c r="I103" s="22">
        <f t="shared" si="88"/>
        <v>0.32626991402288041</v>
      </c>
      <c r="J103" s="24">
        <f t="shared" si="89"/>
        <v>0.32626991402288041</v>
      </c>
      <c r="K103" s="22">
        <f t="shared" si="90"/>
        <v>0.45622487977775644</v>
      </c>
      <c r="L103" s="22">
        <f t="shared" si="91"/>
        <v>0.32626991402288041</v>
      </c>
      <c r="M103" s="227">
        <f t="shared" si="92"/>
        <v>0.32626991402288041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income: e.g. Credit (cotton loans)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Remittances: no. times per year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0.67272727272727284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2.6287271508765202</v>
      </c>
      <c r="C119" s="29">
        <f>SUM(C91:C118)</f>
        <v>-0.2672259603410288</v>
      </c>
      <c r="D119" s="24">
        <f>SUM(D91:D118)</f>
        <v>2.3615011905354915</v>
      </c>
      <c r="E119" s="22"/>
      <c r="F119" s="2"/>
      <c r="G119" s="2"/>
      <c r="H119" s="31"/>
      <c r="I119" s="22">
        <f>SUM(I91:I118)</f>
        <v>1.6582027797920964</v>
      </c>
      <c r="J119" s="24">
        <f>SUM(J91:J118)</f>
        <v>1.6582027797920964</v>
      </c>
      <c r="K119" s="22">
        <f>SUM(K91:K118)</f>
        <v>2.6287271508765202</v>
      </c>
      <c r="L119" s="22">
        <f>SUM(L91:L118)</f>
        <v>1.8463747328237059</v>
      </c>
      <c r="M119" s="57">
        <f t="shared" si="80"/>
        <v>1.6582027797920964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0.99982000568417595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9">
        <f>(B124)</f>
        <v>0.99982000568417595</v>
      </c>
      <c r="L124" s="29">
        <f>IF(SUMPRODUCT($B$124:$B124,$H$124:$H124)&lt;L$119,($B124*$H124),L$119)</f>
        <v>0.84833212603505836</v>
      </c>
      <c r="M124" s="240">
        <f t="shared" si="93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9">
        <f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240">
        <f t="shared" si="93"/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0.32729955053166004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0.32729955053166004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0.51235726027397255</v>
      </c>
      <c r="C128" s="56"/>
      <c r="D128" s="31"/>
      <c r="E128" s="2"/>
      <c r="F128" s="2"/>
      <c r="G128" s="2"/>
      <c r="H128" s="24"/>
      <c r="I128" s="29">
        <f>(I30)</f>
        <v>0.80987065375703804</v>
      </c>
      <c r="J128" s="228">
        <f>(J30)</f>
        <v>0.15016958769459066</v>
      </c>
      <c r="K128" s="29">
        <f>(B128)</f>
        <v>0.51235726027397255</v>
      </c>
      <c r="L128" s="29">
        <f>IF(L124=L119,0,(L119-L124)/(B119-B124)*K128)</f>
        <v>0.31392481588663146</v>
      </c>
      <c r="M128" s="240">
        <f t="shared" si="93"/>
        <v>0.15016958769459066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2.6287271508765202</v>
      </c>
      <c r="C130" s="56"/>
      <c r="D130" s="31"/>
      <c r="E130" s="2"/>
      <c r="F130" s="2"/>
      <c r="G130" s="2"/>
      <c r="H130" s="24"/>
      <c r="I130" s="29">
        <f>(I119)</f>
        <v>1.6582027797920964</v>
      </c>
      <c r="J130" s="228">
        <f>(J119)</f>
        <v>1.6582027797920964</v>
      </c>
      <c r="K130" s="29">
        <f>(B130)</f>
        <v>2.6287271508765202</v>
      </c>
      <c r="L130" s="29">
        <f>(L119)</f>
        <v>1.8463747328237059</v>
      </c>
      <c r="M130" s="240">
        <f t="shared" si="93"/>
        <v>1.6582027797920964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3.7508700473880552E-2</v>
      </c>
      <c r="K131" s="29"/>
      <c r="L131" s="29">
        <f>IF(I131&lt;SUM(L126:L127),0,I131-(SUM(L126:L127)))</f>
        <v>0.69720976653632771</v>
      </c>
      <c r="M131" s="237">
        <f>IF(I131&lt;SUM(M126:M127),0,I131-(SUM(M126:M127)))</f>
        <v>0.69720976653632771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48" operator="equal">
      <formula>16</formula>
    </cfRule>
    <cfRule type="cellIs" dxfId="391" priority="149" operator="equal">
      <formula>15</formula>
    </cfRule>
    <cfRule type="cellIs" dxfId="390" priority="150" operator="equal">
      <formula>14</formula>
    </cfRule>
    <cfRule type="cellIs" dxfId="389" priority="151" operator="equal">
      <formula>13</formula>
    </cfRule>
    <cfRule type="cellIs" dxfId="388" priority="152" operator="equal">
      <formula>12</formula>
    </cfRule>
    <cfRule type="cellIs" dxfId="387" priority="153" operator="equal">
      <formula>11</formula>
    </cfRule>
    <cfRule type="cellIs" dxfId="386" priority="154" operator="equal">
      <formula>10</formula>
    </cfRule>
    <cfRule type="cellIs" dxfId="385" priority="155" operator="equal">
      <formula>9</formula>
    </cfRule>
    <cfRule type="cellIs" dxfId="384" priority="156" operator="equal">
      <formula>8</formula>
    </cfRule>
    <cfRule type="cellIs" dxfId="383" priority="157" operator="equal">
      <formula>7</formula>
    </cfRule>
    <cfRule type="cellIs" dxfId="382" priority="158" operator="equal">
      <formula>6</formula>
    </cfRule>
    <cfRule type="cellIs" dxfId="381" priority="159" operator="equal">
      <formula>5</formula>
    </cfRule>
    <cfRule type="cellIs" dxfId="380" priority="160" operator="equal">
      <formula>4</formula>
    </cfRule>
    <cfRule type="cellIs" dxfId="379" priority="161" operator="equal">
      <formula>3</formula>
    </cfRule>
    <cfRule type="cellIs" dxfId="378" priority="162" operator="equal">
      <formula>2</formula>
    </cfRule>
    <cfRule type="cellIs" dxfId="377" priority="163" operator="equal">
      <formula>1</formula>
    </cfRule>
  </conditionalFormatting>
  <conditionalFormatting sqref="N112:N118">
    <cfRule type="cellIs" dxfId="376" priority="84" operator="equal">
      <formula>16</formula>
    </cfRule>
    <cfRule type="cellIs" dxfId="375" priority="85" operator="equal">
      <formula>15</formula>
    </cfRule>
    <cfRule type="cellIs" dxfId="374" priority="86" operator="equal">
      <formula>14</formula>
    </cfRule>
    <cfRule type="cellIs" dxfId="373" priority="87" operator="equal">
      <formula>13</formula>
    </cfRule>
    <cfRule type="cellIs" dxfId="372" priority="88" operator="equal">
      <formula>12</formula>
    </cfRule>
    <cfRule type="cellIs" dxfId="371" priority="89" operator="equal">
      <formula>11</formula>
    </cfRule>
    <cfRule type="cellIs" dxfId="370" priority="90" operator="equal">
      <formula>10</formula>
    </cfRule>
    <cfRule type="cellIs" dxfId="369" priority="91" operator="equal">
      <formula>9</formula>
    </cfRule>
    <cfRule type="cellIs" dxfId="368" priority="92" operator="equal">
      <formula>8</formula>
    </cfRule>
    <cfRule type="cellIs" dxfId="367" priority="93" operator="equal">
      <formula>7</formula>
    </cfRule>
    <cfRule type="cellIs" dxfId="366" priority="94" operator="equal">
      <formula>6</formula>
    </cfRule>
    <cfRule type="cellIs" dxfId="365" priority="95" operator="equal">
      <formula>5</formula>
    </cfRule>
    <cfRule type="cellIs" dxfId="364" priority="96" operator="equal">
      <formula>4</formula>
    </cfRule>
    <cfRule type="cellIs" dxfId="363" priority="97" operator="equal">
      <formula>3</formula>
    </cfRule>
    <cfRule type="cellIs" dxfId="362" priority="98" operator="equal">
      <formula>2</formula>
    </cfRule>
    <cfRule type="cellIs" dxfId="361" priority="99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6:N26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91:N104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105:N110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0.12513474470734745</v>
      </c>
      <c r="C6" s="102">
        <f>IF([1]Summ!$I1044="",0,[1]Summ!$I1044)</f>
        <v>0</v>
      </c>
      <c r="D6" s="24">
        <f t="shared" ref="D6:D29" si="0">(B6+C6)</f>
        <v>0.12513474470734745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6.2567372353673725E-2</v>
      </c>
      <c r="J6" s="24">
        <f t="shared" ref="J6:J13" si="3">IF(I$32&lt;=1+I$131,I6,B6*H6+J$33*(I6-B6*H6))</f>
        <v>6.2567372353673725E-2</v>
      </c>
      <c r="K6" s="22">
        <f t="shared" ref="K6:K31" si="4">B6</f>
        <v>0.12513474470734745</v>
      </c>
      <c r="L6" s="22">
        <f t="shared" ref="L6:L29" si="5">IF(K6="","",K6*H6)</f>
        <v>6.2567372353673725E-2</v>
      </c>
      <c r="M6" s="224">
        <f t="shared" ref="M6:M31" si="6">J6</f>
        <v>6.2567372353673725E-2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0.2502694894146949</v>
      </c>
      <c r="Z6" s="156">
        <f>Poor!Z6</f>
        <v>0.17</v>
      </c>
      <c r="AA6" s="121">
        <f>$M6*Z6*4</f>
        <v>4.2545813200498134E-2</v>
      </c>
      <c r="AB6" s="156">
        <f>Poor!AB6</f>
        <v>0.17</v>
      </c>
      <c r="AC6" s="121">
        <f t="shared" ref="AC6:AC29" si="7">$M6*AB6*4</f>
        <v>4.2545813200498134E-2</v>
      </c>
      <c r="AD6" s="156">
        <f>Poor!AD6</f>
        <v>0.33</v>
      </c>
      <c r="AE6" s="121">
        <f t="shared" ref="AE6:AE29" si="8">$M6*AD6*4</f>
        <v>8.2588931506849317E-2</v>
      </c>
      <c r="AF6" s="122">
        <f>1-SUM(Z6,AB6,AD6)</f>
        <v>0.32999999999999996</v>
      </c>
      <c r="AG6" s="121">
        <f>$M6*AF6*4</f>
        <v>8.2588931506849303E-2</v>
      </c>
      <c r="AH6" s="123">
        <f>SUM(Z6,AB6,AD6,AF6)</f>
        <v>1</v>
      </c>
      <c r="AI6" s="183">
        <f>SUM(AA6,AC6,AE6,AG6)/4</f>
        <v>6.2567372353673725E-2</v>
      </c>
      <c r="AJ6" s="120">
        <f>(AA6+AC6)/2</f>
        <v>4.2545813200498134E-2</v>
      </c>
      <c r="AK6" s="119">
        <f>(AE6+AG6)/2</f>
        <v>8.2588931506849317E-2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6.1553549190535496E-2</v>
      </c>
      <c r="C7" s="102">
        <f>IF([1]Summ!$I1045="",0,[1]Summ!$I1045)</f>
        <v>0</v>
      </c>
      <c r="D7" s="24">
        <f t="shared" si="0"/>
        <v>6.1553549190535496E-2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3.0776774595267748E-2</v>
      </c>
      <c r="J7" s="24">
        <f t="shared" si="3"/>
        <v>3.0776774595267748E-2</v>
      </c>
      <c r="K7" s="22">
        <f t="shared" si="4"/>
        <v>6.1553549190535496E-2</v>
      </c>
      <c r="L7" s="22">
        <f t="shared" si="5"/>
        <v>3.0776774595267748E-2</v>
      </c>
      <c r="M7" s="224">
        <f t="shared" si="6"/>
        <v>3.0776774595267748E-2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5943.9873715653057</v>
      </c>
      <c r="S7" s="222">
        <f>IF($B$81=0,0,(SUMIF($N$6:$N$28,$U7,L$6:L$28)+SUMIF($N$91:$N$118,$U7,L$91:L$118))*$I$83*Poor!$B$81/$B$81)</f>
        <v>6760.032692139046</v>
      </c>
      <c r="T7" s="222">
        <f>IF($B$81=0,0,(SUMIF($N$6:$N$28,$U7,M$6:M$28)+SUMIF($N$91:$N$118,$U7,M$91:M$118))*$I$83*Poor!$B$81/$B$81)</f>
        <v>7381.8664534542349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0.12310709838107099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0.12310709838107099</v>
      </c>
      <c r="AH7" s="123">
        <f t="shared" ref="AH7:AH30" si="12">SUM(Z7,AB7,AD7,AF7)</f>
        <v>1</v>
      </c>
      <c r="AI7" s="183">
        <f t="shared" ref="AI7:AI30" si="13">SUM(AA7,AC7,AE7,AG7)/4</f>
        <v>3.0776774595267748E-2</v>
      </c>
      <c r="AJ7" s="120">
        <f t="shared" ref="AJ7:AJ31" si="14">(AA7+AC7)/2</f>
        <v>0</v>
      </c>
      <c r="AK7" s="119">
        <f t="shared" ref="AK7:AK31" si="15">(AE7+AG7)/2</f>
        <v>6.1553549190535496E-2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1.1666666666666667E-2</v>
      </c>
      <c r="C8" s="102">
        <f>IF([1]Summ!$I1046="",0,[1]Summ!$I1046)</f>
        <v>0</v>
      </c>
      <c r="D8" s="24">
        <f t="shared" si="0"/>
        <v>1.1666666666666667E-2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4">
        <f t="shared" si="6"/>
        <v>1.1666666666666667E-2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48135.768659161105</v>
      </c>
      <c r="S8" s="222">
        <f>IF($B$81=0,0,(SUMIF($N$6:$N$28,$U8,L$6:L$28)+SUMIF($N$91:$N$118,$U8,L$91:L$118))*$I$83*Poor!$B$81/$B$81)</f>
        <v>45157.000000000007</v>
      </c>
      <c r="T8" s="222">
        <f>IF($B$81=0,0,(SUMIF($N$6:$N$28,$U8,M$6:M$28)+SUMIF($N$91:$N$118,$U8,M$91:M$118))*$I$83*Poor!$B$81/$B$81)</f>
        <v>44745.443922921157</v>
      </c>
      <c r="U8" s="223">
        <v>2</v>
      </c>
      <c r="V8" s="56"/>
      <c r="W8" s="115"/>
      <c r="X8" s="118">
        <f>Poor!X8</f>
        <v>1</v>
      </c>
      <c r="Y8" s="183">
        <f t="shared" si="9"/>
        <v>4.6666666666666669E-2</v>
      </c>
      <c r="Z8" s="125">
        <f>IF($Y8=0,0,AA8/$Y8)</f>
        <v>0.53893010850795575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2.515007173037127E-2</v>
      </c>
      <c r="AB8" s="125">
        <f>IF($Y8=0,0,AC8/$Y8)</f>
        <v>0.46106989149204425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2.1516594936295399E-2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1.1666666666666667E-2</v>
      </c>
      <c r="AJ8" s="120">
        <f t="shared" si="14"/>
        <v>2.3333333333333334E-2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101">
        <f>IF([1]Summ!$H1047="",0,[1]Summ!$H1047)</f>
        <v>2.8333333333333335E-2</v>
      </c>
      <c r="C9" s="102">
        <f>IF([1]Summ!$I1047="",0,[1]Summ!$I1047)</f>
        <v>0</v>
      </c>
      <c r="D9" s="24">
        <f t="shared" si="0"/>
        <v>2.8333333333333335E-2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4">
        <f t="shared" si="6"/>
        <v>2.8333333333333335E-2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4718.2047636575871</v>
      </c>
      <c r="S9" s="222">
        <f>IF($B$81=0,0,(SUMIF($N$6:$N$28,$U9,L$6:L$28)+SUMIF($N$91:$N$118,$U9,L$91:L$118))*$I$83*Poor!$B$81/$B$81)</f>
        <v>2579.2024253731342</v>
      </c>
      <c r="T9" s="222">
        <f>IF($B$81=0,0,(SUMIF($N$6:$N$28,$U9,M$6:M$28)+SUMIF($N$91:$N$118,$U9,M$91:M$118))*$I$83*Poor!$B$81/$B$81)</f>
        <v>2579.2024253731342</v>
      </c>
      <c r="U9" s="223">
        <v>3</v>
      </c>
      <c r="V9" s="56"/>
      <c r="W9" s="115"/>
      <c r="X9" s="118">
        <f>Poor!X9</f>
        <v>1</v>
      </c>
      <c r="Y9" s="183">
        <f t="shared" si="9"/>
        <v>0.11333333333333334</v>
      </c>
      <c r="Z9" s="125">
        <f>IF($Y9=0,0,AA9/$Y9)</f>
        <v>0.53893010850795575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6.1078745630901654E-2</v>
      </c>
      <c r="AB9" s="125">
        <f>IF($Y9=0,0,AC9/$Y9)</f>
        <v>0.46106989149204425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5.2254587702431687E-2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2.8333333333333335E-2</v>
      </c>
      <c r="AJ9" s="120">
        <f t="shared" si="14"/>
        <v>5.6666666666666671E-2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0.10514794520547943</v>
      </c>
      <c r="C10" s="102">
        <f>IF([1]Summ!$I1048="",0,[1]Summ!$I1048)</f>
        <v>0.42059178082191773</v>
      </c>
      <c r="D10" s="24">
        <f t="shared" si="0"/>
        <v>0.52573972602739716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0.57305630136986296</v>
      </c>
      <c r="J10" s="24">
        <f t="shared" si="3"/>
        <v>0.13509278900494032</v>
      </c>
      <c r="K10" s="22">
        <f t="shared" si="4"/>
        <v>0.10514794520547943</v>
      </c>
      <c r="L10" s="22">
        <f t="shared" si="5"/>
        <v>0.11461126027397259</v>
      </c>
      <c r="M10" s="224">
        <f t="shared" si="6"/>
        <v>0.13509278900494032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0.54037115601976127</v>
      </c>
      <c r="Z10" s="125">
        <f>IF($Y10=0,0,AA10/$Y10)</f>
        <v>0.53893010850795575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0.29122228574829945</v>
      </c>
      <c r="AB10" s="125">
        <f>IF($Y10=0,0,AC10/$Y10)</f>
        <v>0.46106989149204419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0.24914887027146182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0.13509278900494032</v>
      </c>
      <c r="AJ10" s="120">
        <f t="shared" si="14"/>
        <v>0.27018557800988063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4.9098007471980072E-2</v>
      </c>
      <c r="C11" s="102">
        <f>IF([1]Summ!$I1049="",0,[1]Summ!$I1049)</f>
        <v>0</v>
      </c>
      <c r="D11" s="24">
        <f t="shared" si="0"/>
        <v>4.9098007471980072E-2</v>
      </c>
      <c r="E11" s="75">
        <f>Poor!E11</f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4">
        <f t="shared" si="6"/>
        <v>4.9098007471980072E-2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21687.129507200032</v>
      </c>
      <c r="S11" s="222">
        <f>IF($B$81=0,0,(SUMIF($N$6:$N$28,$U11,L$6:L$28)+SUMIF($N$91:$N$118,$U11,L$91:L$118))*$I$83*Poor!$B$81/$B$81)</f>
        <v>13565.279999999999</v>
      </c>
      <c r="T11" s="222">
        <f>IF($B$81=0,0,(SUMIF($N$6:$N$28,$U11,M$6:M$28)+SUMIF($N$91:$N$118,$U11,M$91:M$118))*$I$83*Poor!$B$81/$B$81)</f>
        <v>13565.279999999999</v>
      </c>
      <c r="U11" s="223">
        <v>5</v>
      </c>
      <c r="V11" s="56"/>
      <c r="W11" s="115"/>
      <c r="X11" s="118">
        <f>Poor!X11</f>
        <v>1</v>
      </c>
      <c r="Y11" s="183">
        <f t="shared" si="9"/>
        <v>0.19639202988792029</v>
      </c>
      <c r="Z11" s="125">
        <f>IF($Y11=0,0,AA11/$Y11)</f>
        <v>0.53893010850795575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0.10584157797759457</v>
      </c>
      <c r="AB11" s="125">
        <f>IF($Y11=0,0,AC11/$Y11)</f>
        <v>0.46106989149204425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9.0550451910325722E-2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4.9098007471980072E-2</v>
      </c>
      <c r="AJ11" s="120">
        <f t="shared" si="14"/>
        <v>9.8196014943960144E-2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101">
        <f>IF([1]Summ!$H1050="",0,[1]Summ!$H1050)</f>
        <v>4.3448180434481802E-3</v>
      </c>
      <c r="C12" s="102">
        <f>IF([1]Summ!$I1050="",0,[1]Summ!$I1050)</f>
        <v>8.6896360868963622E-3</v>
      </c>
      <c r="D12" s="24">
        <f t="shared" si="0"/>
        <v>1.3034454130344542E-2</v>
      </c>
      <c r="E12" s="75">
        <f>Poor!E12</f>
        <v>1</v>
      </c>
      <c r="H12" s="24">
        <f t="shared" si="1"/>
        <v>1</v>
      </c>
      <c r="I12" s="22">
        <f t="shared" si="2"/>
        <v>1.3034454130344542E-2</v>
      </c>
      <c r="J12" s="24">
        <f t="shared" si="3"/>
        <v>4.7330369469616232E-3</v>
      </c>
      <c r="K12" s="22">
        <f t="shared" si="4"/>
        <v>4.3448180434481802E-3</v>
      </c>
      <c r="L12" s="22">
        <f t="shared" si="5"/>
        <v>4.3448180434481802E-3</v>
      </c>
      <c r="M12" s="224">
        <f t="shared" si="6"/>
        <v>4.7330369469616232E-3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1.8932147787846493E-2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1.2684539017857151E-2</v>
      </c>
      <c r="AF12" s="122">
        <f>1-SUM(Z12,AB12,AD12)</f>
        <v>0.32999999999999996</v>
      </c>
      <c r="AG12" s="121">
        <f>$M12*AF12*4</f>
        <v>6.2476087699893422E-3</v>
      </c>
      <c r="AH12" s="123">
        <f t="shared" si="12"/>
        <v>1</v>
      </c>
      <c r="AI12" s="183">
        <f t="shared" si="13"/>
        <v>4.7330369469616232E-3</v>
      </c>
      <c r="AJ12" s="120">
        <f t="shared" si="14"/>
        <v>0</v>
      </c>
      <c r="AK12" s="119">
        <f t="shared" si="15"/>
        <v>9.4660738939232464E-3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101">
        <f>IF([1]Summ!$H1051="",0,[1]Summ!$H1051)</f>
        <v>3.3001245330012453E-2</v>
      </c>
      <c r="C13" s="102">
        <f>IF([1]Summ!$I1051="",0,[1]Summ!$I1051)</f>
        <v>3.3001245330012453E-2</v>
      </c>
      <c r="D13" s="24">
        <f t="shared" si="0"/>
        <v>6.6002490660024907E-2</v>
      </c>
      <c r="E13" s="75">
        <f>Poor!E13</f>
        <v>1</v>
      </c>
      <c r="H13" s="24">
        <f t="shared" si="1"/>
        <v>1</v>
      </c>
      <c r="I13" s="22">
        <f t="shared" si="2"/>
        <v>6.6002490660024907E-2</v>
      </c>
      <c r="J13" s="24">
        <f t="shared" si="3"/>
        <v>3.4475611707209211E-2</v>
      </c>
      <c r="K13" s="22">
        <f t="shared" si="4"/>
        <v>3.3001245330012453E-2</v>
      </c>
      <c r="L13" s="22">
        <f t="shared" si="5"/>
        <v>3.3001245330012453E-2</v>
      </c>
      <c r="M13" s="225">
        <f t="shared" si="6"/>
        <v>3.4475611707209211E-2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0.13790244682883684</v>
      </c>
      <c r="Z13" s="156">
        <f>Poor!Z13</f>
        <v>1</v>
      </c>
      <c r="AA13" s="121">
        <f>$M13*Z13*4</f>
        <v>0.13790244682883684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3.4475611707209211E-2</v>
      </c>
      <c r="AJ13" s="120">
        <f t="shared" si="14"/>
        <v>6.8951223414418422E-2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101">
        <f>IF([1]Summ!$H1052="",0,[1]Summ!$H1052)</f>
        <v>3.5976200359762E-3</v>
      </c>
      <c r="C14" s="102">
        <f>IF([1]Summ!$I1052="",0,[1]Summ!$I1052)</f>
        <v>3.5976200359762E-3</v>
      </c>
      <c r="D14" s="24">
        <f t="shared" si="0"/>
        <v>7.1952400719524001E-3</v>
      </c>
      <c r="E14" s="75">
        <f>Poor!E14</f>
        <v>1</v>
      </c>
      <c r="F14" s="22"/>
      <c r="H14" s="24">
        <f t="shared" si="1"/>
        <v>1</v>
      </c>
      <c r="I14" s="22">
        <f t="shared" si="2"/>
        <v>7.1952400719524001E-3</v>
      </c>
      <c r="J14" s="24">
        <f>IF(I$32&lt;=1+I131,I14,B14*H14+J$33*(I14-B14*H14))</f>
        <v>3.7583476074945043E-3</v>
      </c>
      <c r="K14" s="22">
        <f t="shared" si="4"/>
        <v>3.5976200359762E-3</v>
      </c>
      <c r="L14" s="22">
        <f t="shared" si="5"/>
        <v>3.5976200359762E-3</v>
      </c>
      <c r="M14" s="225">
        <f t="shared" si="6"/>
        <v>3.7583476074945043E-3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2263.7922241336155</v>
      </c>
      <c r="S14" s="222">
        <f>IF($B$81=0,0,(SUMIF($N$6:$N$28,$U14,L$6:L$28)+SUMIF($N$91:$N$118,$U14,L$91:L$118))*$I$83*Poor!$B$81/$B$81)</f>
        <v>1416</v>
      </c>
      <c r="T14" s="222">
        <f>IF($B$81=0,0,(SUMIF($N$6:$N$28,$U14,M$6:M$28)+SUMIF($N$91:$N$118,$U14,M$91:M$118))*$I$83*Poor!$B$81/$B$81)</f>
        <v>1416</v>
      </c>
      <c r="U14" s="223">
        <v>8</v>
      </c>
      <c r="V14" s="56"/>
      <c r="W14" s="110"/>
      <c r="X14" s="118"/>
      <c r="Y14" s="183">
        <f>M14*4</f>
        <v>1.5033390429978017E-2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1.5033390429978017E-2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3.7583476074945043E-3</v>
      </c>
      <c r="AJ14" s="120">
        <f t="shared" si="14"/>
        <v>7.5166952149890087E-3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IF($B$81=0,0,(SUMIF($N$6:$N$28,$U15,K$6:K$28)+SUMIF($N$91:$N$118,$U15,K$91:K$118))*$B$83*$H$84*Poor!$B$81/$B$81)</f>
        <v>6036.779264356308</v>
      </c>
      <c r="S15" s="222">
        <f>IF($B$81=0,0,(SUMIF($N$6:$N$28,$U15,L$6:L$28)+SUMIF($N$91:$N$118,$U15,L$91:L$118))*$I$83*Poor!$B$81/$B$81)</f>
        <v>4720</v>
      </c>
      <c r="T15" s="222">
        <f>IF($B$81=0,0,(SUMIF($N$6:$N$28,$U15,M$6:M$28)+SUMIF($N$91:$N$118,$U15,M$91:M$118))*$I$83*Poor!$B$81/$B$81)</f>
        <v>4720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6640.457190791938</v>
      </c>
      <c r="S17" s="222">
        <f>IF($B$81=0,0,(SUMIF($N$6:$N$28,$U17,L$6:L$28)+SUMIF($N$91:$N$118,$U17,L$91:L$118))*$I$83*Poor!$B$81/$B$81)</f>
        <v>4153.6000000000004</v>
      </c>
      <c r="T17" s="222">
        <f>IF($B$81=0,0,(SUMIF($N$6:$N$28,$U17,M$6:M$28)+SUMIF($N$91:$N$118,$U17,M$91:M$118))*$I$83*Poor!$B$81/$B$81)</f>
        <v>4153.6000000000004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12858.339833078935</v>
      </c>
      <c r="S20" s="222">
        <f>IF($B$81=0,0,(SUMIF($N$6:$N$28,$U20,L$6:L$28)+SUMIF($N$91:$N$118,$U20,L$91:L$118))*$I$83*Poor!$B$81/$B$81)</f>
        <v>10053.6</v>
      </c>
      <c r="T20" s="222">
        <f>IF($B$81=0,0,(SUMIF($N$6:$N$28,$U20,M$6:M$28)+SUMIF($N$91:$N$118,$U20,M$91:M$118))*$I$83*Poor!$B$81/$B$81)</f>
        <v>10053.6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6640.457190791938</v>
      </c>
      <c r="S21" s="222">
        <f>IF($B$81=0,0,(SUMIF($N$6:$N$28,$U21,L$6:L$28)+SUMIF($N$91:$N$118,$U21,L$91:L$118))*$I$83*Poor!$B$81/$B$81)</f>
        <v>4884.0000000000009</v>
      </c>
      <c r="T21" s="222">
        <f>IF($B$81=0,0,(SUMIF($N$6:$N$28,$U21,M$6:M$28)+SUMIF($N$91:$N$118,$U21,M$91:M$118))*$I$83*Poor!$B$81/$B$81)</f>
        <v>4884.0000000000009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12677.236455148246</v>
      </c>
      <c r="S22" s="222">
        <f>IF($B$81=0,0,(SUMIF($N$6:$N$28,$U22,L$6:L$28)+SUMIF($N$91:$N$118,$U22,L$91:L$118))*$I$83*Poor!$B$81/$B$81)</f>
        <v>8399.9999999999982</v>
      </c>
      <c r="T22" s="222">
        <f>IF($B$81=0,0,(SUMIF($N$6:$N$28,$U22,M$6:M$28)+SUMIF($N$91:$N$118,$U22,M$91:M$118))*$I$83*Poor!$B$81/$B$81)</f>
        <v>8399.9999999999982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130945.16420520282</v>
      </c>
      <c r="S23" s="179">
        <f>SUM(S7:S22)</f>
        <v>105343.6238946762</v>
      </c>
      <c r="T23" s="179">
        <f>SUM(T7:T22)</f>
        <v>105553.90157891254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0.1322751322751323</v>
      </c>
      <c r="C26" s="102">
        <f>IF([1]Summ!$I1064="",0,[1]Summ!$I1064)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0</v>
      </c>
      <c r="C27" s="102">
        <f>IF([1]Summ!$I1065="",0,[1]Summ!$I1065)</f>
        <v>0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0.20301808841843089</v>
      </c>
      <c r="C29" s="102">
        <f>IF([1]Summ!$I1067="",0,[1]Summ!$I1067)</f>
        <v>2.161868552356621E-2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0.20398392660836576</v>
      </c>
      <c r="K29" s="22">
        <f t="shared" si="4"/>
        <v>0.20301808841843089</v>
      </c>
      <c r="L29" s="22">
        <f t="shared" si="5"/>
        <v>0.20301808841843089</v>
      </c>
      <c r="M29" s="224">
        <f t="shared" si="6"/>
        <v>0.20398392660836576</v>
      </c>
      <c r="N29" s="229"/>
      <c r="P29" s="22"/>
      <c r="V29" s="56"/>
      <c r="W29" s="110"/>
      <c r="X29" s="118"/>
      <c r="Y29" s="183">
        <f t="shared" si="9"/>
        <v>0.81593570643346303</v>
      </c>
      <c r="Z29" s="156">
        <f>Poor!Z29</f>
        <v>0.25</v>
      </c>
      <c r="AA29" s="121">
        <f t="shared" si="16"/>
        <v>0.20398392660836576</v>
      </c>
      <c r="AB29" s="156">
        <f>Poor!AB29</f>
        <v>0.25</v>
      </c>
      <c r="AC29" s="121">
        <f t="shared" si="7"/>
        <v>0.20398392660836576</v>
      </c>
      <c r="AD29" s="156">
        <f>Poor!AD29</f>
        <v>0.25</v>
      </c>
      <c r="AE29" s="121">
        <f t="shared" si="8"/>
        <v>0.20398392660836576</v>
      </c>
      <c r="AF29" s="122">
        <f t="shared" si="10"/>
        <v>0.25</v>
      </c>
      <c r="AG29" s="121">
        <f t="shared" si="11"/>
        <v>0.20398392660836576</v>
      </c>
      <c r="AH29" s="123">
        <f t="shared" si="12"/>
        <v>1</v>
      </c>
      <c r="AI29" s="183">
        <f t="shared" si="13"/>
        <v>0.20398392660836576</v>
      </c>
      <c r="AJ29" s="120">
        <f t="shared" si="14"/>
        <v>0.20398392660836576</v>
      </c>
      <c r="AK29" s="119">
        <f t="shared" si="15"/>
        <v>0.20398392660836576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0.68973576089663757</v>
      </c>
      <c r="C30" s="103"/>
      <c r="D30" s="24">
        <f>(D119-B124)</f>
        <v>3.2557907348082078</v>
      </c>
      <c r="E30" s="75">
        <f>Poor!E30</f>
        <v>1</v>
      </c>
      <c r="H30" s="96">
        <f>(E30*F$7/F$9)</f>
        <v>1</v>
      </c>
      <c r="I30" s="29">
        <f>IF(E30&gt;=1,I119-I124,MIN(I119-I124,B30*H30))</f>
        <v>2.16050388999109</v>
      </c>
      <c r="J30" s="231">
        <f>IF(I$32&lt;=1,I30,1-SUM(J6:J29))</f>
        <v>0.30323900142897475</v>
      </c>
      <c r="K30" s="22">
        <f t="shared" si="4"/>
        <v>0.68973576089663757</v>
      </c>
      <c r="L30" s="22">
        <f>IF(L124=L119,0,IF(K30="",0,(L119-L124)/(B119-B124)*K30))</f>
        <v>0.47422804575254124</v>
      </c>
      <c r="M30" s="175">
        <f t="shared" si="6"/>
        <v>0.30323900142897475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1.212956005715899</v>
      </c>
      <c r="Z30" s="122">
        <f>IF($Y30=0,0,AA30/($Y$30))</f>
        <v>9.153036213954781E-17</v>
      </c>
      <c r="AA30" s="187">
        <f>IF(AA79*4/$I$84+SUM(AA6:AA29)&lt;1,AA79*4/$I$84,1-SUM(AA6:AA29))</f>
        <v>1.1102230246251565E-16</v>
      </c>
      <c r="AB30" s="122">
        <f>IF($Y30=0,0,AC30/($Y$30))</f>
        <v>0.15886085872651481</v>
      </c>
      <c r="AC30" s="187">
        <f>IF(AC79*4/$I$84+SUM(AC6:AC29)&lt;1,AC79*4/$I$84,1-SUM(AC6:AC29))</f>
        <v>0.19269123266551114</v>
      </c>
      <c r="AD30" s="122">
        <f>IF($Y30=0,0,AE30/($Y$30))</f>
        <v>0.46866289289386071</v>
      </c>
      <c r="AE30" s="187">
        <f>IF(AE79*4/$I$84+SUM(AE6:AE29)&lt;1,AE79*4/$I$84,1-SUM(AE6:AE29))</f>
        <v>0.56846747059179548</v>
      </c>
      <c r="AF30" s="122">
        <f>IF($Y30=0,0,AG30/($Y$30))</f>
        <v>0.3724762483796244</v>
      </c>
      <c r="AG30" s="187">
        <f>IF(AG79*4/$I$84+SUM(AG6:AG29)&lt;1,AG79*4/$I$84,1-SUM(AG6:AG29))</f>
        <v>0.45179730245859229</v>
      </c>
      <c r="AH30" s="123">
        <f t="shared" si="12"/>
        <v>1</v>
      </c>
      <c r="AI30" s="183">
        <f t="shared" si="13"/>
        <v>0.30323900142897475</v>
      </c>
      <c r="AJ30" s="120">
        <f t="shared" si="14"/>
        <v>9.6345616332755624E-2</v>
      </c>
      <c r="AK30" s="119">
        <f t="shared" si="15"/>
        <v>0.51013238652519388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-0.14751836455043543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1.4469069115749802</v>
      </c>
      <c r="C32" s="77">
        <f>SUM(C6:C31)</f>
        <v>0.48749896779836899</v>
      </c>
      <c r="D32" s="24">
        <f>SUM(D6:D30)</f>
        <v>4.5004608532849186</v>
      </c>
      <c r="E32" s="2"/>
      <c r="F32" s="2"/>
      <c r="H32" s="17"/>
      <c r="I32" s="22">
        <f>SUM(I6:I30)</f>
        <v>3.3591464368613257</v>
      </c>
      <c r="J32" s="17"/>
      <c r="L32" s="22">
        <f>SUM(L6:L30)</f>
        <v>1.1475183645504354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4.4676083052414862E-2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8496</v>
      </c>
      <c r="J37" s="38">
        <f>J91*I$83</f>
        <v>8495.9999999999982</v>
      </c>
      <c r="K37" s="40">
        <f>(B37/B$65)</f>
        <v>0.11615151319610247</v>
      </c>
      <c r="L37" s="22">
        <f t="shared" ref="L37" si="28">(K37*H37)</f>
        <v>0.10964702845712072</v>
      </c>
      <c r="M37" s="24">
        <f>J37/B$65</f>
        <v>0.10964702845712071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0.24550551203720278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2085.8148302680743</v>
      </c>
      <c r="AF37" s="122">
        <f t="shared" ref="AF37:AF64" si="29">1-SUM(Z37,AB37,AD37)</f>
        <v>0.75449448796279728</v>
      </c>
      <c r="AG37" s="147">
        <f>$J37*AF37</f>
        <v>6410.1851697319244</v>
      </c>
      <c r="AH37" s="123">
        <f>SUM(Z37,AB37,AD37,AF37)</f>
        <v>1</v>
      </c>
      <c r="AI37" s="112">
        <f>SUM(AA37,AC37,AE37,AG37)</f>
        <v>8495.9999999999982</v>
      </c>
      <c r="AJ37" s="148">
        <f>(AA37+AC37)</f>
        <v>0</v>
      </c>
      <c r="AK37" s="147">
        <f>(AE37+AG37)</f>
        <v>8495.9999999999982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4320</v>
      </c>
      <c r="C38" s="104">
        <f>IF([1]Summ!$I1073="",0,[1]Summ!$I1073)</f>
        <v>0</v>
      </c>
      <c r="D38" s="38">
        <f t="shared" si="25"/>
        <v>4320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4078.08</v>
      </c>
      <c r="J38" s="38">
        <f t="shared" ref="J38:J64" si="32">J92*I$83</f>
        <v>4078.0799999999995</v>
      </c>
      <c r="K38" s="40">
        <f t="shared" ref="K38:K64" si="33">(B38/B$65)</f>
        <v>5.5752726334129185E-2</v>
      </c>
      <c r="L38" s="22">
        <f t="shared" ref="L38:L64" si="34">(K38*H38)</f>
        <v>5.2630573659417951E-2</v>
      </c>
      <c r="M38" s="24">
        <f t="shared" ref="M38:M64" si="35">J38/B$65</f>
        <v>5.2630573659417944E-2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0.24550551203720278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1001.1911185286758</v>
      </c>
      <c r="AF38" s="122">
        <f t="shared" si="29"/>
        <v>0.75449448796279728</v>
      </c>
      <c r="AG38" s="147">
        <f t="shared" ref="AG38:AG64" si="36">$J38*AF38</f>
        <v>3076.8888814713241</v>
      </c>
      <c r="AH38" s="123">
        <f t="shared" ref="AH38:AI58" si="37">SUM(Z38,AB38,AD38,AF38)</f>
        <v>1</v>
      </c>
      <c r="AI38" s="112">
        <f t="shared" si="37"/>
        <v>4078.08</v>
      </c>
      <c r="AJ38" s="148">
        <f t="shared" ref="AJ38:AJ64" si="38">(AA38+AC38)</f>
        <v>0</v>
      </c>
      <c r="AK38" s="147">
        <f t="shared" ref="AK38:AK64" si="39">(AE38+AG38)</f>
        <v>4078.08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1050</v>
      </c>
      <c r="C39" s="104">
        <f>IF([1]Summ!$I1074="",0,[1]Summ!$I1074)</f>
        <v>0</v>
      </c>
      <c r="D39" s="38">
        <f t="shared" si="25"/>
        <v>1050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991.19999999999993</v>
      </c>
      <c r="J39" s="38">
        <f t="shared" si="32"/>
        <v>991.19999999999982</v>
      </c>
      <c r="K39" s="40">
        <f t="shared" si="33"/>
        <v>1.3551009872878621E-2</v>
      </c>
      <c r="L39" s="22">
        <f t="shared" si="34"/>
        <v>1.2792153319997418E-2</v>
      </c>
      <c r="M39" s="24">
        <f t="shared" si="35"/>
        <v>1.2792153319997416E-2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0.53893010850795575</v>
      </c>
      <c r="AA39" s="147">
        <f t="shared" ref="AA39:AA64" si="40">$J39*Z39</f>
        <v>534.18752355308561</v>
      </c>
      <c r="AB39" s="122">
        <f>AB8</f>
        <v>0.46106989149204425</v>
      </c>
      <c r="AC39" s="147">
        <f t="shared" ref="AC39:AC64" si="41">$J39*AB39</f>
        <v>457.01247644691415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991.19999999999982</v>
      </c>
      <c r="AJ39" s="148">
        <f t="shared" si="38"/>
        <v>991.19999999999982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Green maize sold: quantity</v>
      </c>
      <c r="B40" s="104">
        <f>IF([1]Summ!$H1075="",0,[1]Summ!$H1075)</f>
        <v>25675</v>
      </c>
      <c r="C40" s="104">
        <f>IF([1]Summ!$I1075="",0,[1]Summ!$I1075)</f>
        <v>0</v>
      </c>
      <c r="D40" s="38">
        <f t="shared" si="25"/>
        <v>25675</v>
      </c>
      <c r="E40" s="75">
        <f>Poor!E40</f>
        <v>1</v>
      </c>
      <c r="F40" s="75">
        <f>Poor!F40</f>
        <v>1.4</v>
      </c>
      <c r="G40" s="75">
        <f>Poor!G40</f>
        <v>1.65</v>
      </c>
      <c r="H40" s="24">
        <f t="shared" si="30"/>
        <v>1.4</v>
      </c>
      <c r="I40" s="39">
        <f t="shared" si="31"/>
        <v>35945</v>
      </c>
      <c r="J40" s="38">
        <f t="shared" si="32"/>
        <v>35945</v>
      </c>
      <c r="K40" s="40">
        <f t="shared" si="33"/>
        <v>0.33135445570110345</v>
      </c>
      <c r="L40" s="22">
        <f t="shared" si="34"/>
        <v>0.46389623798154478</v>
      </c>
      <c r="M40" s="24">
        <f t="shared" si="35"/>
        <v>0.46389623798154483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0.53893010850795575</v>
      </c>
      <c r="AA40" s="147">
        <f t="shared" si="40"/>
        <v>19371.842750318468</v>
      </c>
      <c r="AB40" s="122">
        <f>AB9</f>
        <v>0.46106989149204425</v>
      </c>
      <c r="AC40" s="147">
        <f t="shared" si="41"/>
        <v>16573.157249681532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35945</v>
      </c>
      <c r="AJ40" s="148">
        <f t="shared" si="38"/>
        <v>35945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4000</v>
      </c>
      <c r="C41" s="104">
        <f>IF([1]Summ!$I1076="",0,[1]Summ!$I1076)</f>
        <v>-4000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5831.2971890480594</v>
      </c>
      <c r="K41" s="40">
        <f t="shared" si="33"/>
        <v>5.1622894753823319E-2</v>
      </c>
      <c r="L41" s="22">
        <f t="shared" si="34"/>
        <v>7.8776537394334392E-2</v>
      </c>
      <c r="M41" s="24">
        <f t="shared" si="35"/>
        <v>7.5257110267123437E-2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0.53893010850795575</v>
      </c>
      <c r="AA41" s="147">
        <f t="shared" si="40"/>
        <v>3142.661626835808</v>
      </c>
      <c r="AB41" s="122">
        <f>AB11</f>
        <v>0.46106989149204425</v>
      </c>
      <c r="AC41" s="147">
        <f t="shared" si="41"/>
        <v>2688.6355622122514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5831.2971890480594</v>
      </c>
      <c r="AJ41" s="148">
        <f t="shared" si="38"/>
        <v>5831.2971890480594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Potato: kg produced</v>
      </c>
      <c r="B43" s="104">
        <f>IF([1]Summ!$H1078="",0,[1]Summ!$H1078)</f>
        <v>720</v>
      </c>
      <c r="C43" s="104">
        <f>IF([1]Summ!$I1078="",0,[1]Summ!$I1078)</f>
        <v>-720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962.96650828316592</v>
      </c>
      <c r="K43" s="40">
        <f t="shared" si="33"/>
        <v>9.2921210556881975E-3</v>
      </c>
      <c r="L43" s="22">
        <f t="shared" si="34"/>
        <v>1.3008969477963477E-2</v>
      </c>
      <c r="M43" s="24">
        <f t="shared" si="35"/>
        <v>1.2427779677139652E-2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240.74162707079148</v>
      </c>
      <c r="AB43" s="156">
        <f>Poor!AB43</f>
        <v>0.25</v>
      </c>
      <c r="AC43" s="147">
        <f t="shared" si="41"/>
        <v>240.74162707079148</v>
      </c>
      <c r="AD43" s="156">
        <f>Poor!AD43</f>
        <v>0.25</v>
      </c>
      <c r="AE43" s="147">
        <f t="shared" si="42"/>
        <v>240.74162707079148</v>
      </c>
      <c r="AF43" s="122">
        <f t="shared" si="29"/>
        <v>0.25</v>
      </c>
      <c r="AG43" s="147">
        <f t="shared" si="36"/>
        <v>240.74162707079148</v>
      </c>
      <c r="AH43" s="123">
        <f t="shared" si="37"/>
        <v>1</v>
      </c>
      <c r="AI43" s="112">
        <f t="shared" si="37"/>
        <v>962.96650828316592</v>
      </c>
      <c r="AJ43" s="148">
        <f t="shared" si="38"/>
        <v>481.48325414158296</v>
      </c>
      <c r="AK43" s="147">
        <f t="shared" si="39"/>
        <v>481.48325414158296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Other root crops: no. local meas( Sweet potato)</v>
      </c>
      <c r="B44" s="104">
        <f>IF([1]Summ!$H1079="",0,[1]Summ!$H1079)</f>
        <v>1000</v>
      </c>
      <c r="C44" s="104">
        <f>IF([1]Summ!$I1079="",0,[1]Summ!$I1079)</f>
        <v>-1000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1337.4534837266192</v>
      </c>
      <c r="K44" s="40">
        <f t="shared" si="33"/>
        <v>1.290572368845583E-2</v>
      </c>
      <c r="L44" s="22">
        <f t="shared" si="34"/>
        <v>1.8068013163838159E-2</v>
      </c>
      <c r="M44" s="24">
        <f t="shared" si="35"/>
        <v>1.7260805107138403E-2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334.3633709316548</v>
      </c>
      <c r="AB44" s="156">
        <f>Poor!AB44</f>
        <v>0.25</v>
      </c>
      <c r="AC44" s="147">
        <f t="shared" si="41"/>
        <v>334.3633709316548</v>
      </c>
      <c r="AD44" s="156">
        <f>Poor!AD44</f>
        <v>0.25</v>
      </c>
      <c r="AE44" s="147">
        <f t="shared" si="42"/>
        <v>334.3633709316548</v>
      </c>
      <c r="AF44" s="122">
        <f t="shared" si="29"/>
        <v>0.25</v>
      </c>
      <c r="AG44" s="147">
        <f t="shared" si="36"/>
        <v>334.3633709316548</v>
      </c>
      <c r="AH44" s="123">
        <f t="shared" si="37"/>
        <v>1</v>
      </c>
      <c r="AI44" s="112">
        <f t="shared" si="37"/>
        <v>1337.4534837266192</v>
      </c>
      <c r="AJ44" s="148">
        <f t="shared" si="38"/>
        <v>668.7267418633096</v>
      </c>
      <c r="AK44" s="147">
        <f t="shared" si="39"/>
        <v>668.7267418633096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Amadumbe</v>
      </c>
      <c r="B45" s="104">
        <f>IF([1]Summ!$H1080="",0,[1]Summ!$H1080)</f>
        <v>500</v>
      </c>
      <c r="C45" s="104">
        <f>IF([1]Summ!$I1080="",0,[1]Summ!$I1080)</f>
        <v>-500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668.7267418633096</v>
      </c>
      <c r="K45" s="40">
        <f t="shared" si="33"/>
        <v>6.4528618442279148E-3</v>
      </c>
      <c r="L45" s="22">
        <f t="shared" si="34"/>
        <v>9.0340065819190796E-3</v>
      </c>
      <c r="M45" s="24">
        <f t="shared" si="35"/>
        <v>8.6304025535692015E-3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167.1816854658274</v>
      </c>
      <c r="AB45" s="156">
        <f>Poor!AB45</f>
        <v>0.25</v>
      </c>
      <c r="AC45" s="147">
        <f t="shared" si="41"/>
        <v>167.1816854658274</v>
      </c>
      <c r="AD45" s="156">
        <f>Poor!AD45</f>
        <v>0.25</v>
      </c>
      <c r="AE45" s="147">
        <f t="shared" si="42"/>
        <v>167.1816854658274</v>
      </c>
      <c r="AF45" s="122">
        <f t="shared" si="29"/>
        <v>0.25</v>
      </c>
      <c r="AG45" s="147">
        <f t="shared" si="36"/>
        <v>167.1816854658274</v>
      </c>
      <c r="AH45" s="123">
        <f t="shared" si="37"/>
        <v>1</v>
      </c>
      <c r="AI45" s="112">
        <f t="shared" si="37"/>
        <v>668.7267418633096</v>
      </c>
      <c r="AJ45" s="148">
        <f t="shared" si="38"/>
        <v>334.3633709316548</v>
      </c>
      <c r="AK45" s="147">
        <f t="shared" si="39"/>
        <v>334.3633709316548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Labour migration(formal employment): no. people per HH</v>
      </c>
      <c r="B46" s="104">
        <f>IF([1]Summ!$H1081="",0,[1]Summ!$H1081)</f>
        <v>1500</v>
      </c>
      <c r="C46" s="104">
        <f>IF([1]Summ!$I1081="",0,[1]Summ!$I1081)</f>
        <v>0</v>
      </c>
      <c r="D46" s="38">
        <f t="shared" si="25"/>
        <v>1500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1416</v>
      </c>
      <c r="J46" s="38">
        <f t="shared" si="32"/>
        <v>1416</v>
      </c>
      <c r="K46" s="40">
        <f t="shared" si="33"/>
        <v>1.9358585532683745E-2</v>
      </c>
      <c r="L46" s="22">
        <f t="shared" si="34"/>
        <v>1.8274504742853456E-2</v>
      </c>
      <c r="M46" s="24">
        <f t="shared" si="35"/>
        <v>1.8274504742853456E-2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354</v>
      </c>
      <c r="AB46" s="156">
        <f>Poor!AB46</f>
        <v>0.25</v>
      </c>
      <c r="AC46" s="147">
        <f t="shared" si="41"/>
        <v>354</v>
      </c>
      <c r="AD46" s="156">
        <f>Poor!AD46</f>
        <v>0.25</v>
      </c>
      <c r="AE46" s="147">
        <f t="shared" si="42"/>
        <v>354</v>
      </c>
      <c r="AF46" s="122">
        <f t="shared" si="29"/>
        <v>0.25</v>
      </c>
      <c r="AG46" s="147">
        <f t="shared" si="36"/>
        <v>354</v>
      </c>
      <c r="AH46" s="123">
        <f t="shared" si="37"/>
        <v>1</v>
      </c>
      <c r="AI46" s="112">
        <f t="shared" si="37"/>
        <v>1416</v>
      </c>
      <c r="AJ46" s="148">
        <f t="shared" si="38"/>
        <v>708</v>
      </c>
      <c r="AK46" s="147">
        <f t="shared" si="39"/>
        <v>708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4400</v>
      </c>
      <c r="C47" s="104">
        <f>IF([1]Summ!$I1082="",0,[1]Summ!$I1082)</f>
        <v>0</v>
      </c>
      <c r="D47" s="38">
        <f t="shared" si="25"/>
        <v>4400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4153.5999999999995</v>
      </c>
      <c r="J47" s="38">
        <f t="shared" si="32"/>
        <v>4153.6000000000004</v>
      </c>
      <c r="K47" s="40">
        <f t="shared" si="33"/>
        <v>5.678518422920565E-2</v>
      </c>
      <c r="L47" s="22">
        <f t="shared" si="34"/>
        <v>5.360521391237013E-2</v>
      </c>
      <c r="M47" s="24">
        <f t="shared" si="35"/>
        <v>5.3605213912370143E-2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1038.4000000000001</v>
      </c>
      <c r="AB47" s="156">
        <f>Poor!AB47</f>
        <v>0.25</v>
      </c>
      <c r="AC47" s="147">
        <f t="shared" si="41"/>
        <v>1038.4000000000001</v>
      </c>
      <c r="AD47" s="156">
        <f>Poor!AD47</f>
        <v>0.25</v>
      </c>
      <c r="AE47" s="147">
        <f t="shared" si="42"/>
        <v>1038.4000000000001</v>
      </c>
      <c r="AF47" s="122">
        <f t="shared" si="29"/>
        <v>0.25</v>
      </c>
      <c r="AG47" s="147">
        <f t="shared" si="36"/>
        <v>1038.4000000000001</v>
      </c>
      <c r="AH47" s="123">
        <f t="shared" si="37"/>
        <v>1</v>
      </c>
      <c r="AI47" s="112">
        <f t="shared" si="37"/>
        <v>4153.6000000000004</v>
      </c>
      <c r="AJ47" s="148">
        <f t="shared" si="38"/>
        <v>2076.8000000000002</v>
      </c>
      <c r="AK47" s="147">
        <f t="shared" si="39"/>
        <v>2076.8000000000002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8520</v>
      </c>
      <c r="C48" s="104">
        <f>IF([1]Summ!$I1083="",0,[1]Summ!$I1083)</f>
        <v>0</v>
      </c>
      <c r="D48" s="38">
        <f t="shared" si="25"/>
        <v>8520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10053.6</v>
      </c>
      <c r="J48" s="38">
        <f t="shared" si="32"/>
        <v>10053.6</v>
      </c>
      <c r="K48" s="40">
        <f t="shared" si="33"/>
        <v>0.10995676582564368</v>
      </c>
      <c r="L48" s="22">
        <f t="shared" si="34"/>
        <v>0.12974898367425952</v>
      </c>
      <c r="M48" s="24">
        <f t="shared" si="35"/>
        <v>0.12974898367425955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2513.4</v>
      </c>
      <c r="AB48" s="156">
        <f>Poor!AB48</f>
        <v>0.25</v>
      </c>
      <c r="AC48" s="147">
        <f t="shared" si="41"/>
        <v>2513.4</v>
      </c>
      <c r="AD48" s="156">
        <f>Poor!AD48</f>
        <v>0.25</v>
      </c>
      <c r="AE48" s="147">
        <f t="shared" si="42"/>
        <v>2513.4</v>
      </c>
      <c r="AF48" s="122">
        <f t="shared" si="29"/>
        <v>0.25</v>
      </c>
      <c r="AG48" s="147">
        <f t="shared" si="36"/>
        <v>2513.4</v>
      </c>
      <c r="AH48" s="123">
        <f t="shared" si="37"/>
        <v>1</v>
      </c>
      <c r="AI48" s="112">
        <f t="shared" si="37"/>
        <v>10053.6</v>
      </c>
      <c r="AJ48" s="148">
        <f t="shared" si="38"/>
        <v>5026.8</v>
      </c>
      <c r="AK48" s="147">
        <f t="shared" si="39"/>
        <v>5026.8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4000</v>
      </c>
      <c r="C49" s="104">
        <f>IF([1]Summ!$I1084="",0,[1]Summ!$I1084)</f>
        <v>0</v>
      </c>
      <c r="D49" s="38">
        <f t="shared" si="25"/>
        <v>4000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4720</v>
      </c>
      <c r="J49" s="38">
        <f t="shared" si="32"/>
        <v>4720</v>
      </c>
      <c r="K49" s="40">
        <f t="shared" si="33"/>
        <v>5.1622894753823319E-2</v>
      </c>
      <c r="L49" s="22">
        <f t="shared" si="34"/>
        <v>6.0915015809511516E-2</v>
      </c>
      <c r="M49" s="24">
        <f t="shared" si="35"/>
        <v>6.0915015809511516E-2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1180</v>
      </c>
      <c r="AB49" s="156">
        <f>Poor!AB49</f>
        <v>0.25</v>
      </c>
      <c r="AC49" s="147">
        <f t="shared" si="41"/>
        <v>1180</v>
      </c>
      <c r="AD49" s="156">
        <f>Poor!AD49</f>
        <v>0.25</v>
      </c>
      <c r="AE49" s="147">
        <f t="shared" si="42"/>
        <v>1180</v>
      </c>
      <c r="AF49" s="122">
        <f t="shared" si="29"/>
        <v>0.25</v>
      </c>
      <c r="AG49" s="147">
        <f t="shared" si="36"/>
        <v>1180</v>
      </c>
      <c r="AH49" s="123">
        <f t="shared" si="37"/>
        <v>1</v>
      </c>
      <c r="AI49" s="112">
        <f t="shared" si="37"/>
        <v>4720</v>
      </c>
      <c r="AJ49" s="148">
        <f t="shared" si="38"/>
        <v>2360</v>
      </c>
      <c r="AK49" s="147">
        <f t="shared" si="39"/>
        <v>2360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income: e.g. Credit (cotton loans)</v>
      </c>
      <c r="B50" s="104">
        <f>IF([1]Summ!$H1085="",0,[1]Summ!$H1085)</f>
        <v>8400</v>
      </c>
      <c r="C50" s="104">
        <f>IF([1]Summ!$I1085="",0,[1]Summ!$I1085)</f>
        <v>0</v>
      </c>
      <c r="D50" s="38">
        <f t="shared" si="25"/>
        <v>8400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8400</v>
      </c>
      <c r="J50" s="38">
        <f t="shared" si="32"/>
        <v>8399.9999999999982</v>
      </c>
      <c r="K50" s="40">
        <f t="shared" si="33"/>
        <v>0.10840807898302897</v>
      </c>
      <c r="L50" s="22">
        <f t="shared" si="34"/>
        <v>0.10840807898302897</v>
      </c>
      <c r="M50" s="24">
        <f t="shared" si="35"/>
        <v>0.10840807898302895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2099.9999999999995</v>
      </c>
      <c r="AB50" s="156">
        <f>Poor!AB55</f>
        <v>0.25</v>
      </c>
      <c r="AC50" s="147">
        <f t="shared" si="41"/>
        <v>2099.9999999999995</v>
      </c>
      <c r="AD50" s="156">
        <f>Poor!AD55</f>
        <v>0.25</v>
      </c>
      <c r="AE50" s="147">
        <f t="shared" si="42"/>
        <v>2099.9999999999995</v>
      </c>
      <c r="AF50" s="122">
        <f t="shared" si="29"/>
        <v>0.25</v>
      </c>
      <c r="AG50" s="147">
        <f t="shared" si="36"/>
        <v>2099.9999999999995</v>
      </c>
      <c r="AH50" s="123">
        <f t="shared" si="37"/>
        <v>1</v>
      </c>
      <c r="AI50" s="112">
        <f t="shared" si="37"/>
        <v>8399.9999999999982</v>
      </c>
      <c r="AJ50" s="148">
        <f t="shared" si="38"/>
        <v>4199.9999999999991</v>
      </c>
      <c r="AK50" s="147">
        <f t="shared" si="39"/>
        <v>4199.9999999999991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Remittances: no. times per year</v>
      </c>
      <c r="B51" s="104">
        <f>IF([1]Summ!$H1086="",0,[1]Summ!$H1086)</f>
        <v>4400</v>
      </c>
      <c r="C51" s="104">
        <f>IF([1]Summ!$I1086="",0,[1]Summ!$I1086)</f>
        <v>0</v>
      </c>
      <c r="D51" s="38">
        <f t="shared" si="25"/>
        <v>4400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4884</v>
      </c>
      <c r="J51" s="38">
        <f t="shared" si="32"/>
        <v>4884.0000000000009</v>
      </c>
      <c r="K51" s="40">
        <f t="shared" si="33"/>
        <v>5.678518422920565E-2</v>
      </c>
      <c r="L51" s="22">
        <f t="shared" si="34"/>
        <v>6.3031554494418274E-2</v>
      </c>
      <c r="M51" s="24">
        <f t="shared" si="35"/>
        <v>6.3031554494418288E-2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1221.0000000000002</v>
      </c>
      <c r="AB51" s="156">
        <f>Poor!AB56</f>
        <v>0.25</v>
      </c>
      <c r="AC51" s="147">
        <f t="shared" si="41"/>
        <v>1221.0000000000002</v>
      </c>
      <c r="AD51" s="156">
        <f>Poor!AD56</f>
        <v>0.25</v>
      </c>
      <c r="AE51" s="147">
        <f t="shared" si="42"/>
        <v>1221.0000000000002</v>
      </c>
      <c r="AF51" s="122">
        <f t="shared" si="29"/>
        <v>0.25</v>
      </c>
      <c r="AG51" s="147">
        <f t="shared" si="36"/>
        <v>1221.0000000000002</v>
      </c>
      <c r="AH51" s="123">
        <f t="shared" si="37"/>
        <v>1</v>
      </c>
      <c r="AI51" s="112">
        <f t="shared" si="37"/>
        <v>4884.0000000000009</v>
      </c>
      <c r="AJ51" s="148">
        <f t="shared" si="38"/>
        <v>2442.0000000000005</v>
      </c>
      <c r="AK51" s="147">
        <f t="shared" si="39"/>
        <v>2442.0000000000005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77485</v>
      </c>
      <c r="C65" s="39">
        <f>SUM(C37:C64)</f>
        <v>-6220</v>
      </c>
      <c r="D65" s="42">
        <f>SUM(D37:D64)</f>
        <v>71265</v>
      </c>
      <c r="E65" s="32"/>
      <c r="F65" s="32"/>
      <c r="G65" s="32"/>
      <c r="H65" s="31"/>
      <c r="I65" s="39">
        <f>SUM(I37:I64)</f>
        <v>83137.48</v>
      </c>
      <c r="J65" s="39">
        <f>SUM(J37:J64)</f>
        <v>91937.923922921153</v>
      </c>
      <c r="K65" s="40">
        <f>SUM(K37:K64)</f>
        <v>1</v>
      </c>
      <c r="L65" s="22">
        <f>SUM(L37:L64)</f>
        <v>1.191836871652578</v>
      </c>
      <c r="M65" s="24">
        <f>SUM(M37:M64)</f>
        <v>1.1865254426394933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32197.778584175641</v>
      </c>
      <c r="AB65" s="137"/>
      <c r="AC65" s="153">
        <f>SUM(AC37:AC64)</f>
        <v>28867.891971808975</v>
      </c>
      <c r="AD65" s="137"/>
      <c r="AE65" s="153">
        <f>SUM(AE37:AE64)</f>
        <v>12236.092632265023</v>
      </c>
      <c r="AF65" s="137"/>
      <c r="AG65" s="153">
        <f>SUM(AG37:AG64)</f>
        <v>18636.160734671521</v>
      </c>
      <c r="AH65" s="137"/>
      <c r="AI65" s="153">
        <f>SUM(AI37:AI64)</f>
        <v>91937.923922921153</v>
      </c>
      <c r="AJ65" s="153">
        <f>SUM(AJ37:AJ64)</f>
        <v>61065.670555984616</v>
      </c>
      <c r="AK65" s="153">
        <f>SUM(AK37:AK64)</f>
        <v>30872.253366936544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16743.113280336998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44">J124*I$83</f>
        <v>23440.358592471795</v>
      </c>
      <c r="K70" s="40">
        <f>B70/B$76</f>
        <v>0.21608199368054459</v>
      </c>
      <c r="L70" s="22">
        <f t="shared" ref="L70:L75" si="45">(L124*G$37*F$9/F$7)/B$130</f>
        <v>0.30251479115276236</v>
      </c>
      <c r="M70" s="24">
        <f>J70/B$76</f>
        <v>0.30251479115276242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16326.000000000002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19264.68</v>
      </c>
      <c r="J71" s="51">
        <f t="shared" si="44"/>
        <v>19264.68</v>
      </c>
      <c r="K71" s="40">
        <f t="shared" ref="K71:K72" si="47">B71/B$76</f>
        <v>0.21069884493772992</v>
      </c>
      <c r="L71" s="22">
        <f t="shared" si="45"/>
        <v>0.24862463702652127</v>
      </c>
      <c r="M71" s="24">
        <f t="shared" ref="M71:M72" si="48">J71/B$76</f>
        <v>0.24862463702652127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36830.159999999996</v>
      </c>
      <c r="K72" s="40">
        <f t="shared" si="47"/>
        <v>0.40281344776408334</v>
      </c>
      <c r="L72" s="22">
        <f t="shared" si="45"/>
        <v>0.47158797111354522</v>
      </c>
      <c r="M72" s="24">
        <f t="shared" si="48"/>
        <v>0.47531986836161833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5768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4023.8950179162093</v>
      </c>
      <c r="K73" s="40">
        <f>B73/B$76</f>
        <v>7.4440214235013222E-2</v>
      </c>
      <c r="L73" s="22">
        <f t="shared" si="45"/>
        <v>0</v>
      </c>
      <c r="M73" s="24">
        <f>J73/B$76</f>
        <v>5.1931277252580621E-2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612.5616</v>
      </c>
      <c r="AB73" s="156">
        <f>Poor!AB73</f>
        <v>0.09</v>
      </c>
      <c r="AC73" s="147">
        <f>$H$73*$B$73*AB73</f>
        <v>612.5616</v>
      </c>
      <c r="AD73" s="156">
        <f>Poor!AD73</f>
        <v>0.23</v>
      </c>
      <c r="AE73" s="147">
        <f>$H$73*$B$73*AD73</f>
        <v>1565.4352000000001</v>
      </c>
      <c r="AF73" s="156">
        <f>Poor!AF73</f>
        <v>0.59</v>
      </c>
      <c r="AG73" s="147">
        <f>$H$73*$B$73*AF73</f>
        <v>4015.6815999999994</v>
      </c>
      <c r="AH73" s="155">
        <f>SUM(Z73,AB73,AD73,AF73)</f>
        <v>1</v>
      </c>
      <c r="AI73" s="147">
        <f>SUM(AA73,AC73,AE73,AG73)</f>
        <v>6806.24</v>
      </c>
      <c r="AJ73" s="148">
        <f>(AA73+AC73)</f>
        <v>1225.1232</v>
      </c>
      <c r="AK73" s="147">
        <f>(AE73+AG73)</f>
        <v>5581.1167999999998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11550.402985074628</v>
      </c>
      <c r="C74" s="39"/>
      <c r="D74" s="38"/>
      <c r="E74" s="32"/>
      <c r="F74" s="32"/>
      <c r="G74" s="32"/>
      <c r="H74" s="31"/>
      <c r="I74" s="39">
        <f>I128*I$83</f>
        <v>59697.12140752819</v>
      </c>
      <c r="J74" s="51">
        <f t="shared" si="44"/>
        <v>8378.830312533144</v>
      </c>
      <c r="K74" s="40">
        <f>B74/B$76</f>
        <v>0.14906630941568857</v>
      </c>
      <c r="L74" s="22">
        <f t="shared" si="45"/>
        <v>0.16910947235974882</v>
      </c>
      <c r="M74" s="24">
        <f>J74/B$76</f>
        <v>0.10813486884601077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1.2452401736742322E-12</v>
      </c>
      <c r="AB74" s="156"/>
      <c r="AC74" s="147">
        <f>AC30*$I$84/4</f>
        <v>2161.2492148675801</v>
      </c>
      <c r="AD74" s="156"/>
      <c r="AE74" s="147">
        <f>AE30*$I$84/4</f>
        <v>6376.0029841470741</v>
      </c>
      <c r="AF74" s="156"/>
      <c r="AG74" s="147">
        <f>AG30*$I$84/4</f>
        <v>5067.415635421863</v>
      </c>
      <c r="AH74" s="155"/>
      <c r="AI74" s="147">
        <f>SUM(AA74,AC74,AE74,AG74)</f>
        <v>13604.667834436519</v>
      </c>
      <c r="AJ74" s="148">
        <f>(AA74+AC74)</f>
        <v>2161.2492148675815</v>
      </c>
      <c r="AK74" s="147">
        <f>(AE74+AG74)</f>
        <v>11443.418619568936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35992.844741989444</v>
      </c>
      <c r="AB75" s="158"/>
      <c r="AC75" s="149">
        <f>AA75+AC65-SUM(AC70,AC74)</f>
        <v>56839.397850812893</v>
      </c>
      <c r="AD75" s="158"/>
      <c r="AE75" s="149">
        <f>AC75+AE65-SUM(AE70,AE74)</f>
        <v>56839.397850812893</v>
      </c>
      <c r="AF75" s="158"/>
      <c r="AG75" s="149">
        <f>IF(SUM(AG6:AG29)+((AG65-AG70-$J$75)*4/I$83)&lt;1,0,AG65-AG70-$J$75-(1-SUM(AG6:AG29))*I$83/4)</f>
        <v>9655.1558059317522</v>
      </c>
      <c r="AH75" s="134"/>
      <c r="AI75" s="149">
        <f>AI76-SUM(AI70,AI74)</f>
        <v>54892.89749601284</v>
      </c>
      <c r="AJ75" s="151">
        <f>AJ76-SUM(AJ70,AJ74)</f>
        <v>47184.242044881139</v>
      </c>
      <c r="AK75" s="149">
        <f>AJ75+AK76-SUM(AK70,AK74)</f>
        <v>54892.897496012847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77485</v>
      </c>
      <c r="C76" s="39"/>
      <c r="D76" s="38"/>
      <c r="E76" s="32"/>
      <c r="F76" s="32"/>
      <c r="G76" s="32"/>
      <c r="H76" s="31"/>
      <c r="I76" s="39">
        <f>I130*I$83</f>
        <v>83137.479999999981</v>
      </c>
      <c r="J76" s="51">
        <f t="shared" si="44"/>
        <v>91937.923922921153</v>
      </c>
      <c r="K76" s="40">
        <f>SUM(K70:K75)</f>
        <v>1.0531008100330597</v>
      </c>
      <c r="L76" s="22">
        <f>SUM(L70:L75)</f>
        <v>1.1918368716525776</v>
      </c>
      <c r="M76" s="24">
        <f>SUM(M70:M75)</f>
        <v>1.1865254426394936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32197.778584175641</v>
      </c>
      <c r="AB76" s="137"/>
      <c r="AC76" s="153">
        <f>AC65</f>
        <v>28867.891971808975</v>
      </c>
      <c r="AD76" s="137"/>
      <c r="AE76" s="153">
        <f>AE65</f>
        <v>12236.092632265023</v>
      </c>
      <c r="AF76" s="137"/>
      <c r="AG76" s="153">
        <f>AG65</f>
        <v>18636.160734671521</v>
      </c>
      <c r="AH76" s="137"/>
      <c r="AI76" s="153">
        <f>SUM(AA76,AC76,AE76,AG76)</f>
        <v>91937.923922921153</v>
      </c>
      <c r="AJ76" s="154">
        <f>SUM(AA76,AC76)</f>
        <v>61065.670555984616</v>
      </c>
      <c r="AK76" s="154">
        <f>SUM(AE76,AG76)</f>
        <v>30872.253366936544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19264.679999999993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9655.1558059317522</v>
      </c>
      <c r="AB78" s="112"/>
      <c r="AC78" s="112">
        <f>IF(AA75&lt;0,0,AA75)</f>
        <v>35992.844741989444</v>
      </c>
      <c r="AD78" s="112"/>
      <c r="AE78" s="112">
        <f>AC75</f>
        <v>56839.397850812893</v>
      </c>
      <c r="AF78" s="112"/>
      <c r="AG78" s="112">
        <f>AE75</f>
        <v>56839.397850812893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35992.844741989444</v>
      </c>
      <c r="AB79" s="112"/>
      <c r="AC79" s="112">
        <f>AA79-AA74+AC65-AC70</f>
        <v>59000.647065680467</v>
      </c>
      <c r="AD79" s="112"/>
      <c r="AE79" s="112">
        <f>AC79-AC74+AE65-AE70</f>
        <v>63215.400834959961</v>
      </c>
      <c r="AF79" s="112"/>
      <c r="AG79" s="112">
        <f>AE79-AE74+AG65-AG70</f>
        <v>69615.468937366459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11216.126364292088</v>
      </c>
      <c r="AB83" s="112"/>
      <c r="AC83" s="165">
        <f>$I$84*AB82/4</f>
        <v>11216.126364292088</v>
      </c>
      <c r="AD83" s="112"/>
      <c r="AE83" s="165">
        <f>$I$84*AD82/4</f>
        <v>11216.126364292088</v>
      </c>
      <c r="AF83" s="112"/>
      <c r="AG83" s="165">
        <f>$I$84*AF82/4</f>
        <v>11216.126364292088</v>
      </c>
      <c r="AH83" s="165">
        <f>SUM(AA83,AC83,AE83,AG83)</f>
        <v>44864.50545716835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0.53743768560206906</v>
      </c>
      <c r="C91" s="75">
        <f t="shared" si="50"/>
        <v>0</v>
      </c>
      <c r="D91" s="24">
        <f t="shared" ref="D91" si="51">(B91+C91)</f>
        <v>0.53743768560206906</v>
      </c>
      <c r="H91" s="24">
        <f>(E37*F37/G37*F$7/F$9)</f>
        <v>0.57212121212121214</v>
      </c>
      <c r="I91" s="22">
        <f t="shared" ref="I91" si="52">(D91*H91)</f>
        <v>0.30747950012627467</v>
      </c>
      <c r="J91" s="24">
        <f>IF(I$32&lt;=1+I$131,I91,L91+J$33*(I91-L91))</f>
        <v>0.30747950012627467</v>
      </c>
      <c r="K91" s="22">
        <f t="shared" ref="K91" si="53">(B91)</f>
        <v>0.53743768560206906</v>
      </c>
      <c r="L91" s="22">
        <f t="shared" ref="L91" si="54">(K91*H91)</f>
        <v>0.30747950012627467</v>
      </c>
      <c r="M91" s="227">
        <f t="shared" si="49"/>
        <v>0.30747950012627467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0.25797008908899316</v>
      </c>
      <c r="C92" s="75">
        <f t="shared" si="50"/>
        <v>0</v>
      </c>
      <c r="D92" s="24">
        <f t="shared" ref="D92:D118" si="56">(B92+C92)</f>
        <v>0.25797008908899316</v>
      </c>
      <c r="H92" s="24">
        <f t="shared" ref="H92:H118" si="57">(E38*F38/G38*F$7/F$9)</f>
        <v>0.57212121212121214</v>
      </c>
      <c r="I92" s="22">
        <f t="shared" ref="I92:I118" si="58">(D92*H92)</f>
        <v>0.14759016006061185</v>
      </c>
      <c r="J92" s="24">
        <f t="shared" ref="J92:J118" si="59">IF(I$32&lt;=1+I$131,I92,L92+J$33*(I92-L92))</f>
        <v>0.14759016006061185</v>
      </c>
      <c r="K92" s="22">
        <f t="shared" ref="K92:K118" si="60">(B92)</f>
        <v>0.25797008908899316</v>
      </c>
      <c r="L92" s="22">
        <f t="shared" ref="L92:L118" si="61">(K92*H92)</f>
        <v>0.14759016006061185</v>
      </c>
      <c r="M92" s="227">
        <f t="shared" ref="M92:M118" si="62">(J92)</f>
        <v>0.14759016006061185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6.270106332024139E-2</v>
      </c>
      <c r="C93" s="75">
        <f t="shared" si="50"/>
        <v>0</v>
      </c>
      <c r="D93" s="24">
        <f t="shared" si="56"/>
        <v>6.270106332024139E-2</v>
      </c>
      <c r="H93" s="24">
        <f t="shared" si="57"/>
        <v>0.57212121212121214</v>
      </c>
      <c r="I93" s="22">
        <f t="shared" si="58"/>
        <v>3.5872608348065375E-2</v>
      </c>
      <c r="J93" s="24">
        <f t="shared" si="59"/>
        <v>3.5872608348065375E-2</v>
      </c>
      <c r="K93" s="22">
        <f t="shared" si="60"/>
        <v>6.270106332024139E-2</v>
      </c>
      <c r="L93" s="22">
        <f t="shared" si="61"/>
        <v>3.5872608348065375E-2</v>
      </c>
      <c r="M93" s="227">
        <f t="shared" si="62"/>
        <v>3.5872608348065375E-2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Green maize sold: quantity</v>
      </c>
      <c r="B94" s="75">
        <f t="shared" si="50"/>
        <v>1.5331902864259026</v>
      </c>
      <c r="C94" s="75">
        <f t="shared" si="50"/>
        <v>0</v>
      </c>
      <c r="D94" s="24">
        <f t="shared" si="56"/>
        <v>1.5331902864259026</v>
      </c>
      <c r="H94" s="24">
        <f t="shared" si="57"/>
        <v>0.84848484848484851</v>
      </c>
      <c r="I94" s="22">
        <f t="shared" si="58"/>
        <v>1.3008887278765235</v>
      </c>
      <c r="J94" s="24">
        <f t="shared" si="59"/>
        <v>1.3008887278765235</v>
      </c>
      <c r="K94" s="22">
        <f t="shared" si="60"/>
        <v>1.5331902864259026</v>
      </c>
      <c r="L94" s="22">
        <f t="shared" si="61"/>
        <v>1.3008887278765235</v>
      </c>
      <c r="M94" s="227">
        <f t="shared" si="62"/>
        <v>1.3008887278765235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0.23886119360091959</v>
      </c>
      <c r="C95" s="75">
        <f t="shared" si="50"/>
        <v>-0.23886119360091959</v>
      </c>
      <c r="D95" s="24">
        <f t="shared" si="56"/>
        <v>0</v>
      </c>
      <c r="H95" s="24">
        <f t="shared" si="57"/>
        <v>0.92484848484848492</v>
      </c>
      <c r="I95" s="22">
        <f t="shared" si="58"/>
        <v>0</v>
      </c>
      <c r="J95" s="24">
        <f t="shared" si="59"/>
        <v>0.2110410010329859</v>
      </c>
      <c r="K95" s="22">
        <f t="shared" si="60"/>
        <v>0.23886119360091959</v>
      </c>
      <c r="L95" s="22">
        <f t="shared" si="61"/>
        <v>0.2209104129909111</v>
      </c>
      <c r="M95" s="227">
        <f t="shared" si="62"/>
        <v>0.2110410010329859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kg produced</v>
      </c>
      <c r="B97" s="75">
        <f t="shared" si="50"/>
        <v>4.2995014848165529E-2</v>
      </c>
      <c r="C97" s="75">
        <f t="shared" si="50"/>
        <v>-4.2995014848165529E-2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3.4850807510034373E-2</v>
      </c>
      <c r="K97" s="22">
        <f t="shared" si="60"/>
        <v>4.2995014848165529E-2</v>
      </c>
      <c r="L97" s="22">
        <f t="shared" si="61"/>
        <v>3.6480618659049543E-2</v>
      </c>
      <c r="M97" s="227">
        <f t="shared" si="62"/>
        <v>3.4850807510034373E-2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Other root crops: no. local meas( Sweet potato)</v>
      </c>
      <c r="B98" s="75">
        <f t="shared" si="50"/>
        <v>5.9715298400229898E-2</v>
      </c>
      <c r="C98" s="75">
        <f t="shared" si="50"/>
        <v>-5.9715298400229898E-2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4.8403899319492176E-2</v>
      </c>
      <c r="K98" s="22">
        <f t="shared" si="60"/>
        <v>5.9715298400229898E-2</v>
      </c>
      <c r="L98" s="22">
        <f t="shared" si="61"/>
        <v>5.0667525915346581E-2</v>
      </c>
      <c r="M98" s="227">
        <f t="shared" si="62"/>
        <v>4.8403899319492176E-2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Amadumbe</v>
      </c>
      <c r="B99" s="75">
        <f t="shared" si="50"/>
        <v>2.9857649200114949E-2</v>
      </c>
      <c r="C99" s="75">
        <f t="shared" si="50"/>
        <v>-2.9857649200114949E-2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2.4201949659746088E-2</v>
      </c>
      <c r="K99" s="22">
        <f t="shared" si="60"/>
        <v>2.9857649200114949E-2</v>
      </c>
      <c r="L99" s="22">
        <f t="shared" si="61"/>
        <v>2.5333762957673291E-2</v>
      </c>
      <c r="M99" s="227">
        <f t="shared" si="62"/>
        <v>2.4201949659746088E-2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si="50"/>
        <v>8.9572947600344843E-2</v>
      </c>
      <c r="C100" s="75">
        <f t="shared" si="50"/>
        <v>0</v>
      </c>
      <c r="D100" s="24">
        <f t="shared" si="56"/>
        <v>8.9572947600344843E-2</v>
      </c>
      <c r="H100" s="24">
        <f t="shared" si="57"/>
        <v>0.57212121212121214</v>
      </c>
      <c r="I100" s="22">
        <f t="shared" si="58"/>
        <v>5.1246583354379115E-2</v>
      </c>
      <c r="J100" s="24">
        <f t="shared" si="59"/>
        <v>5.1246583354379115E-2</v>
      </c>
      <c r="K100" s="22">
        <f t="shared" si="60"/>
        <v>8.9572947600344843E-2</v>
      </c>
      <c r="L100" s="22">
        <f t="shared" si="61"/>
        <v>5.1246583354379115E-2</v>
      </c>
      <c r="M100" s="227">
        <f t="shared" si="62"/>
        <v>5.1246583354379115E-2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si="50"/>
        <v>0.26274731296101156</v>
      </c>
      <c r="C101" s="75">
        <f t="shared" si="50"/>
        <v>0</v>
      </c>
      <c r="D101" s="24">
        <f t="shared" si="56"/>
        <v>0.26274731296101156</v>
      </c>
      <c r="H101" s="24">
        <f t="shared" si="57"/>
        <v>0.57212121212121214</v>
      </c>
      <c r="I101" s="22">
        <f t="shared" si="58"/>
        <v>0.15032331117284542</v>
      </c>
      <c r="J101" s="24">
        <f t="shared" si="59"/>
        <v>0.15032331117284542</v>
      </c>
      <c r="K101" s="22">
        <f t="shared" si="60"/>
        <v>0.26274731296101156</v>
      </c>
      <c r="L101" s="22">
        <f t="shared" si="61"/>
        <v>0.15032331117284542</v>
      </c>
      <c r="M101" s="227">
        <f t="shared" si="62"/>
        <v>0.15032331117284542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si="50"/>
        <v>0.50877434236995878</v>
      </c>
      <c r="C102" s="75">
        <f t="shared" si="50"/>
        <v>0</v>
      </c>
      <c r="D102" s="24">
        <f t="shared" si="56"/>
        <v>0.50877434236995878</v>
      </c>
      <c r="H102" s="24">
        <f t="shared" si="57"/>
        <v>0.7151515151515152</v>
      </c>
      <c r="I102" s="22">
        <f t="shared" si="58"/>
        <v>0.36385074181609178</v>
      </c>
      <c r="J102" s="24">
        <f t="shared" si="59"/>
        <v>0.36385074181609178</v>
      </c>
      <c r="K102" s="22">
        <f t="shared" si="60"/>
        <v>0.50877434236995878</v>
      </c>
      <c r="L102" s="22">
        <f t="shared" si="61"/>
        <v>0.36385074181609178</v>
      </c>
      <c r="M102" s="227">
        <f t="shared" si="62"/>
        <v>0.36385074181609178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si="50"/>
        <v>0.23886119360091959</v>
      </c>
      <c r="C103" s="75">
        <f t="shared" si="50"/>
        <v>0</v>
      </c>
      <c r="D103" s="24">
        <f t="shared" si="56"/>
        <v>0.23886119360091959</v>
      </c>
      <c r="H103" s="24">
        <f t="shared" si="57"/>
        <v>0.7151515151515152</v>
      </c>
      <c r="I103" s="22">
        <f t="shared" si="58"/>
        <v>0.17082194451459706</v>
      </c>
      <c r="J103" s="24">
        <f t="shared" si="59"/>
        <v>0.17082194451459706</v>
      </c>
      <c r="K103" s="22">
        <f t="shared" si="60"/>
        <v>0.23886119360091959</v>
      </c>
      <c r="L103" s="22">
        <f t="shared" si="61"/>
        <v>0.17082194451459706</v>
      </c>
      <c r="M103" s="227">
        <f t="shared" si="62"/>
        <v>0.17082194451459706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income: e.g. Credit (cotton loans)</v>
      </c>
      <c r="B104" s="75">
        <f t="shared" si="50"/>
        <v>0.50160850656193112</v>
      </c>
      <c r="C104" s="75">
        <f t="shared" si="50"/>
        <v>0</v>
      </c>
      <c r="D104" s="24">
        <f t="shared" si="56"/>
        <v>0.50160850656193112</v>
      </c>
      <c r="H104" s="24">
        <f t="shared" si="57"/>
        <v>0.60606060606060608</v>
      </c>
      <c r="I104" s="22">
        <f t="shared" si="58"/>
        <v>0.30400515549207946</v>
      </c>
      <c r="J104" s="24">
        <f t="shared" si="59"/>
        <v>0.30400515549207946</v>
      </c>
      <c r="K104" s="22">
        <f t="shared" si="60"/>
        <v>0.50160850656193112</v>
      </c>
      <c r="L104" s="22">
        <f t="shared" si="61"/>
        <v>0.30400515549207946</v>
      </c>
      <c r="M104" s="227">
        <f t="shared" si="62"/>
        <v>0.30400515549207946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Remittances: no. times per year</v>
      </c>
      <c r="B105" s="75">
        <f t="shared" si="50"/>
        <v>0.26274731296101156</v>
      </c>
      <c r="C105" s="75">
        <f t="shared" si="50"/>
        <v>0</v>
      </c>
      <c r="D105" s="24">
        <f t="shared" si="56"/>
        <v>0.26274731296101156</v>
      </c>
      <c r="H105" s="24">
        <f t="shared" si="57"/>
        <v>0.67272727272727284</v>
      </c>
      <c r="I105" s="22">
        <f t="shared" si="58"/>
        <v>0.17675728326468054</v>
      </c>
      <c r="J105" s="24">
        <f t="shared" si="59"/>
        <v>0.17675728326468054</v>
      </c>
      <c r="K105" s="22">
        <f t="shared" si="60"/>
        <v>0.26274731296101156</v>
      </c>
      <c r="L105" s="22">
        <f t="shared" si="61"/>
        <v>0.17675728326468054</v>
      </c>
      <c r="M105" s="227">
        <f t="shared" si="62"/>
        <v>0.17675728326468054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4.627039896541814</v>
      </c>
      <c r="C119" s="22">
        <f>SUM(C91:C118)</f>
        <v>-0.37142915604942994</v>
      </c>
      <c r="D119" s="24">
        <f>SUM(D91:D118)</f>
        <v>4.2556107404923837</v>
      </c>
      <c r="E119" s="22"/>
      <c r="F119" s="2"/>
      <c r="G119" s="2"/>
      <c r="H119" s="31"/>
      <c r="I119" s="22">
        <f>SUM(I91:I118)</f>
        <v>3.0088360160261485</v>
      </c>
      <c r="J119" s="24">
        <f>SUM(J91:J118)</f>
        <v>3.3273336735484071</v>
      </c>
      <c r="K119" s="22">
        <f>SUM(K91:K118)</f>
        <v>4.627039896541814</v>
      </c>
      <c r="L119" s="22">
        <f>SUM(L91:L118)</f>
        <v>3.342228336549129</v>
      </c>
      <c r="M119" s="57">
        <f t="shared" si="49"/>
        <v>3.3273336735484071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0.99982000568417595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2">
        <f>(B124)</f>
        <v>0.99982000568417595</v>
      </c>
      <c r="L124" s="29">
        <f>IF(SUMPRODUCT($B$124:$B124,$H$124:$H124)&lt;L$119,($B124*$H124),L$119)</f>
        <v>0.84833212603505836</v>
      </c>
      <c r="M124" s="57">
        <f t="shared" si="63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2">
        <f t="shared" ref="K125:K126" si="64"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57">
        <f t="shared" ref="M125:M126" si="65">(J125)</f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1.3329236330474008</v>
      </c>
      <c r="K126" s="22">
        <f t="shared" si="64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1.3224583982252014</v>
      </c>
      <c r="M126" s="57">
        <f t="shared" si="65"/>
        <v>1.3329236330474008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0.34443784117252607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0.1456291465006454</v>
      </c>
      <c r="K127" s="22">
        <f>(B127)</f>
        <v>0.34443784117252607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0.1456291465006454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0.68973576089663757</v>
      </c>
      <c r="C128" s="2"/>
      <c r="D128" s="31"/>
      <c r="E128" s="2"/>
      <c r="F128" s="2"/>
      <c r="G128" s="2"/>
      <c r="H128" s="24"/>
      <c r="I128" s="29">
        <f>(I30)</f>
        <v>2.16050388999109</v>
      </c>
      <c r="J128" s="228">
        <f>(J30)</f>
        <v>0.30323900142897475</v>
      </c>
      <c r="K128" s="22">
        <f>(B128)</f>
        <v>0.68973576089663757</v>
      </c>
      <c r="L128" s="22">
        <f>IF(L124=L119,0,(L119-L124)/(B119-B124)*K128)</f>
        <v>0.47422804575254124</v>
      </c>
      <c r="M128" s="57">
        <f t="shared" si="63"/>
        <v>0.30323900142897475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4.627039896541814</v>
      </c>
      <c r="C130" s="2"/>
      <c r="D130" s="31"/>
      <c r="E130" s="2"/>
      <c r="F130" s="2"/>
      <c r="G130" s="2"/>
      <c r="H130" s="24"/>
      <c r="I130" s="29">
        <f>(I119)</f>
        <v>3.0088360160261485</v>
      </c>
      <c r="J130" s="228">
        <f>(J119)</f>
        <v>3.3273336735484071</v>
      </c>
      <c r="K130" s="22">
        <f>(B130)</f>
        <v>4.627039896541814</v>
      </c>
      <c r="L130" s="22">
        <f>(L119)</f>
        <v>3.342228336549129</v>
      </c>
      <c r="M130" s="57">
        <f t="shared" si="63"/>
        <v>3.3273336735484071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228" operator="equal">
      <formula>16</formula>
    </cfRule>
    <cfRule type="cellIs" dxfId="292" priority="229" operator="equal">
      <formula>15</formula>
    </cfRule>
    <cfRule type="cellIs" dxfId="291" priority="230" operator="equal">
      <formula>14</formula>
    </cfRule>
    <cfRule type="cellIs" dxfId="290" priority="231" operator="equal">
      <formula>13</formula>
    </cfRule>
    <cfRule type="cellIs" dxfId="289" priority="232" operator="equal">
      <formula>12</formula>
    </cfRule>
    <cfRule type="cellIs" dxfId="288" priority="233" operator="equal">
      <formula>11</formula>
    </cfRule>
    <cfRule type="cellIs" dxfId="287" priority="234" operator="equal">
      <formula>10</formula>
    </cfRule>
    <cfRule type="cellIs" dxfId="286" priority="235" operator="equal">
      <formula>9</formula>
    </cfRule>
    <cfRule type="cellIs" dxfId="285" priority="236" operator="equal">
      <formula>8</formula>
    </cfRule>
    <cfRule type="cellIs" dxfId="284" priority="237" operator="equal">
      <formula>7</formula>
    </cfRule>
    <cfRule type="cellIs" dxfId="283" priority="238" operator="equal">
      <formula>6</formula>
    </cfRule>
    <cfRule type="cellIs" dxfId="282" priority="239" operator="equal">
      <formula>5</formula>
    </cfRule>
    <cfRule type="cellIs" dxfId="281" priority="240" operator="equal">
      <formula>4</formula>
    </cfRule>
    <cfRule type="cellIs" dxfId="280" priority="241" operator="equal">
      <formula>3</formula>
    </cfRule>
    <cfRule type="cellIs" dxfId="279" priority="242" operator="equal">
      <formula>2</formula>
    </cfRule>
    <cfRule type="cellIs" dxfId="278" priority="243" operator="equal">
      <formula>1</formula>
    </cfRule>
  </conditionalFormatting>
  <conditionalFormatting sqref="N29">
    <cfRule type="cellIs" dxfId="277" priority="212" operator="equal">
      <formula>16</formula>
    </cfRule>
    <cfRule type="cellIs" dxfId="276" priority="213" operator="equal">
      <formula>15</formula>
    </cfRule>
    <cfRule type="cellIs" dxfId="275" priority="214" operator="equal">
      <formula>14</formula>
    </cfRule>
    <cfRule type="cellIs" dxfId="274" priority="215" operator="equal">
      <formula>13</formula>
    </cfRule>
    <cfRule type="cellIs" dxfId="273" priority="216" operator="equal">
      <formula>12</formula>
    </cfRule>
    <cfRule type="cellIs" dxfId="272" priority="217" operator="equal">
      <formula>11</formula>
    </cfRule>
    <cfRule type="cellIs" dxfId="271" priority="218" operator="equal">
      <formula>10</formula>
    </cfRule>
    <cfRule type="cellIs" dxfId="270" priority="219" operator="equal">
      <formula>9</formula>
    </cfRule>
    <cfRule type="cellIs" dxfId="269" priority="220" operator="equal">
      <formula>8</formula>
    </cfRule>
    <cfRule type="cellIs" dxfId="268" priority="221" operator="equal">
      <formula>7</formula>
    </cfRule>
    <cfRule type="cellIs" dxfId="267" priority="222" operator="equal">
      <formula>6</formula>
    </cfRule>
    <cfRule type="cellIs" dxfId="266" priority="223" operator="equal">
      <formula>5</formula>
    </cfRule>
    <cfRule type="cellIs" dxfId="265" priority="224" operator="equal">
      <formula>4</formula>
    </cfRule>
    <cfRule type="cellIs" dxfId="264" priority="225" operator="equal">
      <formula>3</formula>
    </cfRule>
    <cfRule type="cellIs" dxfId="263" priority="226" operator="equal">
      <formula>2</formula>
    </cfRule>
    <cfRule type="cellIs" dxfId="262" priority="227" operator="equal">
      <formula>1</formula>
    </cfRule>
  </conditionalFormatting>
  <conditionalFormatting sqref="N113:N118">
    <cfRule type="cellIs" dxfId="261" priority="164" operator="equal">
      <formula>16</formula>
    </cfRule>
    <cfRule type="cellIs" dxfId="260" priority="165" operator="equal">
      <formula>15</formula>
    </cfRule>
    <cfRule type="cellIs" dxfId="259" priority="166" operator="equal">
      <formula>14</formula>
    </cfRule>
    <cfRule type="cellIs" dxfId="258" priority="167" operator="equal">
      <formula>13</formula>
    </cfRule>
    <cfRule type="cellIs" dxfId="257" priority="168" operator="equal">
      <formula>12</formula>
    </cfRule>
    <cfRule type="cellIs" dxfId="256" priority="169" operator="equal">
      <formula>11</formula>
    </cfRule>
    <cfRule type="cellIs" dxfId="255" priority="170" operator="equal">
      <formula>10</formula>
    </cfRule>
    <cfRule type="cellIs" dxfId="254" priority="171" operator="equal">
      <formula>9</formula>
    </cfRule>
    <cfRule type="cellIs" dxfId="253" priority="172" operator="equal">
      <formula>8</formula>
    </cfRule>
    <cfRule type="cellIs" dxfId="252" priority="173" operator="equal">
      <formula>7</formula>
    </cfRule>
    <cfRule type="cellIs" dxfId="251" priority="174" operator="equal">
      <formula>6</formula>
    </cfRule>
    <cfRule type="cellIs" dxfId="250" priority="175" operator="equal">
      <formula>5</formula>
    </cfRule>
    <cfRule type="cellIs" dxfId="249" priority="176" operator="equal">
      <formula>4</formula>
    </cfRule>
    <cfRule type="cellIs" dxfId="248" priority="177" operator="equal">
      <formula>3</formula>
    </cfRule>
    <cfRule type="cellIs" dxfId="247" priority="178" operator="equal">
      <formula>2</formula>
    </cfRule>
    <cfRule type="cellIs" dxfId="246" priority="179" operator="equal">
      <formula>1</formula>
    </cfRule>
  </conditionalFormatting>
  <conditionalFormatting sqref="N112">
    <cfRule type="cellIs" dxfId="245" priority="116" operator="equal">
      <formula>16</formula>
    </cfRule>
    <cfRule type="cellIs" dxfId="244" priority="117" operator="equal">
      <formula>15</formula>
    </cfRule>
    <cfRule type="cellIs" dxfId="243" priority="118" operator="equal">
      <formula>14</formula>
    </cfRule>
    <cfRule type="cellIs" dxfId="242" priority="119" operator="equal">
      <formula>13</formula>
    </cfRule>
    <cfRule type="cellIs" dxfId="241" priority="120" operator="equal">
      <formula>12</formula>
    </cfRule>
    <cfRule type="cellIs" dxfId="240" priority="121" operator="equal">
      <formula>11</formula>
    </cfRule>
    <cfRule type="cellIs" dxfId="239" priority="122" operator="equal">
      <formula>10</formula>
    </cfRule>
    <cfRule type="cellIs" dxfId="238" priority="123" operator="equal">
      <formula>9</formula>
    </cfRule>
    <cfRule type="cellIs" dxfId="237" priority="124" operator="equal">
      <formula>8</formula>
    </cfRule>
    <cfRule type="cellIs" dxfId="236" priority="125" operator="equal">
      <formula>7</formula>
    </cfRule>
    <cfRule type="cellIs" dxfId="235" priority="126" operator="equal">
      <formula>6</formula>
    </cfRule>
    <cfRule type="cellIs" dxfId="234" priority="127" operator="equal">
      <formula>5</formula>
    </cfRule>
    <cfRule type="cellIs" dxfId="233" priority="128" operator="equal">
      <formula>4</formula>
    </cfRule>
    <cfRule type="cellIs" dxfId="232" priority="129" operator="equal">
      <formula>3</formula>
    </cfRule>
    <cfRule type="cellIs" dxfId="231" priority="130" operator="equal">
      <formula>2</formula>
    </cfRule>
    <cfRule type="cellIs" dxfId="230" priority="131" operator="equal">
      <formula>1</formula>
    </cfRule>
  </conditionalFormatting>
  <conditionalFormatting sqref="N111">
    <cfRule type="cellIs" dxfId="229" priority="84" operator="equal">
      <formula>16</formula>
    </cfRule>
    <cfRule type="cellIs" dxfId="228" priority="85" operator="equal">
      <formula>15</formula>
    </cfRule>
    <cfRule type="cellIs" dxfId="227" priority="86" operator="equal">
      <formula>14</formula>
    </cfRule>
    <cfRule type="cellIs" dxfId="226" priority="87" operator="equal">
      <formula>13</formula>
    </cfRule>
    <cfRule type="cellIs" dxfId="225" priority="88" operator="equal">
      <formula>12</formula>
    </cfRule>
    <cfRule type="cellIs" dxfId="224" priority="89" operator="equal">
      <formula>11</formula>
    </cfRule>
    <cfRule type="cellIs" dxfId="223" priority="90" operator="equal">
      <formula>10</formula>
    </cfRule>
    <cfRule type="cellIs" dxfId="222" priority="91" operator="equal">
      <formula>9</formula>
    </cfRule>
    <cfRule type="cellIs" dxfId="221" priority="92" operator="equal">
      <formula>8</formula>
    </cfRule>
    <cfRule type="cellIs" dxfId="220" priority="93" operator="equal">
      <formula>7</formula>
    </cfRule>
    <cfRule type="cellIs" dxfId="219" priority="94" operator="equal">
      <formula>6</formula>
    </cfRule>
    <cfRule type="cellIs" dxfId="218" priority="95" operator="equal">
      <formula>5</formula>
    </cfRule>
    <cfRule type="cellIs" dxfId="217" priority="96" operator="equal">
      <formula>4</formula>
    </cfRule>
    <cfRule type="cellIs" dxfId="216" priority="97" operator="equal">
      <formula>3</formula>
    </cfRule>
    <cfRule type="cellIs" dxfId="215" priority="98" operator="equal">
      <formula>2</formula>
    </cfRule>
    <cfRule type="cellIs" dxfId="214" priority="99" operator="equal">
      <formula>1</formula>
    </cfRule>
  </conditionalFormatting>
  <conditionalFormatting sqref="N91:N104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105:N110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27:N28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0.12513474470734745</v>
      </c>
      <c r="C6" s="102">
        <f>IF([1]Summ!$K1044="",0,[1]Summ!$K1044)</f>
        <v>0</v>
      </c>
      <c r="D6" s="24">
        <f t="shared" ref="D6:D29" si="0">(B6+C6)</f>
        <v>0.12513474470734745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6.2567372353673725E-2</v>
      </c>
      <c r="J6" s="24">
        <f t="shared" ref="J6:J13" si="3">IF(I$32&lt;=1+I$131,I6,B6*H6+J$33*(I6-B6*H6))</f>
        <v>6.2567372353673725E-2</v>
      </c>
      <c r="K6" s="22">
        <f t="shared" ref="K6:K31" si="4">B6</f>
        <v>0.12513474470734745</v>
      </c>
      <c r="L6" s="22">
        <f t="shared" ref="L6:L29" si="5">IF(K6="","",K6*H6)</f>
        <v>6.2567372353673725E-2</v>
      </c>
      <c r="M6" s="177">
        <f t="shared" ref="M6:M31" si="6">J6</f>
        <v>6.2567372353673725E-2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0.2502694894146949</v>
      </c>
      <c r="Z6" s="156">
        <f>Poor!Z6</f>
        <v>0.17</v>
      </c>
      <c r="AA6" s="121">
        <f>$M6*Z6*4</f>
        <v>4.2545813200498134E-2</v>
      </c>
      <c r="AB6" s="156">
        <f>Poor!AB6</f>
        <v>0.17</v>
      </c>
      <c r="AC6" s="121">
        <f t="shared" ref="AC6:AC29" si="7">$M6*AB6*4</f>
        <v>4.2545813200498134E-2</v>
      </c>
      <c r="AD6" s="156">
        <f>Poor!AD6</f>
        <v>0.33</v>
      </c>
      <c r="AE6" s="121">
        <f t="shared" ref="AE6:AE29" si="8">$M6*AD6*4</f>
        <v>8.2588931506849317E-2</v>
      </c>
      <c r="AF6" s="122">
        <f>1-SUM(Z6,AB6,AD6)</f>
        <v>0.32999999999999996</v>
      </c>
      <c r="AG6" s="121">
        <f>$M6*AF6*4</f>
        <v>8.2588931506849303E-2</v>
      </c>
      <c r="AH6" s="123">
        <f>SUM(Z6,AB6,AD6,AF6)</f>
        <v>1</v>
      </c>
      <c r="AI6" s="183">
        <f>SUM(AA6,AC6,AE6,AG6)/4</f>
        <v>6.2567372353673725E-2</v>
      </c>
      <c r="AJ6" s="120">
        <f>(AA6+AC6)/2</f>
        <v>4.2545813200498134E-2</v>
      </c>
      <c r="AK6" s="119">
        <f>(AE6+AG6)/2</f>
        <v>8.2588931506849317E-2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6.1553549190535496E-2</v>
      </c>
      <c r="C7" s="102">
        <f>IF([1]Summ!$K1045="",0,[1]Summ!$K1045)</f>
        <v>0</v>
      </c>
      <c r="D7" s="24">
        <f t="shared" si="0"/>
        <v>6.1553549190535496E-2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3.0776774595267748E-2</v>
      </c>
      <c r="J7" s="24">
        <f t="shared" si="3"/>
        <v>3.0776774595267748E-2</v>
      </c>
      <c r="K7" s="22">
        <f t="shared" si="4"/>
        <v>6.1553549190535496E-2</v>
      </c>
      <c r="L7" s="22">
        <f t="shared" si="5"/>
        <v>3.0776774595267748E-2</v>
      </c>
      <c r="M7" s="177">
        <f t="shared" si="6"/>
        <v>3.0776774595267748E-2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6894.1558449013119</v>
      </c>
      <c r="S7" s="222">
        <f>IF($B$81=0,0,(SUMIF($N$6:$N$28,$U7,L$6:L$28)+SUMIF($N$91:$N$118,$U7,L$91:L$118))*$I$83*Poor!$B$81/$B$81)</f>
        <v>7851.14656951699</v>
      </c>
      <c r="T7" s="222">
        <f>IF($B$81=0,0,(SUMIF($N$6:$N$28,$U7,M$6:M$28)+SUMIF($N$91:$N$118,$U7,M$91:M$118))*$I$83*Poor!$B$81/$B$81)</f>
        <v>6683.2604437951959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0.12310709838107099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0.12310709838107099</v>
      </c>
      <c r="AH7" s="123">
        <f t="shared" ref="AH7:AH30" si="12">SUM(Z7,AB7,AD7,AF7)</f>
        <v>1</v>
      </c>
      <c r="AI7" s="183">
        <f t="shared" ref="AI7:AI30" si="13">SUM(AA7,AC7,AE7,AG7)/4</f>
        <v>3.0776774595267748E-2</v>
      </c>
      <c r="AJ7" s="120">
        <f t="shared" ref="AJ7:AJ31" si="14">(AA7+AC7)/2</f>
        <v>0</v>
      </c>
      <c r="AK7" s="119">
        <f t="shared" ref="AK7:AK31" si="15">(AE7+AG7)/2</f>
        <v>6.1553549190535496E-2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1.1666666666666667E-2</v>
      </c>
      <c r="C8" s="102">
        <f>IF([1]Summ!$K1046="",0,[1]Summ!$K1046)</f>
        <v>0</v>
      </c>
      <c r="D8" s="24">
        <f t="shared" si="0"/>
        <v>1.1666666666666667E-2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4">
        <f t="shared" si="6"/>
        <v>1.1666666666666667E-2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66932.790093550575</v>
      </c>
      <c r="S8" s="222">
        <f>IF($B$81=0,0,(SUMIF($N$6:$N$28,$U8,L$6:L$28)+SUMIF($N$91:$N$118,$U8,L$91:L$118))*$I$83*Poor!$B$81/$B$81)</f>
        <v>62694.80000000001</v>
      </c>
      <c r="T8" s="222">
        <f>IF($B$81=0,0,(SUMIF($N$6:$N$28,$U8,M$6:M$28)+SUMIF($N$91:$N$118,$U8,M$91:M$118))*$I$83*Poor!$B$81/$B$81)</f>
        <v>63781.573334649642</v>
      </c>
      <c r="U8" s="223">
        <v>2</v>
      </c>
      <c r="V8" s="56"/>
      <c r="W8" s="115"/>
      <c r="X8" s="118">
        <f>Poor!X8</f>
        <v>1</v>
      </c>
      <c r="Y8" s="183">
        <f t="shared" si="9"/>
        <v>4.6666666666666669E-2</v>
      </c>
      <c r="Z8" s="125">
        <f>IF($Y8=0,0,AA8/$Y8)</f>
        <v>0.59219918485270251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2.7635961959792787E-2</v>
      </c>
      <c r="AB8" s="125">
        <f>IF($Y8=0,0,AC8/$Y8)</f>
        <v>0.40780081514729744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1.9030704706873881E-2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1.1666666666666667E-2</v>
      </c>
      <c r="AJ8" s="120">
        <f t="shared" si="14"/>
        <v>2.3333333333333334E-2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 xml:space="preserve">Green beans </v>
      </c>
      <c r="B9" s="101">
        <f>IF([1]Summ!$J1047="",0,[1]Summ!$J1047)</f>
        <v>2.8333333333333335E-2</v>
      </c>
      <c r="C9" s="102">
        <f>IF([1]Summ!$K1047="",0,[1]Summ!$K1047)</f>
        <v>0</v>
      </c>
      <c r="D9" s="24">
        <f t="shared" si="0"/>
        <v>2.8333333333333335E-2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4">
        <f t="shared" si="6"/>
        <v>2.8333333333333335E-2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4718.2047636575871</v>
      </c>
      <c r="S9" s="222">
        <f>IF($B$81=0,0,(SUMIF($N$6:$N$28,$U9,L$6:L$28)+SUMIF($N$91:$N$118,$U9,L$91:L$118))*$I$83*Poor!$B$81/$B$81)</f>
        <v>2579.2024253731342</v>
      </c>
      <c r="T9" s="222">
        <f>IF($B$81=0,0,(SUMIF($N$6:$N$28,$U9,M$6:M$28)+SUMIF($N$91:$N$118,$U9,M$91:M$118))*$I$83*Poor!$B$81/$B$81)</f>
        <v>2579.2024253731342</v>
      </c>
      <c r="U9" s="223">
        <v>3</v>
      </c>
      <c r="V9" s="56"/>
      <c r="W9" s="115"/>
      <c r="X9" s="118">
        <f>Poor!X9</f>
        <v>1</v>
      </c>
      <c r="Y9" s="183">
        <f t="shared" si="9"/>
        <v>0.11333333333333334</v>
      </c>
      <c r="Z9" s="125">
        <f>IF($Y9=0,0,AA9/$Y9)</f>
        <v>0.59219918485270251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6.7115907616639617E-2</v>
      </c>
      <c r="AB9" s="125">
        <f>IF($Y9=0,0,AC9/$Y9)</f>
        <v>0.40780081514729755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4.6217425716693725E-2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2.8333333333333335E-2</v>
      </c>
      <c r="AJ9" s="120">
        <f t="shared" si="14"/>
        <v>5.6666666666666671E-2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0.12617753424657532</v>
      </c>
      <c r="C10" s="102">
        <f>IF([1]Summ!$K1048="",0,[1]Summ!$K1048)</f>
        <v>0.50471013698630129</v>
      </c>
      <c r="D10" s="24">
        <f t="shared" si="0"/>
        <v>0.63088767123287659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0.68766756164383558</v>
      </c>
      <c r="J10" s="24">
        <f t="shared" si="3"/>
        <v>0.10359210991270519</v>
      </c>
      <c r="K10" s="22">
        <f t="shared" si="4"/>
        <v>0.12617753424657532</v>
      </c>
      <c r="L10" s="22">
        <f t="shared" si="5"/>
        <v>0.13753351232876712</v>
      </c>
      <c r="M10" s="224">
        <f t="shared" si="6"/>
        <v>0.10359210991270519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0.41436843965082076</v>
      </c>
      <c r="Z10" s="125">
        <f>IF($Y10=0,0,AA10/$Y10)</f>
        <v>0.59219918485270251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0.24538865218990233</v>
      </c>
      <c r="AB10" s="125">
        <f>IF($Y10=0,0,AC10/$Y10)</f>
        <v>0.40780081514729744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0.16897978746091843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0.10359210991270519</v>
      </c>
      <c r="AJ10" s="120">
        <f t="shared" si="14"/>
        <v>0.20718421982541038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4.9098007471980072E-2</v>
      </c>
      <c r="C11" s="102">
        <f>IF([1]Summ!$K1049="",0,[1]Summ!$K1049)</f>
        <v>0</v>
      </c>
      <c r="D11" s="24">
        <f t="shared" si="0"/>
        <v>4.9098007471980072E-2</v>
      </c>
      <c r="E11" s="75">
        <f>Middle!E11</f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4">
        <f t="shared" si="6"/>
        <v>4.9098007471980072E-2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30900.763859423849</v>
      </c>
      <c r="S11" s="222">
        <f>IF($B$81=0,0,(SUMIF($N$6:$N$28,$U11,L$6:L$28)+SUMIF($N$91:$N$118,$U11,L$91:L$118))*$I$83*Poor!$B$81/$B$81)</f>
        <v>19328.399999999998</v>
      </c>
      <c r="T11" s="222">
        <f>IF($B$81=0,0,(SUMIF($N$6:$N$28,$U11,M$6:M$28)+SUMIF($N$91:$N$118,$U11,M$91:M$118))*$I$83*Poor!$B$81/$B$81)</f>
        <v>19211.916812236381</v>
      </c>
      <c r="U11" s="223">
        <v>5</v>
      </c>
      <c r="V11" s="56"/>
      <c r="W11" s="115"/>
      <c r="X11" s="118">
        <f>Poor!X11</f>
        <v>1</v>
      </c>
      <c r="Y11" s="183">
        <f t="shared" si="9"/>
        <v>0.19639202988792029</v>
      </c>
      <c r="Z11" s="125">
        <f>IF($Y11=0,0,AA11/$Y11)</f>
        <v>0.59219918485270262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0.116303200011194</v>
      </c>
      <c r="AB11" s="125">
        <f>IF($Y11=0,0,AC11/$Y11)</f>
        <v>0.40780081514729738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8.0088829876726289E-2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4.9098007471980072E-2</v>
      </c>
      <c r="AJ11" s="120">
        <f t="shared" si="14"/>
        <v>9.8196014943960144E-2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Potato: kg produced</v>
      </c>
      <c r="B12" s="101">
        <f>IF([1]Summ!$J1050="",0,[1]Summ!$J1050)</f>
        <v>1.086204510862045E-2</v>
      </c>
      <c r="C12" s="102">
        <f>IF([1]Summ!$K1050="",0,[1]Summ!$K1050)</f>
        <v>4.3448180434481801E-2</v>
      </c>
      <c r="D12" s="24">
        <f t="shared" si="0"/>
        <v>5.4310225543102247E-2</v>
      </c>
      <c r="E12" s="75">
        <f>Middle!E12</f>
        <v>1</v>
      </c>
      <c r="H12" s="24">
        <f t="shared" si="1"/>
        <v>1</v>
      </c>
      <c r="I12" s="22">
        <f t="shared" si="2"/>
        <v>5.4310225543102247E-2</v>
      </c>
      <c r="J12" s="24">
        <f t="shared" si="3"/>
        <v>8.1814399393740703E-3</v>
      </c>
      <c r="K12" s="22">
        <f t="shared" si="4"/>
        <v>1.086204510862045E-2</v>
      </c>
      <c r="L12" s="22">
        <f t="shared" si="5"/>
        <v>1.086204510862045E-2</v>
      </c>
      <c r="M12" s="224">
        <f t="shared" si="6"/>
        <v>8.1814399393740703E-3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3.2725759757496281E-2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2.1926259037522509E-2</v>
      </c>
      <c r="AF12" s="122">
        <f>1-SUM(Z12,AB12,AD12)</f>
        <v>0.32999999999999996</v>
      </c>
      <c r="AG12" s="121">
        <f>$M12*AF12*4</f>
        <v>1.0799500719973772E-2</v>
      </c>
      <c r="AH12" s="123">
        <f t="shared" si="12"/>
        <v>1</v>
      </c>
      <c r="AI12" s="183">
        <f t="shared" si="13"/>
        <v>8.1814399393740703E-3</v>
      </c>
      <c r="AJ12" s="120">
        <f t="shared" si="14"/>
        <v>0</v>
      </c>
      <c r="AK12" s="119">
        <f t="shared" si="15"/>
        <v>1.6362879878748141E-2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Other root crops: no. local meas( Sweet potato)</v>
      </c>
      <c r="B13" s="101">
        <f>IF([1]Summ!$J1051="",0,[1]Summ!$J1051)</f>
        <v>4.1251556662515572E-2</v>
      </c>
      <c r="C13" s="102">
        <f>IF([1]Summ!$K1051="",0,[1]Summ!$K1051)</f>
        <v>8.250311332503113E-2</v>
      </c>
      <c r="D13" s="24">
        <f t="shared" si="0"/>
        <v>0.12375466998754669</v>
      </c>
      <c r="E13" s="75">
        <f>Middle!E13</f>
        <v>1</v>
      </c>
      <c r="H13" s="24">
        <f t="shared" si="1"/>
        <v>1</v>
      </c>
      <c r="I13" s="22">
        <f t="shared" si="2"/>
        <v>0.12375466998754669</v>
      </c>
      <c r="J13" s="24">
        <f t="shared" si="3"/>
        <v>3.6161394776645657E-2</v>
      </c>
      <c r="K13" s="22">
        <f t="shared" si="4"/>
        <v>4.1251556662515572E-2</v>
      </c>
      <c r="L13" s="22">
        <f t="shared" si="5"/>
        <v>4.1251556662515572E-2</v>
      </c>
      <c r="M13" s="225">
        <f t="shared" si="6"/>
        <v>3.6161394776645657E-2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0.14464557910658263</v>
      </c>
      <c r="Z13" s="156">
        <f>Poor!Z13</f>
        <v>1</v>
      </c>
      <c r="AA13" s="121">
        <f>$M13*Z13*4</f>
        <v>0.14464557910658263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3.6161394776645657E-2</v>
      </c>
      <c r="AJ13" s="120">
        <f t="shared" si="14"/>
        <v>7.2322789553291314E-2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crop: Amadumbe</v>
      </c>
      <c r="B14" s="101">
        <f>IF([1]Summ!$J1052="",0,[1]Summ!$J1052)</f>
        <v>5.3964300539642998E-3</v>
      </c>
      <c r="C14" s="102">
        <f>IF([1]Summ!$K1052="",0,[1]Summ!$K1052)</f>
        <v>8.9940500899404995E-3</v>
      </c>
      <c r="D14" s="24">
        <f t="shared" si="0"/>
        <v>1.4390480143904798E-2</v>
      </c>
      <c r="E14" s="75">
        <f>Middle!E14</f>
        <v>1</v>
      </c>
      <c r="F14" s="22"/>
      <c r="H14" s="24">
        <f t="shared" si="1"/>
        <v>1</v>
      </c>
      <c r="I14" s="22">
        <f t="shared" si="2"/>
        <v>1.4390480143904798E-2</v>
      </c>
      <c r="J14" s="24">
        <f>IF(I$32&lt;=1+I131,I14,B14*H14+J$33*(I14-B14*H14))</f>
        <v>4.841527710012024E-3</v>
      </c>
      <c r="K14" s="22">
        <f t="shared" si="4"/>
        <v>5.3964300539642998E-3</v>
      </c>
      <c r="L14" s="22">
        <f t="shared" si="5"/>
        <v>5.3964300539642998E-3</v>
      </c>
      <c r="M14" s="225">
        <f t="shared" si="6"/>
        <v>4.841527710012024E-3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36220.675586137848</v>
      </c>
      <c r="S14" s="222">
        <f>IF($B$81=0,0,(SUMIF($N$6:$N$28,$U14,L$6:L$28)+SUMIF($N$91:$N$118,$U14,L$91:L$118))*$I$83*Poor!$B$81/$B$81)</f>
        <v>22656</v>
      </c>
      <c r="T14" s="222">
        <f>IF($B$81=0,0,(SUMIF($N$6:$N$28,$U14,M$6:M$28)+SUMIF($N$91:$N$118,$U14,M$91:M$118))*$I$83*Poor!$B$81/$B$81)</f>
        <v>22656</v>
      </c>
      <c r="U14" s="223">
        <v>8</v>
      </c>
      <c r="V14" s="56"/>
      <c r="W14" s="110"/>
      <c r="X14" s="118"/>
      <c r="Y14" s="183">
        <f>M14*4</f>
        <v>1.9366110840048096E-2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1.9366110840048096E-2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4.841527710012024E-3</v>
      </c>
      <c r="AJ14" s="120">
        <f t="shared" si="14"/>
        <v>9.683055420024048E-3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32797.82174324782</v>
      </c>
      <c r="S17" s="222">
        <f>IF($B$81=0,0,(SUMIF($N$6:$N$28,$U17,L$6:L$28)+SUMIF($N$91:$N$118,$U17,L$91:L$118))*$I$83*Poor!$B$81/$B$81)</f>
        <v>20515.008000000002</v>
      </c>
      <c r="T17" s="222">
        <f>IF($B$81=0,0,(SUMIF($N$6:$N$28,$U17,M$6:M$28)+SUMIF($N$91:$N$118,$U17,M$91:M$118))*$I$83*Poor!$B$81/$B$81)</f>
        <v>20515.008000000002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12858.339833078935</v>
      </c>
      <c r="S20" s="222">
        <f>IF($B$81=0,0,(SUMIF($N$6:$N$28,$U20,L$6:L$28)+SUMIF($N$91:$N$118,$U20,L$91:L$118))*$I$83*Poor!$B$81/$B$81)</f>
        <v>10053.6</v>
      </c>
      <c r="T20" s="222">
        <f>IF($B$81=0,0,(SUMIF($N$6:$N$28,$U20,M$6:M$28)+SUMIF($N$91:$N$118,$U20,M$91:M$118))*$I$83*Poor!$B$81/$B$81)</f>
        <v>10053.6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18110.337793068924</v>
      </c>
      <c r="S21" s="222">
        <f>IF($B$81=0,0,(SUMIF($N$6:$N$28,$U21,L$6:L$28)+SUMIF($N$91:$N$118,$U21,L$91:L$118))*$I$83*Poor!$B$81/$B$81)</f>
        <v>13320</v>
      </c>
      <c r="T21" s="222">
        <f>IF($B$81=0,0,(SUMIF($N$6:$N$28,$U21,M$6:M$28)+SUMIF($N$91:$N$118,$U21,M$91:M$118))*$I$83*Poor!$B$81/$B$81)</f>
        <v>13320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9779.582408257218</v>
      </c>
      <c r="S22" s="222">
        <f>IF($B$81=0,0,(SUMIF($N$6:$N$28,$U22,L$6:L$28)+SUMIF($N$91:$N$118,$U22,L$91:L$118))*$I$83*Poor!$B$81/$B$81)</f>
        <v>6479.9999999999991</v>
      </c>
      <c r="T22" s="222">
        <f>IF($B$81=0,0,(SUMIF($N$6:$N$28,$U22,M$6:M$28)+SUMIF($N$91:$N$118,$U22,M$91:M$118))*$I$83*Poor!$B$81/$B$81)</f>
        <v>6479.9999999999991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222555.68367064188</v>
      </c>
      <c r="S23" s="179">
        <f>SUM(S7:S22)</f>
        <v>169133.06577205413</v>
      </c>
      <c r="T23" s="179">
        <f>SUM(T7:T22)</f>
        <v>168935.46979321836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0.1322751322751323</v>
      </c>
      <c r="C26" s="102">
        <f>IF([1]Summ!$K1064="",0,[1]Summ!$K1064)</f>
        <v>0</v>
      </c>
      <c r="D26" s="24">
        <f t="shared" si="0"/>
        <v>0.1322751322751323</v>
      </c>
      <c r="E26" s="75">
        <f>Middle!E26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0.22412154171855542</v>
      </c>
      <c r="C29" s="102">
        <f>IF([1]Summ!$K1067="",0,[1]Summ!$K1067)</f>
        <v>5.1523222344168618E-4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0.22408975364025827</v>
      </c>
      <c r="K29" s="22">
        <f t="shared" si="4"/>
        <v>0.22412154171855542</v>
      </c>
      <c r="L29" s="22">
        <f t="shared" si="5"/>
        <v>0.22412154171855542</v>
      </c>
      <c r="M29" s="175">
        <f t="shared" si="6"/>
        <v>0.22408975364025827</v>
      </c>
      <c r="N29" s="229"/>
      <c r="P29" s="22"/>
      <c r="V29" s="56"/>
      <c r="W29" s="110"/>
      <c r="X29" s="118"/>
      <c r="Y29" s="183">
        <f t="shared" si="9"/>
        <v>0.89635901456103306</v>
      </c>
      <c r="Z29" s="156">
        <f>Poor!Z29</f>
        <v>0.25</v>
      </c>
      <c r="AA29" s="121">
        <f t="shared" si="16"/>
        <v>0.22408975364025827</v>
      </c>
      <c r="AB29" s="156">
        <f>Poor!AB29</f>
        <v>0.25</v>
      </c>
      <c r="AC29" s="121">
        <f t="shared" si="7"/>
        <v>0.22408975364025827</v>
      </c>
      <c r="AD29" s="156">
        <f>Poor!AD29</f>
        <v>0.25</v>
      </c>
      <c r="AE29" s="121">
        <f t="shared" si="8"/>
        <v>0.22408975364025827</v>
      </c>
      <c r="AF29" s="122">
        <f t="shared" si="10"/>
        <v>0.25</v>
      </c>
      <c r="AG29" s="121">
        <f t="shared" si="11"/>
        <v>0.22408975364025827</v>
      </c>
      <c r="AH29" s="123">
        <f t="shared" si="12"/>
        <v>1</v>
      </c>
      <c r="AI29" s="183">
        <f t="shared" si="13"/>
        <v>0.22408975364025827</v>
      </c>
      <c r="AJ29" s="120">
        <f t="shared" si="14"/>
        <v>0.22408975364025827</v>
      </c>
      <c r="AK29" s="119">
        <f t="shared" si="15"/>
        <v>0.22408975364025827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0.78202263511830628</v>
      </c>
      <c r="C30" s="65"/>
      <c r="D30" s="24">
        <f>(D119-B124)</f>
        <v>6.6083270175939148</v>
      </c>
      <c r="E30" s="75">
        <f>Middle!E30</f>
        <v>1</v>
      </c>
      <c r="H30" s="96">
        <f>(E30*F$7/F$9)</f>
        <v>1</v>
      </c>
      <c r="I30" s="29">
        <f>IF(E30&gt;=1,I119-I124,MIN(I119-I124,B30*H30))</f>
        <v>4.1938470049593768</v>
      </c>
      <c r="J30" s="231">
        <f>IF(I$32&lt;=1,I30,1-SUM(J6:J29))</f>
        <v>0.30841648732495097</v>
      </c>
      <c r="K30" s="22">
        <f t="shared" si="4"/>
        <v>0.78202263511830628</v>
      </c>
      <c r="L30" s="22">
        <f>IF(L124=L119,0,IF(K30="",0,(L119-L124)/(B119-B124)*K30))</f>
        <v>0.5162962795759255</v>
      </c>
      <c r="M30" s="175">
        <f t="shared" si="6"/>
        <v>0.30841648732495097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1.2336659492998039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0.2167575772311976</v>
      </c>
      <c r="AC30" s="187">
        <f>IF(AC79*4/$I$83+SUM(AC6:AC29)&lt;1,AC79*4/$I$83,1-SUM(AC6:AC29))</f>
        <v>0.26740644228285093</v>
      </c>
      <c r="AD30" s="122">
        <f>IF($Y30=0,0,AE30/($Y$30))</f>
        <v>0.437006406674536</v>
      </c>
      <c r="AE30" s="187">
        <f>IF(AE79*4/$I$83+SUM(AE6:AE29)&lt;1,AE79*4/$I$83,1-SUM(AE6:AE29))</f>
        <v>0.53911992354023763</v>
      </c>
      <c r="AF30" s="122">
        <f>IF($Y30=0,0,AG30/($Y$30))</f>
        <v>0.34623601609426641</v>
      </c>
      <c r="AG30" s="187">
        <f>IF(AG79*4/$I$83+SUM(AG6:AG29)&lt;1,AG79*4/$I$83,1-SUM(AG6:AG29))</f>
        <v>0.42713958347671532</v>
      </c>
      <c r="AH30" s="123">
        <f t="shared" si="12"/>
        <v>1</v>
      </c>
      <c r="AI30" s="183">
        <f t="shared" si="13"/>
        <v>0.30841648732495097</v>
      </c>
      <c r="AJ30" s="120">
        <f t="shared" si="14"/>
        <v>0.13370322114142547</v>
      </c>
      <c r="AK30" s="119">
        <f t="shared" si="15"/>
        <v>0.48312975350847648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-0.25017865214440205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1.5978931765535327</v>
      </c>
      <c r="C32" s="29">
        <f>SUM(C6:C31)</f>
        <v>0.64017071305919648</v>
      </c>
      <c r="D32" s="24">
        <f>SUM(D6:D30)</f>
        <v>8.0643682720883376</v>
      </c>
      <c r="E32" s="2"/>
      <c r="F32" s="2"/>
      <c r="H32" s="17"/>
      <c r="I32" s="22">
        <f>SUM(I6:I30)</f>
        <v>5.6133240029158173</v>
      </c>
      <c r="J32" s="17"/>
      <c r="L32" s="22">
        <f>SUM(L6:L30)</f>
        <v>1.250178652144402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-6.1696603688355375E-2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12000</v>
      </c>
      <c r="C37" s="104">
        <f>IF([1]Summ!$K1072="",0,[1]Summ!$K1072)</f>
        <v>3000</v>
      </c>
      <c r="D37" s="38">
        <f t="shared" ref="D37:D64" si="25">B37+C37</f>
        <v>15000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14160</v>
      </c>
      <c r="J37" s="38">
        <f>J91*I$83</f>
        <v>11153.275218354576</v>
      </c>
      <c r="K37" s="40">
        <f t="shared" ref="K37:K52" si="28">(B37/B$65)</f>
        <v>8.7236563751753815E-2</v>
      </c>
      <c r="L37" s="22">
        <f t="shared" ref="L37:L52" si="29">(K37*H37)</f>
        <v>8.2351316181655601E-2</v>
      </c>
      <c r="M37" s="24">
        <f t="shared" ref="M37:M52" si="30">J37/B$65</f>
        <v>8.1081117052237084E-2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11153.275218354576</v>
      </c>
      <c r="AH37" s="123">
        <f>SUM(Z37,AB37,AD37,AF37)</f>
        <v>1</v>
      </c>
      <c r="AI37" s="112">
        <f>SUM(AA37,AC37,AE37,AG37)</f>
        <v>11153.275218354576</v>
      </c>
      <c r="AJ37" s="148">
        <f>(AA37+AC37)</f>
        <v>0</v>
      </c>
      <c r="AK37" s="147">
        <f>(AE37+AG37)</f>
        <v>11153.275218354576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6000</v>
      </c>
      <c r="C38" s="104">
        <f>IF([1]Summ!$K1073="",0,[1]Summ!$K1073)</f>
        <v>-1000</v>
      </c>
      <c r="D38" s="38">
        <f t="shared" si="25"/>
        <v>5000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4720</v>
      </c>
      <c r="J38" s="38">
        <f t="shared" ref="J38:J64" si="33">J92*I$83</f>
        <v>5722.2415938818067</v>
      </c>
      <c r="K38" s="40">
        <f t="shared" si="28"/>
        <v>4.3618281875876908E-2</v>
      </c>
      <c r="L38" s="22">
        <f t="shared" si="29"/>
        <v>4.1175658090827801E-2</v>
      </c>
      <c r="M38" s="24">
        <f t="shared" si="30"/>
        <v>4.1599057800633971E-2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5722.2415938818067</v>
      </c>
      <c r="AH38" s="123">
        <f t="shared" ref="AH38:AI58" si="35">SUM(Z38,AB38,AD38,AF38)</f>
        <v>1</v>
      </c>
      <c r="AI38" s="112">
        <f t="shared" si="35"/>
        <v>5722.2415938818067</v>
      </c>
      <c r="AJ38" s="148">
        <f t="shared" ref="AJ38:AJ64" si="36">(AA38+AC38)</f>
        <v>0</v>
      </c>
      <c r="AK38" s="147">
        <f t="shared" ref="AK38:AK64" si="37">(AE38+AG38)</f>
        <v>5722.2415938818067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2475</v>
      </c>
      <c r="C39" s="104">
        <f>IF([1]Summ!$K1074="",0,[1]Summ!$K1074)</f>
        <v>0</v>
      </c>
      <c r="D39" s="38">
        <f t="shared" si="25"/>
        <v>2475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2336.4</v>
      </c>
      <c r="J39" s="38">
        <f t="shared" si="33"/>
        <v>2336.3999999999996</v>
      </c>
      <c r="K39" s="40">
        <f t="shared" si="28"/>
        <v>1.7992541273799224E-2</v>
      </c>
      <c r="L39" s="22">
        <f t="shared" si="29"/>
        <v>1.6984958962466466E-2</v>
      </c>
      <c r="M39" s="24">
        <f t="shared" si="30"/>
        <v>1.6984958962466466E-2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0.59219918485270251</v>
      </c>
      <c r="AA39" s="147">
        <f>$J39*Z39</f>
        <v>1383.614175489854</v>
      </c>
      <c r="AB39" s="122">
        <f>AB8</f>
        <v>0.40780081514729744</v>
      </c>
      <c r="AC39" s="147">
        <f>$J39*AB39</f>
        <v>952.78582451014563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2336.3999999999996</v>
      </c>
      <c r="AJ39" s="148">
        <f t="shared" si="36"/>
        <v>2336.3999999999996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Green maize sold: quantity</v>
      </c>
      <c r="B40" s="104">
        <f>IF([1]Summ!$J1075="",0,[1]Summ!$J1075)</f>
        <v>30000</v>
      </c>
      <c r="C40" s="104">
        <f>IF([1]Summ!$K1075="",0,[1]Summ!$K1075)</f>
        <v>0</v>
      </c>
      <c r="D40" s="38">
        <f t="shared" si="25"/>
        <v>30000</v>
      </c>
      <c r="E40" s="75">
        <f>Middle!E40</f>
        <v>1</v>
      </c>
      <c r="F40" s="75">
        <f>Middle!F40</f>
        <v>1.4</v>
      </c>
      <c r="G40" s="22">
        <f t="shared" si="32"/>
        <v>1.65</v>
      </c>
      <c r="H40" s="24">
        <f t="shared" si="26"/>
        <v>1.4</v>
      </c>
      <c r="I40" s="39">
        <f t="shared" si="27"/>
        <v>42000</v>
      </c>
      <c r="J40" s="38">
        <f t="shared" si="33"/>
        <v>41999.999999999993</v>
      </c>
      <c r="K40" s="40">
        <f t="shared" si="28"/>
        <v>0.21809140937938454</v>
      </c>
      <c r="L40" s="22">
        <f t="shared" si="29"/>
        <v>0.30532797313113835</v>
      </c>
      <c r="M40" s="24">
        <f t="shared" si="30"/>
        <v>0.3053279731311383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0.59219918485270251</v>
      </c>
      <c r="AA40" s="147">
        <f>$J40*Z40</f>
        <v>24872.365763813501</v>
      </c>
      <c r="AB40" s="122">
        <f>AB9</f>
        <v>0.40780081514729755</v>
      </c>
      <c r="AC40" s="147">
        <f>$J40*AB40</f>
        <v>17127.634236186495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42000</v>
      </c>
      <c r="AJ40" s="148">
        <f t="shared" si="36"/>
        <v>42000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4800</v>
      </c>
      <c r="C41" s="104">
        <f>IF([1]Summ!$K1076="",0,[1]Summ!$K1076)</f>
        <v>-4800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7776.7152826964648</v>
      </c>
      <c r="K41" s="40">
        <f t="shared" si="28"/>
        <v>3.4894625500701527E-2</v>
      </c>
      <c r="L41" s="22">
        <f t="shared" si="29"/>
        <v>5.3249198514070534E-2</v>
      </c>
      <c r="M41" s="24">
        <f t="shared" si="30"/>
        <v>5.6534493211515699E-2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0.59219918485270262</v>
      </c>
      <c r="AA41" s="147">
        <f>$J41*Z41</f>
        <v>4605.3644512444016</v>
      </c>
      <c r="AB41" s="122">
        <f>AB11</f>
        <v>0.40780081514729738</v>
      </c>
      <c r="AC41" s="147">
        <f>$J41*AB41</f>
        <v>3171.3508314520636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7776.7152826964648</v>
      </c>
      <c r="AJ41" s="148">
        <f t="shared" si="36"/>
        <v>7776.7152826964648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2200</v>
      </c>
      <c r="C42" s="104">
        <f>IF([1]Summ!$K1077="",0,[1]Summ!$K1077)</f>
        <v>0</v>
      </c>
      <c r="D42" s="38">
        <f t="shared" si="25"/>
        <v>2200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3080</v>
      </c>
      <c r="J42" s="38">
        <f t="shared" si="33"/>
        <v>3080</v>
      </c>
      <c r="K42" s="40">
        <f t="shared" si="28"/>
        <v>1.5993370021154866E-2</v>
      </c>
      <c r="L42" s="22">
        <f t="shared" si="29"/>
        <v>2.2390718029616809E-2</v>
      </c>
      <c r="M42" s="24">
        <f t="shared" si="30"/>
        <v>2.2390718029616813E-2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770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1540</v>
      </c>
      <c r="AF42" s="122">
        <f t="shared" si="31"/>
        <v>0.25</v>
      </c>
      <c r="AG42" s="147">
        <f t="shared" si="34"/>
        <v>770</v>
      </c>
      <c r="AH42" s="123">
        <f t="shared" si="35"/>
        <v>1</v>
      </c>
      <c r="AI42" s="112">
        <f t="shared" si="35"/>
        <v>3080</v>
      </c>
      <c r="AJ42" s="148">
        <f t="shared" si="36"/>
        <v>770</v>
      </c>
      <c r="AK42" s="147">
        <f t="shared" si="37"/>
        <v>2310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Potato: kg produced</v>
      </c>
      <c r="B43" s="104">
        <f>IF([1]Summ!$J1078="",0,[1]Summ!$J1078)</f>
        <v>3600</v>
      </c>
      <c r="C43" s="104">
        <f>IF([1]Summ!$K1078="",0,[1]Summ!$K1078)</f>
        <v>-3600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5350.9508825893099</v>
      </c>
      <c r="K43" s="40">
        <f t="shared" si="28"/>
        <v>2.6170969125526144E-2</v>
      </c>
      <c r="L43" s="22">
        <f t="shared" si="29"/>
        <v>3.6639356775736598E-2</v>
      </c>
      <c r="M43" s="24">
        <f t="shared" si="30"/>
        <v>3.8899880650125472E-2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1337.7377206473275</v>
      </c>
      <c r="AB43" s="156">
        <f>Poor!AB43</f>
        <v>0.25</v>
      </c>
      <c r="AC43" s="147">
        <f t="shared" si="39"/>
        <v>1337.7377206473275</v>
      </c>
      <c r="AD43" s="156">
        <f>Poor!AD43</f>
        <v>0.25</v>
      </c>
      <c r="AE43" s="147">
        <f t="shared" si="40"/>
        <v>1337.7377206473275</v>
      </c>
      <c r="AF43" s="122">
        <f t="shared" si="31"/>
        <v>0.25</v>
      </c>
      <c r="AG43" s="147">
        <f t="shared" si="34"/>
        <v>1337.7377206473275</v>
      </c>
      <c r="AH43" s="123">
        <f t="shared" si="35"/>
        <v>1</v>
      </c>
      <c r="AI43" s="112">
        <f t="shared" si="35"/>
        <v>5350.9508825893099</v>
      </c>
      <c r="AJ43" s="148">
        <f t="shared" si="36"/>
        <v>2675.475441294655</v>
      </c>
      <c r="AK43" s="147">
        <f t="shared" si="37"/>
        <v>2675.475441294655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Other root crops: no. local meas( Sweet potato)</v>
      </c>
      <c r="B44" s="104">
        <f>IF([1]Summ!$J1079="",0,[1]Summ!$J1079)</f>
        <v>2500</v>
      </c>
      <c r="C44" s="104">
        <f>IF([1]Summ!$K1079="",0,[1]Summ!$K1079)</f>
        <v>-2500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3715.9381129092435</v>
      </c>
      <c r="K44" s="40">
        <f t="shared" si="28"/>
        <v>1.8174284114948713E-2</v>
      </c>
      <c r="L44" s="22">
        <f t="shared" si="29"/>
        <v>2.5443997760928195E-2</v>
      </c>
      <c r="M44" s="24">
        <f t="shared" si="30"/>
        <v>2.7013806007031585E-2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928.98452822731088</v>
      </c>
      <c r="AB44" s="156">
        <f>Poor!AB44</f>
        <v>0.25</v>
      </c>
      <c r="AC44" s="147">
        <f t="shared" si="39"/>
        <v>928.98452822731088</v>
      </c>
      <c r="AD44" s="156">
        <f>Poor!AD44</f>
        <v>0.25</v>
      </c>
      <c r="AE44" s="147">
        <f t="shared" si="40"/>
        <v>928.98452822731088</v>
      </c>
      <c r="AF44" s="122">
        <f t="shared" si="31"/>
        <v>0.25</v>
      </c>
      <c r="AG44" s="147">
        <f t="shared" si="34"/>
        <v>928.98452822731088</v>
      </c>
      <c r="AH44" s="123">
        <f t="shared" si="35"/>
        <v>1</v>
      </c>
      <c r="AI44" s="112">
        <f t="shared" si="35"/>
        <v>3715.9381129092435</v>
      </c>
      <c r="AJ44" s="148">
        <f t="shared" si="36"/>
        <v>1857.9690564546218</v>
      </c>
      <c r="AK44" s="147">
        <f t="shared" si="37"/>
        <v>1857.9690564546218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Amadumbe</v>
      </c>
      <c r="B45" s="104">
        <f>IF([1]Summ!$J1080="",0,[1]Summ!$J1080)</f>
        <v>1250</v>
      </c>
      <c r="C45" s="104">
        <f>IF([1]Summ!$K1080="",0,[1]Summ!$K1080)</f>
        <v>-1250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1857.9690564546218</v>
      </c>
      <c r="K45" s="40">
        <f t="shared" si="28"/>
        <v>9.0871420574743563E-3</v>
      </c>
      <c r="L45" s="22">
        <f t="shared" si="29"/>
        <v>1.2721998880464097E-2</v>
      </c>
      <c r="M45" s="24">
        <f t="shared" si="30"/>
        <v>1.3506903003515792E-2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464.49226411365544</v>
      </c>
      <c r="AB45" s="156">
        <f>Poor!AB45</f>
        <v>0.25</v>
      </c>
      <c r="AC45" s="147">
        <f t="shared" si="39"/>
        <v>464.49226411365544</v>
      </c>
      <c r="AD45" s="156">
        <f>Poor!AD45</f>
        <v>0.25</v>
      </c>
      <c r="AE45" s="147">
        <f t="shared" si="40"/>
        <v>464.49226411365544</v>
      </c>
      <c r="AF45" s="122">
        <f t="shared" si="31"/>
        <v>0.25</v>
      </c>
      <c r="AG45" s="147">
        <f t="shared" si="34"/>
        <v>464.49226411365544</v>
      </c>
      <c r="AH45" s="123">
        <f t="shared" si="35"/>
        <v>1</v>
      </c>
      <c r="AI45" s="112">
        <f t="shared" si="35"/>
        <v>1857.9690564546218</v>
      </c>
      <c r="AJ45" s="148">
        <f t="shared" si="36"/>
        <v>928.98452822731088</v>
      </c>
      <c r="AK45" s="147">
        <f t="shared" si="37"/>
        <v>928.98452822731088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Labour migration(formal employment): no. people per HH</v>
      </c>
      <c r="B46" s="104">
        <f>IF([1]Summ!$J1081="",0,[1]Summ!$J1081)</f>
        <v>24000</v>
      </c>
      <c r="C46" s="104">
        <f>IF([1]Summ!$K1081="",0,[1]Summ!$K1081)</f>
        <v>0</v>
      </c>
      <c r="D46" s="38">
        <f t="shared" si="25"/>
        <v>24000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22656</v>
      </c>
      <c r="J46" s="38">
        <f t="shared" si="33"/>
        <v>22656</v>
      </c>
      <c r="K46" s="40">
        <f t="shared" si="28"/>
        <v>0.17447312750350763</v>
      </c>
      <c r="L46" s="22">
        <f t="shared" si="29"/>
        <v>0.1647026323633112</v>
      </c>
      <c r="M46" s="24">
        <f t="shared" si="30"/>
        <v>0.1647026323633112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5664</v>
      </c>
      <c r="AB46" s="156">
        <f>Poor!AB46</f>
        <v>0.25</v>
      </c>
      <c r="AC46" s="147">
        <f t="shared" si="39"/>
        <v>5664</v>
      </c>
      <c r="AD46" s="156">
        <f>Poor!AD46</f>
        <v>0.25</v>
      </c>
      <c r="AE46" s="147">
        <f t="shared" si="40"/>
        <v>5664</v>
      </c>
      <c r="AF46" s="122">
        <f t="shared" si="31"/>
        <v>0.25</v>
      </c>
      <c r="AG46" s="147">
        <f t="shared" si="34"/>
        <v>5664</v>
      </c>
      <c r="AH46" s="123">
        <f t="shared" si="35"/>
        <v>1</v>
      </c>
      <c r="AI46" s="112">
        <f t="shared" si="35"/>
        <v>22656</v>
      </c>
      <c r="AJ46" s="148">
        <f t="shared" si="36"/>
        <v>11328</v>
      </c>
      <c r="AK46" s="147">
        <f t="shared" si="37"/>
        <v>11328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21732</v>
      </c>
      <c r="C47" s="104">
        <f>IF([1]Summ!$K1082="",0,[1]Summ!$K1082)</f>
        <v>0</v>
      </c>
      <c r="D47" s="38">
        <f t="shared" si="25"/>
        <v>21732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20515.007999999998</v>
      </c>
      <c r="J47" s="38">
        <f t="shared" si="33"/>
        <v>20515.008000000002</v>
      </c>
      <c r="K47" s="40">
        <f t="shared" si="28"/>
        <v>0.15798541695442617</v>
      </c>
      <c r="L47" s="22">
        <f t="shared" si="29"/>
        <v>0.1491382336049783</v>
      </c>
      <c r="M47" s="24">
        <f t="shared" si="30"/>
        <v>0.1491382336049783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5128.7520000000004</v>
      </c>
      <c r="AB47" s="156">
        <f>Poor!AB47</f>
        <v>0.25</v>
      </c>
      <c r="AC47" s="147">
        <f t="shared" si="39"/>
        <v>5128.7520000000004</v>
      </c>
      <c r="AD47" s="156">
        <f>Poor!AD47</f>
        <v>0.25</v>
      </c>
      <c r="AE47" s="147">
        <f t="shared" si="40"/>
        <v>5128.7520000000004</v>
      </c>
      <c r="AF47" s="122">
        <f t="shared" si="31"/>
        <v>0.25</v>
      </c>
      <c r="AG47" s="147">
        <f t="shared" si="34"/>
        <v>5128.7520000000004</v>
      </c>
      <c r="AH47" s="123">
        <f t="shared" si="35"/>
        <v>1</v>
      </c>
      <c r="AI47" s="112">
        <f t="shared" si="35"/>
        <v>20515.008000000002</v>
      </c>
      <c r="AJ47" s="148">
        <f t="shared" si="36"/>
        <v>10257.504000000001</v>
      </c>
      <c r="AK47" s="147">
        <f t="shared" si="37"/>
        <v>10257.504000000001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8520</v>
      </c>
      <c r="C48" s="104">
        <f>IF([1]Summ!$K1083="",0,[1]Summ!$K1083)</f>
        <v>0</v>
      </c>
      <c r="D48" s="38">
        <f t="shared" si="25"/>
        <v>8520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10053.6</v>
      </c>
      <c r="J48" s="38">
        <f t="shared" si="33"/>
        <v>10053.6</v>
      </c>
      <c r="K48" s="40">
        <f t="shared" si="28"/>
        <v>6.1937960263745213E-2</v>
      </c>
      <c r="L48" s="22">
        <f t="shared" si="29"/>
        <v>7.308679311121935E-2</v>
      </c>
      <c r="M48" s="24">
        <f t="shared" si="30"/>
        <v>7.308679311121935E-2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2513.4</v>
      </c>
      <c r="AB48" s="156">
        <f>Poor!AB48</f>
        <v>0.25</v>
      </c>
      <c r="AC48" s="147">
        <f t="shared" si="39"/>
        <v>2513.4</v>
      </c>
      <c r="AD48" s="156">
        <f>Poor!AD48</f>
        <v>0.25</v>
      </c>
      <c r="AE48" s="147">
        <f t="shared" si="40"/>
        <v>2513.4</v>
      </c>
      <c r="AF48" s="122">
        <f t="shared" si="31"/>
        <v>0.25</v>
      </c>
      <c r="AG48" s="147">
        <f t="shared" si="34"/>
        <v>2513.4</v>
      </c>
      <c r="AH48" s="123">
        <f t="shared" si="35"/>
        <v>1</v>
      </c>
      <c r="AI48" s="112">
        <f t="shared" si="35"/>
        <v>10053.6</v>
      </c>
      <c r="AJ48" s="148">
        <f t="shared" si="36"/>
        <v>5026.8</v>
      </c>
      <c r="AK48" s="147">
        <f t="shared" si="37"/>
        <v>5026.8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income: e.g. Credit (cotton loans)</v>
      </c>
      <c r="B50" s="104">
        <f>IF([1]Summ!$J1085="",0,[1]Summ!$J1085)</f>
        <v>6480</v>
      </c>
      <c r="C50" s="104">
        <f>IF([1]Summ!$K1085="",0,[1]Summ!$K1085)</f>
        <v>0</v>
      </c>
      <c r="D50" s="38">
        <f t="shared" si="25"/>
        <v>6480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6480</v>
      </c>
      <c r="J50" s="38">
        <f t="shared" si="33"/>
        <v>6479.9999999999991</v>
      </c>
      <c r="K50" s="40">
        <f t="shared" si="28"/>
        <v>4.7107744425947062E-2</v>
      </c>
      <c r="L50" s="22">
        <f t="shared" si="29"/>
        <v>4.7107744425947062E-2</v>
      </c>
      <c r="M50" s="24">
        <f t="shared" si="30"/>
        <v>4.7107744425947055E-2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1619.9999999999998</v>
      </c>
      <c r="AB50" s="156">
        <f>Poor!AB55</f>
        <v>0.25</v>
      </c>
      <c r="AC50" s="147">
        <f t="shared" si="39"/>
        <v>1619.9999999999998</v>
      </c>
      <c r="AD50" s="156">
        <f>Poor!AD55</f>
        <v>0.25</v>
      </c>
      <c r="AE50" s="147">
        <f t="shared" si="40"/>
        <v>1619.9999999999998</v>
      </c>
      <c r="AF50" s="122">
        <f t="shared" si="31"/>
        <v>0.25</v>
      </c>
      <c r="AG50" s="147">
        <f t="shared" si="34"/>
        <v>1619.9999999999998</v>
      </c>
      <c r="AH50" s="123">
        <f t="shared" si="35"/>
        <v>1</v>
      </c>
      <c r="AI50" s="112">
        <f t="shared" si="35"/>
        <v>6479.9999999999991</v>
      </c>
      <c r="AJ50" s="148">
        <f t="shared" si="36"/>
        <v>3239.9999999999995</v>
      </c>
      <c r="AK50" s="147">
        <f t="shared" si="37"/>
        <v>3239.9999999999995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Remittances: no. times per year</v>
      </c>
      <c r="B51" s="104">
        <f>IF([1]Summ!$J1086="",0,[1]Summ!$J1086)</f>
        <v>12000</v>
      </c>
      <c r="C51" s="104">
        <f>IF([1]Summ!$K1086="",0,[1]Summ!$K1086)</f>
        <v>0</v>
      </c>
      <c r="D51" s="38">
        <f t="shared" si="25"/>
        <v>12000</v>
      </c>
      <c r="E51" s="75">
        <f>Middle!E51</f>
        <v>1</v>
      </c>
      <c r="F51" s="75">
        <f>Middle!F51</f>
        <v>1.1100000000000001</v>
      </c>
      <c r="G51" s="22">
        <f t="shared" si="32"/>
        <v>1.65</v>
      </c>
      <c r="H51" s="24">
        <f t="shared" si="26"/>
        <v>1.1100000000000001</v>
      </c>
      <c r="I51" s="39">
        <f t="shared" si="27"/>
        <v>13320.000000000002</v>
      </c>
      <c r="J51" s="38">
        <f t="shared" si="33"/>
        <v>13320</v>
      </c>
      <c r="K51" s="40">
        <f t="shared" si="28"/>
        <v>8.7236563751753815E-2</v>
      </c>
      <c r="L51" s="22">
        <f t="shared" si="29"/>
        <v>9.6832585764446741E-2</v>
      </c>
      <c r="M51" s="24">
        <f t="shared" si="30"/>
        <v>9.6832585764446741E-2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3330</v>
      </c>
      <c r="AB51" s="156">
        <f>Poor!AB56</f>
        <v>0.25</v>
      </c>
      <c r="AC51" s="147">
        <f t="shared" si="39"/>
        <v>3330</v>
      </c>
      <c r="AD51" s="156">
        <f>Poor!AD56</f>
        <v>0.25</v>
      </c>
      <c r="AE51" s="147">
        <f t="shared" si="40"/>
        <v>3330</v>
      </c>
      <c r="AF51" s="122">
        <f t="shared" si="31"/>
        <v>0.25</v>
      </c>
      <c r="AG51" s="147">
        <f t="shared" si="34"/>
        <v>3330</v>
      </c>
      <c r="AH51" s="123">
        <f t="shared" si="35"/>
        <v>1</v>
      </c>
      <c r="AI51" s="112">
        <f t="shared" si="35"/>
        <v>13320</v>
      </c>
      <c r="AJ51" s="148">
        <f t="shared" si="36"/>
        <v>6660</v>
      </c>
      <c r="AK51" s="147">
        <f t="shared" si="37"/>
        <v>6660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137557</v>
      </c>
      <c r="C65" s="39">
        <f>SUM(C37:C64)</f>
        <v>-10150</v>
      </c>
      <c r="D65" s="42">
        <f>SUM(D37:D64)</f>
        <v>127407</v>
      </c>
      <c r="E65" s="32"/>
      <c r="F65" s="32"/>
      <c r="G65" s="32"/>
      <c r="H65" s="31"/>
      <c r="I65" s="39">
        <f>SUM(I37:I64)</f>
        <v>139321.008</v>
      </c>
      <c r="J65" s="39">
        <f>SUM(J37:J64)</f>
        <v>156018.09814688601</v>
      </c>
      <c r="K65" s="40">
        <f>SUM(K37:K64)</f>
        <v>1</v>
      </c>
      <c r="L65" s="22">
        <f>SUM(L37:L64)</f>
        <v>1.1271531655968072</v>
      </c>
      <c r="M65" s="24">
        <f>SUM(M37:M64)</f>
        <v>1.1342068971181838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52618.710903536048</v>
      </c>
      <c r="AB65" s="137"/>
      <c r="AC65" s="153">
        <f>SUM(AC37:AC64)</f>
        <v>42239.137405137</v>
      </c>
      <c r="AD65" s="137"/>
      <c r="AE65" s="153">
        <f>SUM(AE37:AE64)</f>
        <v>22527.366512988294</v>
      </c>
      <c r="AF65" s="137"/>
      <c r="AG65" s="153">
        <f>SUM(AG37:AG64)</f>
        <v>38632.883325224677</v>
      </c>
      <c r="AH65" s="137"/>
      <c r="AI65" s="153">
        <f>SUM(AI37:AI64)</f>
        <v>156018.09814688601</v>
      </c>
      <c r="AJ65" s="153">
        <f>SUM(AJ37:AJ64)</f>
        <v>94857.84830867307</v>
      </c>
      <c r="AK65" s="153">
        <f>SUM(AK37:AK64)</f>
        <v>61160.249838212978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16743.113280336998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23440.358592471795</v>
      </c>
      <c r="J70" s="51">
        <f>J124*I$83</f>
        <v>23440.358592471795</v>
      </c>
      <c r="K70" s="40">
        <f>B70/B$76</f>
        <v>0.12171763909024622</v>
      </c>
      <c r="L70" s="22">
        <f>(L124*G$37*F$9/F$7)/B$130</f>
        <v>0.17040469472634467</v>
      </c>
      <c r="M70" s="24">
        <f>J70/B$76</f>
        <v>0.17040469472634467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16326.000000000002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19264.68</v>
      </c>
      <c r="J71" s="51">
        <f t="shared" ref="J71:J72" si="49">J125*I$83</f>
        <v>19264.68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36830.159999999996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7216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8514.8799999999992</v>
      </c>
      <c r="K73" s="40">
        <f>B73/B$76</f>
        <v>5.2458253669387965E-2</v>
      </c>
      <c r="L73" s="22">
        <f>(L127*G$37*F$9/F$7)/B$130</f>
        <v>6.1900739329877795E-2</v>
      </c>
      <c r="M73" s="24">
        <f>J73/B$76</f>
        <v>6.1900739329877788E-2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766.33919999999989</v>
      </c>
      <c r="AB73" s="156">
        <f>Poor!AB73</f>
        <v>0.09</v>
      </c>
      <c r="AC73" s="147">
        <f>$H$73*$B$73*AB73</f>
        <v>766.33919999999989</v>
      </c>
      <c r="AD73" s="156">
        <f>Poor!AD73</f>
        <v>0.23</v>
      </c>
      <c r="AE73" s="147">
        <f>$H$73*$B$73*AD73</f>
        <v>1958.4223999999999</v>
      </c>
      <c r="AF73" s="156">
        <f>Poor!AF73</f>
        <v>0.59</v>
      </c>
      <c r="AG73" s="147">
        <f>$H$73*$B$73*AF73</f>
        <v>5023.779199999999</v>
      </c>
      <c r="AH73" s="155">
        <f>SUM(Z73,AB73,AD73,AF73)</f>
        <v>1</v>
      </c>
      <c r="AI73" s="147">
        <f>SUM(AA73,AC73,AE73,AG73)</f>
        <v>8514.8799999999992</v>
      </c>
      <c r="AJ73" s="148">
        <f>(AA73+AC73)</f>
        <v>1532.6783999999998</v>
      </c>
      <c r="AK73" s="147">
        <f>(AE73+AG73)</f>
        <v>6982.2015999999985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13095.850746268658</v>
      </c>
      <c r="C74" s="39"/>
      <c r="D74" s="38"/>
      <c r="E74" s="32"/>
      <c r="F74" s="32"/>
      <c r="G74" s="32"/>
      <c r="H74" s="31"/>
      <c r="I74" s="39">
        <f>I128*I$83</f>
        <v>115880.64940752821</v>
      </c>
      <c r="J74" s="51">
        <f>J128*I$83</f>
        <v>8521.8899966881836</v>
      </c>
      <c r="K74" s="40">
        <f>B74/B$76</f>
        <v>9.5203084875859878E-2</v>
      </c>
      <c r="L74" s="22">
        <f>(L128*G$37*F$9/F$7)/B$130</f>
        <v>0.10370856791747533</v>
      </c>
      <c r="M74" s="24">
        <f>J74/B$76</f>
        <v>6.1951699998460154E-2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1847.1842291129092</v>
      </c>
      <c r="AD74" s="156"/>
      <c r="AE74" s="147">
        <f>AE30*$I$83/4</f>
        <v>3724.1205255283767</v>
      </c>
      <c r="AF74" s="156"/>
      <c r="AG74" s="147">
        <f>AG30*$I$83/4</f>
        <v>2950.5852420468977</v>
      </c>
      <c r="AH74" s="155"/>
      <c r="AI74" s="147">
        <f>SUM(AA74,AC74,AE74,AG74)</f>
        <v>8521.8899966881836</v>
      </c>
      <c r="AJ74" s="148">
        <f>(AA74+AC74)</f>
        <v>1847.1842291129092</v>
      </c>
      <c r="AK74" s="147">
        <f>(AE74+AG74)</f>
        <v>6674.7057675752749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52964.035973394341</v>
      </c>
      <c r="C75" s="39"/>
      <c r="D75" s="38"/>
      <c r="E75" s="32"/>
      <c r="F75" s="32"/>
      <c r="G75" s="32"/>
      <c r="H75" s="31"/>
      <c r="I75" s="47"/>
      <c r="J75" s="51">
        <f>J129*I$83</f>
        <v>59446.129557726046</v>
      </c>
      <c r="K75" s="40">
        <f>B75/B$76</f>
        <v>0.38503337506193319</v>
      </c>
      <c r="L75" s="22">
        <f>(L129*G$37*F$9/F$7)/B$130</f>
        <v>0.38334573980607334</v>
      </c>
      <c r="M75" s="24">
        <f>J75/B$76</f>
        <v>0.43215633924646546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46758.621255418097</v>
      </c>
      <c r="AB75" s="158"/>
      <c r="AC75" s="149">
        <f>AA75+AC65-SUM(AC70,AC74)</f>
        <v>81290.484783324238</v>
      </c>
      <c r="AD75" s="158"/>
      <c r="AE75" s="149">
        <f>AC75+AE65-SUM(AE70,AE74)</f>
        <v>94233.641122666202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124055.84955772603</v>
      </c>
      <c r="AJ75" s="151">
        <f>AJ76-SUM(AJ70,AJ74)</f>
        <v>81290.484783324238</v>
      </c>
      <c r="AK75" s="149">
        <f>AJ75+AK76-SUM(AK70,AK74)</f>
        <v>124055.84955772603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137557</v>
      </c>
      <c r="C76" s="39"/>
      <c r="D76" s="38"/>
      <c r="E76" s="32"/>
      <c r="F76" s="32"/>
      <c r="G76" s="32"/>
      <c r="H76" s="31"/>
      <c r="I76" s="39">
        <f>I130*I$83</f>
        <v>139321.008</v>
      </c>
      <c r="J76" s="51">
        <f>J130*I$83</f>
        <v>156018.09814688601</v>
      </c>
      <c r="K76" s="40">
        <f>SUM(K70:K75)</f>
        <v>0.65441235269742726</v>
      </c>
      <c r="L76" s="22">
        <f>SUM(L70:L75)</f>
        <v>0.71935974177977113</v>
      </c>
      <c r="M76" s="24">
        <f>SUM(M70:M75)</f>
        <v>0.72641347330114803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52618.710903536048</v>
      </c>
      <c r="AB76" s="137"/>
      <c r="AC76" s="153">
        <f>AC65</f>
        <v>42239.137405137</v>
      </c>
      <c r="AD76" s="137"/>
      <c r="AE76" s="153">
        <f>AE65</f>
        <v>22527.366512988294</v>
      </c>
      <c r="AF76" s="137"/>
      <c r="AG76" s="153">
        <f>AG65</f>
        <v>38632.883325224677</v>
      </c>
      <c r="AH76" s="137"/>
      <c r="AI76" s="153">
        <f>SUM(AA76,AC76,AE76,AG76)</f>
        <v>156018.09814688601</v>
      </c>
      <c r="AJ76" s="154">
        <f>SUM(AA76,AC76)</f>
        <v>94857.848308673041</v>
      </c>
      <c r="AK76" s="154">
        <f>SUM(AE76,AG76)</f>
        <v>61160.249838212971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19264.679999999993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46758.621255418097</v>
      </c>
      <c r="AD78" s="112"/>
      <c r="AE78" s="112">
        <f>AC75</f>
        <v>81290.484783324238</v>
      </c>
      <c r="AF78" s="112"/>
      <c r="AG78" s="112">
        <f>AE75</f>
        <v>94233.641122666202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46758.621255418097</v>
      </c>
      <c r="AB79" s="112"/>
      <c r="AC79" s="112">
        <f>AA79-AA74+AC65-AC70</f>
        <v>83137.669012437138</v>
      </c>
      <c r="AD79" s="112"/>
      <c r="AE79" s="112">
        <f>AC79-AC74+AE65-AE70</f>
        <v>97957.761648194573</v>
      </c>
      <c r="AF79" s="112"/>
      <c r="AG79" s="112">
        <f>AE79-AE74+AG65-AG70</f>
        <v>127006.43479977292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0.71658358080275875</v>
      </c>
      <c r="C91" s="75">
        <f>(C37/$B$83)</f>
        <v>0.17914589520068969</v>
      </c>
      <c r="D91" s="24">
        <f t="shared" ref="D91" si="51">(B91+C91)</f>
        <v>0.89572947600344843</v>
      </c>
      <c r="H91" s="24">
        <f>(E37*F37/G37*F$7/F$9)</f>
        <v>0.57212121212121214</v>
      </c>
      <c r="I91" s="22">
        <f t="shared" ref="I91" si="52">(D91*H91)</f>
        <v>0.51246583354379116</v>
      </c>
      <c r="J91" s="24">
        <f>IF(I$32&lt;=1+I$131,I91,L91+J$33*(I91-L91))</f>
        <v>0.4036491865478381</v>
      </c>
      <c r="K91" s="22">
        <f t="shared" ref="K91" si="53">(B91)</f>
        <v>0.71658358080275875</v>
      </c>
      <c r="L91" s="22">
        <f t="shared" ref="L91" si="54">(K91*H91)</f>
        <v>0.40997266683503292</v>
      </c>
      <c r="M91" s="227">
        <f t="shared" si="50"/>
        <v>0.4036491865478381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0.35829179040137937</v>
      </c>
      <c r="C92" s="75">
        <f t="shared" si="56"/>
        <v>-5.9715298400229898E-2</v>
      </c>
      <c r="D92" s="24">
        <f t="shared" ref="D92:D118" si="57">(B92+C92)</f>
        <v>0.2985764920011495</v>
      </c>
      <c r="H92" s="24">
        <f t="shared" ref="H92:H118" si="58">(E38*F38/G38*F$7/F$9)</f>
        <v>0.57212121212121214</v>
      </c>
      <c r="I92" s="22">
        <f t="shared" ref="I92:I118" si="59">(D92*H92)</f>
        <v>0.17082194451459706</v>
      </c>
      <c r="J92" s="24">
        <f t="shared" ref="J92:J118" si="60">IF(I$32&lt;=1+I$131,I92,L92+J$33*(I92-L92))</f>
        <v>0.20709416017991472</v>
      </c>
      <c r="K92" s="22">
        <f t="shared" ref="K92:K118" si="61">(B92)</f>
        <v>0.35829179040137937</v>
      </c>
      <c r="L92" s="22">
        <f t="shared" ref="L92:L118" si="62">(K92*H92)</f>
        <v>0.20498633341751646</v>
      </c>
      <c r="M92" s="227">
        <f t="shared" ref="M92:M118" si="63">(J92)</f>
        <v>0.20709416017991472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0.14779536354056899</v>
      </c>
      <c r="C93" s="75">
        <f t="shared" si="64"/>
        <v>0</v>
      </c>
      <c r="D93" s="24">
        <f t="shared" si="57"/>
        <v>0.14779536354056899</v>
      </c>
      <c r="H93" s="24">
        <f t="shared" si="58"/>
        <v>0.57212121212121214</v>
      </c>
      <c r="I93" s="22">
        <f t="shared" si="59"/>
        <v>8.4556862534725538E-2</v>
      </c>
      <c r="J93" s="24">
        <f t="shared" si="60"/>
        <v>8.4556862534725538E-2</v>
      </c>
      <c r="K93" s="22">
        <f t="shared" si="61"/>
        <v>0.14779536354056899</v>
      </c>
      <c r="L93" s="22">
        <f t="shared" si="62"/>
        <v>8.4556862534725538E-2</v>
      </c>
      <c r="M93" s="227">
        <f t="shared" si="63"/>
        <v>8.4556862534725538E-2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Green maize sold: quantity</v>
      </c>
      <c r="B94" s="75">
        <f t="shared" ref="B94:C94" si="65">(B40/$B$83)</f>
        <v>1.7914589520068969</v>
      </c>
      <c r="C94" s="75">
        <f t="shared" si="65"/>
        <v>0</v>
      </c>
      <c r="D94" s="24">
        <f t="shared" si="57"/>
        <v>1.7914589520068969</v>
      </c>
      <c r="H94" s="24">
        <f t="shared" si="58"/>
        <v>0.84848484848484851</v>
      </c>
      <c r="I94" s="22">
        <f t="shared" si="59"/>
        <v>1.5200257774603974</v>
      </c>
      <c r="J94" s="24">
        <f t="shared" si="60"/>
        <v>1.5200257774603974</v>
      </c>
      <c r="K94" s="22">
        <f t="shared" si="61"/>
        <v>1.7914589520068969</v>
      </c>
      <c r="L94" s="22">
        <f t="shared" si="62"/>
        <v>1.5200257774603974</v>
      </c>
      <c r="M94" s="227">
        <f t="shared" si="63"/>
        <v>1.5200257774603974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0.2866334323211035</v>
      </c>
      <c r="C95" s="75">
        <f t="shared" si="66"/>
        <v>-0.2866334323211035</v>
      </c>
      <c r="D95" s="24">
        <f t="shared" si="57"/>
        <v>0</v>
      </c>
      <c r="H95" s="24">
        <f t="shared" si="58"/>
        <v>0.92484848484848492</v>
      </c>
      <c r="I95" s="22">
        <f t="shared" si="59"/>
        <v>0</v>
      </c>
      <c r="J95" s="24">
        <f t="shared" si="60"/>
        <v>0.28144780223021071</v>
      </c>
      <c r="K95" s="22">
        <f t="shared" si="61"/>
        <v>0.2866334323211035</v>
      </c>
      <c r="L95" s="22">
        <f t="shared" si="62"/>
        <v>0.26509249558909331</v>
      </c>
      <c r="M95" s="227">
        <f t="shared" si="63"/>
        <v>0.28144780223021071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0.13137365648050578</v>
      </c>
      <c r="C96" s="75">
        <f t="shared" si="67"/>
        <v>0</v>
      </c>
      <c r="D96" s="24">
        <f t="shared" si="57"/>
        <v>0.13137365648050578</v>
      </c>
      <c r="H96" s="24">
        <f t="shared" si="58"/>
        <v>0.84848484848484851</v>
      </c>
      <c r="I96" s="22">
        <f t="shared" si="59"/>
        <v>0.11146855701376249</v>
      </c>
      <c r="J96" s="24">
        <f t="shared" si="60"/>
        <v>0.11146855701376249</v>
      </c>
      <c r="K96" s="22">
        <f t="shared" si="61"/>
        <v>0.13137365648050578</v>
      </c>
      <c r="L96" s="22">
        <f t="shared" si="62"/>
        <v>0.11146855701376249</v>
      </c>
      <c r="M96" s="227">
        <f t="shared" si="63"/>
        <v>0.11146855701376249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kg produced</v>
      </c>
      <c r="B97" s="75">
        <f t="shared" ref="B97:C97" si="68">(B43/$B$83)</f>
        <v>0.21497507424082762</v>
      </c>
      <c r="C97" s="75">
        <f t="shared" si="68"/>
        <v>-0.21497507424082762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0.19365674465381469</v>
      </c>
      <c r="K97" s="22">
        <f t="shared" si="61"/>
        <v>0.21497507424082762</v>
      </c>
      <c r="L97" s="22">
        <f t="shared" si="62"/>
        <v>0.18240309329524768</v>
      </c>
      <c r="M97" s="227">
        <f t="shared" si="63"/>
        <v>0.19365674465381469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Other root crops: no. local meas( Sweet potato)</v>
      </c>
      <c r="B98" s="75">
        <f t="shared" ref="B98:C98" si="69">(B44/$B$83)</f>
        <v>0.14928824600057475</v>
      </c>
      <c r="C98" s="75">
        <f t="shared" si="69"/>
        <v>-0.14928824600057475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0.13448385045403799</v>
      </c>
      <c r="K98" s="22">
        <f t="shared" si="61"/>
        <v>0.14928824600057475</v>
      </c>
      <c r="L98" s="22">
        <f t="shared" si="62"/>
        <v>0.12666881478836645</v>
      </c>
      <c r="M98" s="227">
        <f t="shared" si="63"/>
        <v>0.13448385045403799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Amadumbe</v>
      </c>
      <c r="B99" s="75">
        <f t="shared" ref="B99:C99" si="70">(B45/$B$83)</f>
        <v>7.4644123000287374E-2</v>
      </c>
      <c r="C99" s="75">
        <f t="shared" si="70"/>
        <v>-7.4644123000287374E-2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6.7241925227018995E-2</v>
      </c>
      <c r="K99" s="22">
        <f t="shared" si="61"/>
        <v>7.4644123000287374E-2</v>
      </c>
      <c r="L99" s="22">
        <f t="shared" si="62"/>
        <v>6.3334407394183223E-2</v>
      </c>
      <c r="M99" s="227">
        <f t="shared" si="63"/>
        <v>6.7241925227018995E-2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ref="B100:C100" si="71">(B46/$B$83)</f>
        <v>1.4331671616055175</v>
      </c>
      <c r="C100" s="75">
        <f t="shared" si="71"/>
        <v>0</v>
      </c>
      <c r="D100" s="24">
        <f t="shared" si="57"/>
        <v>1.4331671616055175</v>
      </c>
      <c r="H100" s="24">
        <f t="shared" si="58"/>
        <v>0.57212121212121214</v>
      </c>
      <c r="I100" s="22">
        <f t="shared" si="59"/>
        <v>0.81994533367006583</v>
      </c>
      <c r="J100" s="24">
        <f t="shared" si="60"/>
        <v>0.81994533367006583</v>
      </c>
      <c r="K100" s="22">
        <f t="shared" si="61"/>
        <v>1.4331671616055175</v>
      </c>
      <c r="L100" s="22">
        <f t="shared" si="62"/>
        <v>0.81994533367006583</v>
      </c>
      <c r="M100" s="227">
        <f t="shared" si="63"/>
        <v>0.81994533367006583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ref="B101:C101" si="72">(B47/$B$83)</f>
        <v>1.2977328648337962</v>
      </c>
      <c r="C101" s="75">
        <f t="shared" si="72"/>
        <v>0</v>
      </c>
      <c r="D101" s="24">
        <f t="shared" si="57"/>
        <v>1.2977328648337962</v>
      </c>
      <c r="H101" s="24">
        <f t="shared" si="58"/>
        <v>0.57212121212121214</v>
      </c>
      <c r="I101" s="22">
        <f t="shared" si="59"/>
        <v>0.74246049963824468</v>
      </c>
      <c r="J101" s="24">
        <f t="shared" si="60"/>
        <v>0.74246049963824468</v>
      </c>
      <c r="K101" s="22">
        <f t="shared" si="61"/>
        <v>1.2977328648337962</v>
      </c>
      <c r="L101" s="22">
        <f t="shared" si="62"/>
        <v>0.74246049963824468</v>
      </c>
      <c r="M101" s="227">
        <f t="shared" si="63"/>
        <v>0.74246049963824468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ref="B102:C102" si="73">(B48/$B$83)</f>
        <v>0.50877434236995878</v>
      </c>
      <c r="C102" s="75">
        <f t="shared" si="73"/>
        <v>0</v>
      </c>
      <c r="D102" s="24">
        <f t="shared" si="57"/>
        <v>0.50877434236995878</v>
      </c>
      <c r="H102" s="24">
        <f t="shared" si="58"/>
        <v>0.7151515151515152</v>
      </c>
      <c r="I102" s="22">
        <f t="shared" si="59"/>
        <v>0.36385074181609178</v>
      </c>
      <c r="J102" s="24">
        <f t="shared" si="60"/>
        <v>0.36385074181609178</v>
      </c>
      <c r="K102" s="22">
        <f t="shared" si="61"/>
        <v>0.50877434236995878</v>
      </c>
      <c r="L102" s="22">
        <f t="shared" si="62"/>
        <v>0.36385074181609178</v>
      </c>
      <c r="M102" s="227">
        <f t="shared" si="63"/>
        <v>0.36385074181609178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0.7151515151515152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income: e.g. Credit (cotton loans)</v>
      </c>
      <c r="B104" s="75">
        <f t="shared" ref="B104:C104" si="75">(B50/$B$83)</f>
        <v>0.38695513363348971</v>
      </c>
      <c r="C104" s="75">
        <f t="shared" si="75"/>
        <v>0</v>
      </c>
      <c r="D104" s="24">
        <f t="shared" si="57"/>
        <v>0.38695513363348971</v>
      </c>
      <c r="H104" s="24">
        <f t="shared" si="58"/>
        <v>0.60606060606060608</v>
      </c>
      <c r="I104" s="22">
        <f t="shared" si="59"/>
        <v>0.23451826280817559</v>
      </c>
      <c r="J104" s="24">
        <f t="shared" si="60"/>
        <v>0.23451826280817559</v>
      </c>
      <c r="K104" s="22">
        <f t="shared" si="61"/>
        <v>0.38695513363348971</v>
      </c>
      <c r="L104" s="22">
        <f t="shared" si="62"/>
        <v>0.23451826280817559</v>
      </c>
      <c r="M104" s="227">
        <f t="shared" si="63"/>
        <v>0.23451826280817559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Remittances: no. times per year</v>
      </c>
      <c r="B105" s="75">
        <f t="shared" ref="B105:C105" si="76">(B51/$B$83)</f>
        <v>0.71658358080275875</v>
      </c>
      <c r="C105" s="75">
        <f t="shared" si="76"/>
        <v>0</v>
      </c>
      <c r="D105" s="24">
        <f t="shared" si="57"/>
        <v>0.71658358080275875</v>
      </c>
      <c r="H105" s="24">
        <f t="shared" si="58"/>
        <v>0.67272727272727284</v>
      </c>
      <c r="I105" s="22">
        <f t="shared" si="59"/>
        <v>0.48206531799458324</v>
      </c>
      <c r="J105" s="24">
        <f t="shared" si="60"/>
        <v>0.48206531799458324</v>
      </c>
      <c r="K105" s="22">
        <f t="shared" si="61"/>
        <v>0.71658358080275875</v>
      </c>
      <c r="L105" s="22">
        <f t="shared" si="62"/>
        <v>0.48206531799458324</v>
      </c>
      <c r="M105" s="227">
        <f t="shared" si="63"/>
        <v>0.48206531799458324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8.2142573020404246</v>
      </c>
      <c r="C119" s="22">
        <f>SUM(C91:C118)</f>
        <v>-0.60611027876233348</v>
      </c>
      <c r="D119" s="24">
        <f>SUM(D91:D118)</f>
        <v>7.6081470232780912</v>
      </c>
      <c r="E119" s="22"/>
      <c r="F119" s="2"/>
      <c r="G119" s="2"/>
      <c r="H119" s="31"/>
      <c r="I119" s="22">
        <f>SUM(I91:I118)</f>
        <v>5.0421791309944348</v>
      </c>
      <c r="J119" s="24">
        <f>SUM(J91:J118)</f>
        <v>5.6464650222288819</v>
      </c>
      <c r="K119" s="22">
        <f>SUM(K91:K118)</f>
        <v>8.2142573020404246</v>
      </c>
      <c r="L119" s="22">
        <f>SUM(L91:L118)</f>
        <v>5.6113491642554862</v>
      </c>
      <c r="M119" s="57">
        <f t="shared" si="50"/>
        <v>5.6464650222288819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0.99982000568417595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2">
        <f>(B124)</f>
        <v>0.99982000568417595</v>
      </c>
      <c r="L124" s="29">
        <f>IF(SUMPRODUCT($B$124:$B124,$H$124:$H124)&lt;L$119,($B124*$H124),L$119)</f>
        <v>0.84833212603505836</v>
      </c>
      <c r="M124" s="57">
        <f t="shared" si="90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0.97491196168215344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2">
        <f t="shared" ref="K125:K126" si="91"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57">
        <f t="shared" ref="M125:M126" si="92">(J125)</f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1.8638338936679755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1.3329236330474008</v>
      </c>
      <c r="K126" s="22">
        <f t="shared" si="91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1.3329236330474008</v>
      </c>
      <c r="M126" s="57">
        <f t="shared" si="92"/>
        <v>1.3329236330474008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0.43090559325605893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0.30816278790433305</v>
      </c>
      <c r="K127" s="22">
        <f>(B127)</f>
        <v>0.43090559325605893</v>
      </c>
      <c r="L127" s="29">
        <f>IF(SUMPRODUCT($B$124:$B127,$H$124:$H127)&lt;(L$119-L$128),($B127*$H127),IF(SUMPRODUCT($B$124:$B126,$H$124:$H126)&lt;(L$119-L128),L$119-L$128-SUMPRODUCT($B$124:$B126,$H$124:$H126),0))</f>
        <v>0.30816278790433305</v>
      </c>
      <c r="M127" s="57">
        <f t="shared" si="90"/>
        <v>0.30816278790433305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0.78202263511830628</v>
      </c>
      <c r="C128" s="2"/>
      <c r="D128" s="31"/>
      <c r="E128" s="2"/>
      <c r="F128" s="2"/>
      <c r="G128" s="2"/>
      <c r="H128" s="24"/>
      <c r="I128" s="29">
        <f>(I30)</f>
        <v>4.1938470049593768</v>
      </c>
      <c r="J128" s="228">
        <f>(J30)</f>
        <v>0.30841648732495097</v>
      </c>
      <c r="K128" s="22">
        <f>(B128)</f>
        <v>0.78202263511830628</v>
      </c>
      <c r="L128" s="22">
        <f>IF(L124=L119,0,(L119-L124)/(B119-B124)*K128)</f>
        <v>0.5162962795759255</v>
      </c>
      <c r="M128" s="57">
        <f t="shared" si="90"/>
        <v>0.30841648732495097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3.162763212631754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2.1514202213808109</v>
      </c>
      <c r="K129" s="29">
        <f>(B129)</f>
        <v>3.162763212631754</v>
      </c>
      <c r="L129" s="60">
        <f>IF(SUM(L124:L128)&gt;L130,0,L130-SUM(L124:L128))</f>
        <v>1.9084245711564405</v>
      </c>
      <c r="M129" s="57">
        <f t="shared" si="90"/>
        <v>2.1514202213808109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8.2142573020404246</v>
      </c>
      <c r="C130" s="2"/>
      <c r="D130" s="31"/>
      <c r="E130" s="2"/>
      <c r="F130" s="2"/>
      <c r="G130" s="2"/>
      <c r="H130" s="24"/>
      <c r="I130" s="29">
        <f>(I119)</f>
        <v>5.0421791309944348</v>
      </c>
      <c r="J130" s="228">
        <f>(J119)</f>
        <v>5.6464650222288819</v>
      </c>
      <c r="K130" s="22">
        <f>(B130)</f>
        <v>8.2142573020404246</v>
      </c>
      <c r="L130" s="22">
        <f>(L119)</f>
        <v>5.6113491642554862</v>
      </c>
      <c r="M130" s="57">
        <f t="shared" si="90"/>
        <v>5.6464650222288819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 xml:space="preserve"> ZANCC: 59304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4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 xml:space="preserve"> ZANCC: 59304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7284.3498960723</v>
      </c>
      <c r="C72" s="109">
        <f>Poor!R7</f>
        <v>7300.1500853056395</v>
      </c>
      <c r="D72" s="109">
        <f>Middle!R7</f>
        <v>5943.9873715653057</v>
      </c>
      <c r="E72" s="109">
        <f>Rich!R7</f>
        <v>6894.1558449013119</v>
      </c>
      <c r="F72" s="109">
        <f>V.Poor!T7</f>
        <v>9496.0159149170322</v>
      </c>
      <c r="G72" s="109">
        <f>Poor!T7</f>
        <v>10968.149397252771</v>
      </c>
      <c r="H72" s="109">
        <f>Middle!T7</f>
        <v>7381.8664534542349</v>
      </c>
      <c r="I72" s="109">
        <f>Rich!T7</f>
        <v>6683.2604437951959</v>
      </c>
    </row>
    <row r="73" spans="1:9">
      <c r="A73" t="str">
        <f>V.Poor!Q8</f>
        <v>Own crops sold</v>
      </c>
      <c r="B73" s="109">
        <f>V.Poor!R8</f>
        <v>1886.4935201113465</v>
      </c>
      <c r="C73" s="109">
        <f>Poor!R8</f>
        <v>3018.389632178154</v>
      </c>
      <c r="D73" s="109">
        <f>Middle!R8</f>
        <v>48135.768659161105</v>
      </c>
      <c r="E73" s="109">
        <f>Rich!R8</f>
        <v>66932.790093550575</v>
      </c>
      <c r="F73" s="109">
        <f>V.Poor!T8</f>
        <v>0</v>
      </c>
      <c r="G73" s="109">
        <f>Poor!T8</f>
        <v>0</v>
      </c>
      <c r="H73" s="109">
        <f>Middle!T8</f>
        <v>44745.443922921157</v>
      </c>
      <c r="I73" s="109">
        <f>Rich!T8</f>
        <v>63781.573334649642</v>
      </c>
    </row>
    <row r="74" spans="1:9">
      <c r="A74" t="str">
        <f>V.Poor!Q9</f>
        <v>Animal products consumed</v>
      </c>
      <c r="B74" s="109">
        <f>V.Poor!R9</f>
        <v>2871.552860426204</v>
      </c>
      <c r="C74" s="109">
        <f>Poor!R9</f>
        <v>4850.8928340087023</v>
      </c>
      <c r="D74" s="109">
        <f>Middle!R9</f>
        <v>4718.2047636575871</v>
      </c>
      <c r="E74" s="109">
        <f>Rich!R9</f>
        <v>4718.2047636575871</v>
      </c>
      <c r="F74" s="109">
        <f>V.Poor!T9</f>
        <v>1569.7318097014927</v>
      </c>
      <c r="G74" s="109">
        <f>Poor!T9</f>
        <v>2651.736240671642</v>
      </c>
      <c r="H74" s="109">
        <f>Middle!T9</f>
        <v>2579.2024253731342</v>
      </c>
      <c r="I74" s="109">
        <f>Rich!T9</f>
        <v>2579.2024253731342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9147.2297803158945</v>
      </c>
      <c r="D76" s="109">
        <f>Middle!R11</f>
        <v>21687.129507200032</v>
      </c>
      <c r="E76" s="109">
        <f>Rich!R11</f>
        <v>30900.763859423849</v>
      </c>
      <c r="F76" s="109">
        <f>V.Poor!T11</f>
        <v>0</v>
      </c>
      <c r="G76" s="109">
        <f>Poor!T11</f>
        <v>3385.1839999999997</v>
      </c>
      <c r="H76" s="109">
        <f>Middle!T11</f>
        <v>13565.279999999999</v>
      </c>
      <c r="I76" s="109">
        <f>Rich!T11</f>
        <v>19211.916812236381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2263.7922241336155</v>
      </c>
      <c r="E79" s="109">
        <f>Rich!R14</f>
        <v>36220.675586137848</v>
      </c>
      <c r="F79" s="109">
        <f>V.Poor!T14</f>
        <v>0</v>
      </c>
      <c r="G79" s="109">
        <f>Poor!T14</f>
        <v>0</v>
      </c>
      <c r="H79" s="109">
        <f>Middle!T14</f>
        <v>1416</v>
      </c>
      <c r="I79" s="109">
        <f>Rich!T14</f>
        <v>22656</v>
      </c>
    </row>
    <row r="80" spans="1:9">
      <c r="A80" t="str">
        <f>V.Poor!Q15</f>
        <v>Labour - public works</v>
      </c>
      <c r="B80" s="109">
        <f>V.Poor!R15</f>
        <v>15665.442191004617</v>
      </c>
      <c r="C80" s="109">
        <f>Poor!R15</f>
        <v>11530.248394920547</v>
      </c>
      <c r="D80" s="109">
        <f>Middle!R15</f>
        <v>6036.779264356308</v>
      </c>
      <c r="E80" s="109">
        <f>Rich!R15</f>
        <v>0</v>
      </c>
      <c r="F80" s="109">
        <f>V.Poor!T15</f>
        <v>12248.4</v>
      </c>
      <c r="G80" s="109">
        <f>Poor!T15</f>
        <v>9015.2000000000007</v>
      </c>
      <c r="H80" s="109">
        <f>Middle!T15</f>
        <v>4720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6640.457190791938</v>
      </c>
      <c r="E82" s="109">
        <f>Rich!R17</f>
        <v>32797.82174324782</v>
      </c>
      <c r="F82" s="109">
        <f>V.Poor!T17</f>
        <v>0</v>
      </c>
      <c r="G82" s="109">
        <f>Poor!T17</f>
        <v>0</v>
      </c>
      <c r="H82" s="109">
        <f>Middle!T17</f>
        <v>4153.6000000000004</v>
      </c>
      <c r="I82" s="109">
        <f>Rich!T17</f>
        <v>20515.008000000002</v>
      </c>
    </row>
    <row r="83" spans="1:9">
      <c r="A83" t="str">
        <f>V.Poor!Q18</f>
        <v>Food transfer - official</v>
      </c>
      <c r="B83" s="109">
        <f>V.Poor!R18</f>
        <v>3343.0117453178141</v>
      </c>
      <c r="C83" s="109">
        <f>Poor!R18</f>
        <v>3343.0117453178141</v>
      </c>
      <c r="D83" s="109">
        <f>Middle!R18</f>
        <v>3343.0117453178141</v>
      </c>
      <c r="E83" s="109">
        <f>Rich!R18</f>
        <v>3343.0117453178141</v>
      </c>
      <c r="F83" s="109">
        <f>V.Poor!T18</f>
        <v>3654.9087771640106</v>
      </c>
      <c r="G83" s="109">
        <f>Poor!T18</f>
        <v>3654.9087771640106</v>
      </c>
      <c r="H83" s="109">
        <f>Middle!T18</f>
        <v>3654.9087771640106</v>
      </c>
      <c r="I83" s="109">
        <f>Rich!T18</f>
        <v>3654.9087771640106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42740.39719164266</v>
      </c>
      <c r="C85" s="109">
        <f>Poor!R20</f>
        <v>42740.39719164266</v>
      </c>
      <c r="D85" s="109">
        <f>Middle!R20</f>
        <v>12858.339833078935</v>
      </c>
      <c r="E85" s="109">
        <f>Rich!R20</f>
        <v>12858.339833078935</v>
      </c>
      <c r="F85" s="109">
        <f>V.Poor!T20</f>
        <v>33417.599999999999</v>
      </c>
      <c r="G85" s="109">
        <f>Poor!T20</f>
        <v>33417.599999999999</v>
      </c>
      <c r="H85" s="109">
        <f>Middle!T20</f>
        <v>10053.6</v>
      </c>
      <c r="I85" s="109">
        <f>Rich!T20</f>
        <v>10053.6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6640.457190791938</v>
      </c>
      <c r="E86" s="109">
        <f>Rich!R21</f>
        <v>18110.337793068924</v>
      </c>
      <c r="F86" s="109">
        <f>V.Poor!T21</f>
        <v>0</v>
      </c>
      <c r="G86" s="109">
        <f>Poor!T21</f>
        <v>0</v>
      </c>
      <c r="H86" s="109">
        <f>Middle!T21</f>
        <v>4884.0000000000009</v>
      </c>
      <c r="I86" s="109">
        <f>Rich!T21</f>
        <v>13320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12677.236455148246</v>
      </c>
      <c r="E87" s="109">
        <f>Rich!R22</f>
        <v>9779.582408257218</v>
      </c>
      <c r="F87" s="109">
        <f>V.Poor!T22</f>
        <v>0</v>
      </c>
      <c r="G87" s="109">
        <f>Poor!T22</f>
        <v>0</v>
      </c>
      <c r="H87" s="109">
        <f>Middle!T22</f>
        <v>8399.9999999999982</v>
      </c>
      <c r="I87" s="109">
        <f>Rich!T22</f>
        <v>6479.9999999999991</v>
      </c>
    </row>
    <row r="88" spans="1:9">
      <c r="A88" t="str">
        <f>V.Poor!Q23</f>
        <v>TOTAL</v>
      </c>
      <c r="B88" s="109">
        <f>V.Poor!R23</f>
        <v>73791.24740457494</v>
      </c>
      <c r="C88" s="109">
        <f>Poor!R23</f>
        <v>81930.319663689414</v>
      </c>
      <c r="D88" s="109">
        <f>Middle!R23</f>
        <v>130945.16420520282</v>
      </c>
      <c r="E88" s="109">
        <f>Rich!R23</f>
        <v>222555.68367064188</v>
      </c>
      <c r="F88" s="109">
        <f>V.Poor!T23</f>
        <v>60386.656501782534</v>
      </c>
      <c r="G88" s="109">
        <f>Poor!T23</f>
        <v>63092.778415088425</v>
      </c>
      <c r="H88" s="109">
        <f>Middle!T23</f>
        <v>105553.90157891254</v>
      </c>
      <c r="I88" s="109">
        <f>Rich!T23</f>
        <v>168935.46979321836</v>
      </c>
    </row>
    <row r="89" spans="1:9">
      <c r="A89" t="str">
        <f>V.Poor!Q24</f>
        <v>Food Poverty line</v>
      </c>
      <c r="B89" s="109">
        <f>V.Poor!R24</f>
        <v>44864.50545716835</v>
      </c>
      <c r="C89" s="109">
        <f>Poor!R24</f>
        <v>44864.50545716835</v>
      </c>
      <c r="D89" s="109">
        <f>Middle!R24</f>
        <v>44864.50545716835</v>
      </c>
      <c r="E89" s="109">
        <f>Rich!R24</f>
        <v>44864.50545716835</v>
      </c>
      <c r="F89" s="109">
        <f>V.Poor!T24</f>
        <v>44864.50545716835</v>
      </c>
      <c r="G89" s="109">
        <f>Poor!T24</f>
        <v>44864.50545716835</v>
      </c>
      <c r="H89" s="109">
        <f>Middle!T24</f>
        <v>44864.50545716835</v>
      </c>
      <c r="I89" s="109">
        <f>Rich!T24</f>
        <v>44864.50545716835</v>
      </c>
    </row>
    <row r="90" spans="1:9">
      <c r="A90" s="108" t="str">
        <f>V.Poor!Q25</f>
        <v>Lower Bound Poverty line</v>
      </c>
      <c r="B90" s="109">
        <f>V.Poor!R25</f>
        <v>64129.185457168351</v>
      </c>
      <c r="C90" s="109">
        <f>Poor!R25</f>
        <v>64129.185457168351</v>
      </c>
      <c r="D90" s="109">
        <f>Middle!R25</f>
        <v>64129.185457168351</v>
      </c>
      <c r="E90" s="109">
        <f>Rich!R25</f>
        <v>64129.185457168351</v>
      </c>
      <c r="F90" s="109">
        <f>V.Poor!T25</f>
        <v>64129.185457168351</v>
      </c>
      <c r="G90" s="109">
        <f>Poor!T25</f>
        <v>64129.185457168351</v>
      </c>
      <c r="H90" s="109">
        <f>Middle!T25</f>
        <v>64129.185457168351</v>
      </c>
      <c r="I90" s="109">
        <f>Rich!T25</f>
        <v>64129.185457168351</v>
      </c>
    </row>
    <row r="91" spans="1:9">
      <c r="A91" s="108" t="str">
        <f>V.Poor!Q26</f>
        <v>Upper Bound Poverty line</v>
      </c>
      <c r="B91" s="109">
        <f>V.Poor!R26</f>
        <v>100959.34545716835</v>
      </c>
      <c r="C91" s="109">
        <f>Poor!R26</f>
        <v>100959.34545716835</v>
      </c>
      <c r="D91" s="109">
        <f>Middle!R26</f>
        <v>100959.34545716835</v>
      </c>
      <c r="E91" s="109">
        <f>Rich!R26</f>
        <v>100959.34545716835</v>
      </c>
      <c r="F91" s="109">
        <f>V.Poor!T26</f>
        <v>100959.34545716835</v>
      </c>
      <c r="G91" s="109">
        <f>Poor!T26</f>
        <v>100959.34545716835</v>
      </c>
      <c r="H91" s="109">
        <f>Middle!T26</f>
        <v>100959.34545716835</v>
      </c>
      <c r="I91" s="109">
        <f>Rich!T26</f>
        <v>100959.34545716835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44864.50545716835</v>
      </c>
      <c r="G93" s="109">
        <f>Poor!T24</f>
        <v>44864.50545716835</v>
      </c>
      <c r="H93" s="109">
        <f>Middle!T24</f>
        <v>44864.50545716835</v>
      </c>
      <c r="I93" s="109">
        <f>Rich!T24</f>
        <v>44864.50545716835</v>
      </c>
    </row>
    <row r="94" spans="1:9">
      <c r="A94" t="str">
        <f>V.Poor!Q25</f>
        <v>Lower Bound Poverty line</v>
      </c>
      <c r="F94" s="109">
        <f>V.Poor!T25</f>
        <v>64129.185457168351</v>
      </c>
      <c r="G94" s="109">
        <f>Poor!T25</f>
        <v>64129.185457168351</v>
      </c>
      <c r="H94" s="109">
        <f>Middle!T25</f>
        <v>64129.185457168351</v>
      </c>
      <c r="I94" s="109">
        <f>Rich!T25</f>
        <v>64129.185457168351</v>
      </c>
    </row>
    <row r="95" spans="1:9">
      <c r="A95" t="str">
        <f>V.Poor!Q26</f>
        <v>Upper Bound Poverty line</v>
      </c>
      <c r="F95" s="109">
        <f>V.Poor!T26</f>
        <v>100959.34545716835</v>
      </c>
      <c r="G95" s="109">
        <f>Poor!T26</f>
        <v>100959.34545716835</v>
      </c>
      <c r="H95" s="109">
        <f>Middle!T26</f>
        <v>100959.34545716835</v>
      </c>
      <c r="I95" s="109">
        <f>Rich!T26</f>
        <v>100959.34545716835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3742.5289553858165</v>
      </c>
      <c r="G99" s="239">
        <f t="shared" si="0"/>
        <v>1036.4070420799253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27168.098052593414</v>
      </c>
      <c r="C100" s="239">
        <f t="shared" si="0"/>
        <v>19029.025793478941</v>
      </c>
      <c r="D100" s="239">
        <f t="shared" si="0"/>
        <v>0</v>
      </c>
      <c r="E100" s="239">
        <f t="shared" si="0"/>
        <v>0</v>
      </c>
      <c r="F100" s="239">
        <f t="shared" si="0"/>
        <v>40572.68895538582</v>
      </c>
      <c r="G100" s="239">
        <f t="shared" si="0"/>
        <v>37866.567042079929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 xml:space="preserve"> ZANCC: 59304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0.37</v>
      </c>
      <c r="C2" s="202">
        <f>[1]WB!$CK$10</f>
        <v>0.33</v>
      </c>
      <c r="D2" s="202">
        <f>[1]WB!$CK$11</f>
        <v>0.2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7284.3498960723</v>
      </c>
      <c r="C3" s="203">
        <f>Income!C72</f>
        <v>7300.1500853056395</v>
      </c>
      <c r="D3" s="203">
        <f>Income!D72</f>
        <v>5943.9873715653057</v>
      </c>
      <c r="E3" s="203">
        <f>Income!E72</f>
        <v>6894.1558449013119</v>
      </c>
      <c r="F3" s="204">
        <f>IF(F$2&lt;=($B$2+$C$2+$D$2),IF(F$2&lt;=($B$2+$C$2),IF(F$2&lt;=$B$2,$B3,$C3),$D3),$E3)</f>
        <v>7284.3498960723</v>
      </c>
      <c r="G3" s="204">
        <f t="shared" ref="G3:AW7" si="0">IF(G$2&lt;=($B$2+$C$2+$D$2),IF(G$2&lt;=($B$2+$C$2),IF(G$2&lt;=$B$2,$B3,$C3),$D3),$E3)</f>
        <v>7284.3498960723</v>
      </c>
      <c r="H3" s="204">
        <f t="shared" si="0"/>
        <v>7284.3498960723</v>
      </c>
      <c r="I3" s="204">
        <f t="shared" si="0"/>
        <v>7284.3498960723</v>
      </c>
      <c r="J3" s="204">
        <f t="shared" si="0"/>
        <v>7284.3498960723</v>
      </c>
      <c r="K3" s="204">
        <f t="shared" si="0"/>
        <v>7284.3498960723</v>
      </c>
      <c r="L3" s="204">
        <f t="shared" si="0"/>
        <v>7284.3498960723</v>
      </c>
      <c r="M3" s="204">
        <f t="shared" si="0"/>
        <v>7284.3498960723</v>
      </c>
      <c r="N3" s="204">
        <f t="shared" si="0"/>
        <v>7284.3498960723</v>
      </c>
      <c r="O3" s="204">
        <f t="shared" si="0"/>
        <v>7284.3498960723</v>
      </c>
      <c r="P3" s="204">
        <f t="shared" si="0"/>
        <v>7284.3498960723</v>
      </c>
      <c r="Q3" s="204">
        <f t="shared" si="0"/>
        <v>7284.3498960723</v>
      </c>
      <c r="R3" s="204">
        <f t="shared" si="0"/>
        <v>7284.3498960723</v>
      </c>
      <c r="S3" s="204">
        <f t="shared" si="0"/>
        <v>7284.3498960723</v>
      </c>
      <c r="T3" s="204">
        <f t="shared" si="0"/>
        <v>7284.3498960723</v>
      </c>
      <c r="U3" s="204">
        <f t="shared" si="0"/>
        <v>7284.3498960723</v>
      </c>
      <c r="V3" s="204">
        <f t="shared" si="0"/>
        <v>7284.3498960723</v>
      </c>
      <c r="W3" s="204">
        <f t="shared" si="0"/>
        <v>7284.3498960723</v>
      </c>
      <c r="X3" s="204">
        <f t="shared" si="0"/>
        <v>7284.3498960723</v>
      </c>
      <c r="Y3" s="204">
        <f t="shared" si="0"/>
        <v>7284.3498960723</v>
      </c>
      <c r="Z3" s="204">
        <f t="shared" si="0"/>
        <v>7284.3498960723</v>
      </c>
      <c r="AA3" s="204">
        <f t="shared" si="0"/>
        <v>7284.3498960723</v>
      </c>
      <c r="AB3" s="204">
        <f t="shared" si="0"/>
        <v>7284.3498960723</v>
      </c>
      <c r="AC3" s="204">
        <f t="shared" si="0"/>
        <v>7284.3498960723</v>
      </c>
      <c r="AD3" s="204">
        <f t="shared" si="0"/>
        <v>7284.3498960723</v>
      </c>
      <c r="AE3" s="204">
        <f t="shared" si="0"/>
        <v>7284.3498960723</v>
      </c>
      <c r="AF3" s="204">
        <f t="shared" si="0"/>
        <v>7284.3498960723</v>
      </c>
      <c r="AG3" s="204">
        <f t="shared" si="0"/>
        <v>7284.3498960723</v>
      </c>
      <c r="AH3" s="204">
        <f t="shared" si="0"/>
        <v>7284.3498960723</v>
      </c>
      <c r="AI3" s="204">
        <f t="shared" si="0"/>
        <v>7284.3498960723</v>
      </c>
      <c r="AJ3" s="204">
        <f t="shared" si="0"/>
        <v>7284.3498960723</v>
      </c>
      <c r="AK3" s="204">
        <f t="shared" si="0"/>
        <v>7284.3498960723</v>
      </c>
      <c r="AL3" s="204">
        <f t="shared" si="0"/>
        <v>7284.3498960723</v>
      </c>
      <c r="AM3" s="204">
        <f t="shared" si="0"/>
        <v>7284.3498960723</v>
      </c>
      <c r="AN3" s="204">
        <f t="shared" si="0"/>
        <v>7284.3498960723</v>
      </c>
      <c r="AO3" s="204">
        <f t="shared" si="0"/>
        <v>7284.3498960723</v>
      </c>
      <c r="AP3" s="204">
        <f t="shared" si="0"/>
        <v>7284.3498960723</v>
      </c>
      <c r="AQ3" s="204">
        <f t="shared" si="0"/>
        <v>7300.1500853056395</v>
      </c>
      <c r="AR3" s="204">
        <f t="shared" si="0"/>
        <v>7300.1500853056395</v>
      </c>
      <c r="AS3" s="204">
        <f t="shared" si="0"/>
        <v>7300.1500853056395</v>
      </c>
      <c r="AT3" s="204">
        <f t="shared" si="0"/>
        <v>7300.1500853056395</v>
      </c>
      <c r="AU3" s="204">
        <f t="shared" si="0"/>
        <v>7300.1500853056395</v>
      </c>
      <c r="AV3" s="204">
        <f t="shared" si="0"/>
        <v>7300.1500853056395</v>
      </c>
      <c r="AW3" s="204">
        <f t="shared" si="0"/>
        <v>7300.1500853056395</v>
      </c>
      <c r="AX3" s="204">
        <f t="shared" ref="AX3:BZ10" si="1">IF(AX$2&lt;=($B$2+$C$2+$D$2),IF(AX$2&lt;=($B$2+$C$2),IF(AX$2&lt;=$B$2,$B3,$C3),$D3),$E3)</f>
        <v>7300.1500853056395</v>
      </c>
      <c r="AY3" s="204">
        <f t="shared" si="1"/>
        <v>7300.1500853056395</v>
      </c>
      <c r="AZ3" s="204">
        <f t="shared" si="1"/>
        <v>7300.1500853056395</v>
      </c>
      <c r="BA3" s="204">
        <f t="shared" si="1"/>
        <v>7300.1500853056395</v>
      </c>
      <c r="BB3" s="204">
        <f t="shared" si="1"/>
        <v>7300.1500853056395</v>
      </c>
      <c r="BC3" s="204">
        <f t="shared" si="1"/>
        <v>7300.1500853056395</v>
      </c>
      <c r="BD3" s="204">
        <f t="shared" si="1"/>
        <v>7300.1500853056395</v>
      </c>
      <c r="BE3" s="204">
        <f t="shared" si="1"/>
        <v>7300.1500853056395</v>
      </c>
      <c r="BF3" s="204">
        <f t="shared" si="1"/>
        <v>7300.1500853056395</v>
      </c>
      <c r="BG3" s="204">
        <f t="shared" si="1"/>
        <v>7300.1500853056395</v>
      </c>
      <c r="BH3" s="204">
        <f t="shared" si="1"/>
        <v>7300.1500853056395</v>
      </c>
      <c r="BI3" s="204">
        <f t="shared" si="1"/>
        <v>7300.1500853056395</v>
      </c>
      <c r="BJ3" s="204">
        <f t="shared" si="1"/>
        <v>7300.1500853056395</v>
      </c>
      <c r="BK3" s="204">
        <f t="shared" si="1"/>
        <v>7300.1500853056395</v>
      </c>
      <c r="BL3" s="204">
        <f t="shared" si="1"/>
        <v>7300.1500853056395</v>
      </c>
      <c r="BM3" s="204">
        <f t="shared" si="1"/>
        <v>7300.1500853056395</v>
      </c>
      <c r="BN3" s="204">
        <f t="shared" si="1"/>
        <v>7300.1500853056395</v>
      </c>
      <c r="BO3" s="204">
        <f t="shared" si="1"/>
        <v>7300.1500853056395</v>
      </c>
      <c r="BP3" s="204">
        <f t="shared" si="1"/>
        <v>7300.1500853056395</v>
      </c>
      <c r="BQ3" s="204">
        <f t="shared" si="1"/>
        <v>7300.1500853056395</v>
      </c>
      <c r="BR3" s="204">
        <f t="shared" si="1"/>
        <v>7300.1500853056395</v>
      </c>
      <c r="BS3" s="204">
        <f t="shared" si="1"/>
        <v>7300.1500853056395</v>
      </c>
      <c r="BT3" s="204">
        <f t="shared" si="1"/>
        <v>7300.1500853056395</v>
      </c>
      <c r="BU3" s="204">
        <f t="shared" si="1"/>
        <v>7300.1500853056395</v>
      </c>
      <c r="BV3" s="204">
        <f t="shared" si="1"/>
        <v>7300.1500853056395</v>
      </c>
      <c r="BW3" s="204">
        <f t="shared" si="1"/>
        <v>7300.1500853056395</v>
      </c>
      <c r="BX3" s="204">
        <f t="shared" si="1"/>
        <v>5943.9873715653057</v>
      </c>
      <c r="BY3" s="204">
        <f t="shared" si="1"/>
        <v>5943.9873715653057</v>
      </c>
      <c r="BZ3" s="204">
        <f t="shared" si="1"/>
        <v>5943.9873715653057</v>
      </c>
      <c r="CA3" s="204">
        <f t="shared" ref="CA3:CR15" si="2">IF(CA$2&lt;=($B$2+$C$2+$D$2),IF(CA$2&lt;=($B$2+$C$2),IF(CA$2&lt;=$B$2,$B3,$C3),$D3),$E3)</f>
        <v>5943.9873715653057</v>
      </c>
      <c r="CB3" s="204">
        <f t="shared" si="2"/>
        <v>5943.9873715653057</v>
      </c>
      <c r="CC3" s="204">
        <f t="shared" si="2"/>
        <v>5943.9873715653057</v>
      </c>
      <c r="CD3" s="204">
        <f t="shared" si="2"/>
        <v>5943.9873715653057</v>
      </c>
      <c r="CE3" s="204">
        <f t="shared" si="2"/>
        <v>5943.9873715653057</v>
      </c>
      <c r="CF3" s="204">
        <f t="shared" si="2"/>
        <v>5943.9873715653057</v>
      </c>
      <c r="CG3" s="204">
        <f t="shared" si="2"/>
        <v>5943.9873715653057</v>
      </c>
      <c r="CH3" s="204">
        <f t="shared" si="2"/>
        <v>5943.9873715653057</v>
      </c>
      <c r="CI3" s="204">
        <f t="shared" si="2"/>
        <v>5943.9873715653057</v>
      </c>
      <c r="CJ3" s="204">
        <f t="shared" si="2"/>
        <v>5943.9873715653057</v>
      </c>
      <c r="CK3" s="204">
        <f t="shared" si="2"/>
        <v>5943.9873715653057</v>
      </c>
      <c r="CL3" s="204">
        <f t="shared" si="2"/>
        <v>5943.9873715653057</v>
      </c>
      <c r="CM3" s="204">
        <f t="shared" si="2"/>
        <v>5943.9873715653057</v>
      </c>
      <c r="CN3" s="204">
        <f t="shared" si="2"/>
        <v>5943.9873715653057</v>
      </c>
      <c r="CO3" s="204">
        <f t="shared" si="2"/>
        <v>5943.9873715653057</v>
      </c>
      <c r="CP3" s="204">
        <f t="shared" si="2"/>
        <v>5943.9873715653057</v>
      </c>
      <c r="CQ3" s="204">
        <f t="shared" si="2"/>
        <v>5943.9873715653057</v>
      </c>
      <c r="CR3" s="204">
        <f t="shared" si="2"/>
        <v>6894.1558449013119</v>
      </c>
      <c r="CS3" s="204">
        <f t="shared" ref="CS3:DA15" si="3">IF(CS$2&lt;=($B$2+$C$2+$D$2),IF(CS$2&lt;=($B$2+$C$2),IF(CS$2&lt;=$B$2,$B3,$C3),$D3),$E3)</f>
        <v>6894.1558449013119</v>
      </c>
      <c r="CT3" s="204">
        <f t="shared" si="3"/>
        <v>6894.1558449013119</v>
      </c>
      <c r="CU3" s="204">
        <f t="shared" si="3"/>
        <v>6894.1558449013119</v>
      </c>
      <c r="CV3" s="204">
        <f t="shared" si="3"/>
        <v>6894.1558449013119</v>
      </c>
      <c r="CW3" s="204">
        <f t="shared" si="3"/>
        <v>6894.1558449013119</v>
      </c>
      <c r="CX3" s="204">
        <f t="shared" si="3"/>
        <v>6894.1558449013119</v>
      </c>
      <c r="CY3" s="204">
        <f t="shared" si="3"/>
        <v>6894.1558449013119</v>
      </c>
      <c r="CZ3" s="204">
        <f t="shared" si="3"/>
        <v>6894.1558449013119</v>
      </c>
      <c r="DA3" s="204">
        <f t="shared" si="3"/>
        <v>6894.1558449013119</v>
      </c>
      <c r="DB3" s="204"/>
    </row>
    <row r="4" spans="1:106">
      <c r="A4" s="201" t="str">
        <f>Income!A73</f>
        <v>Own crops sold</v>
      </c>
      <c r="B4" s="203">
        <f>Income!B73</f>
        <v>1886.4935201113465</v>
      </c>
      <c r="C4" s="203">
        <f>Income!C73</f>
        <v>3018.389632178154</v>
      </c>
      <c r="D4" s="203">
        <f>Income!D73</f>
        <v>48135.768659161105</v>
      </c>
      <c r="E4" s="203">
        <f>Income!E73</f>
        <v>66932.790093550575</v>
      </c>
      <c r="F4" s="204">
        <f t="shared" ref="F4:U17" si="4">IF(F$2&lt;=($B$2+$C$2+$D$2),IF(F$2&lt;=($B$2+$C$2),IF(F$2&lt;=$B$2,$B4,$C4),$D4),$E4)</f>
        <v>1886.4935201113465</v>
      </c>
      <c r="G4" s="204">
        <f t="shared" si="0"/>
        <v>1886.4935201113465</v>
      </c>
      <c r="H4" s="204">
        <f t="shared" si="0"/>
        <v>1886.4935201113465</v>
      </c>
      <c r="I4" s="204">
        <f t="shared" si="0"/>
        <v>1886.4935201113465</v>
      </c>
      <c r="J4" s="204">
        <f t="shared" si="0"/>
        <v>1886.4935201113465</v>
      </c>
      <c r="K4" s="204">
        <f t="shared" si="0"/>
        <v>1886.4935201113465</v>
      </c>
      <c r="L4" s="204">
        <f t="shared" si="0"/>
        <v>1886.4935201113465</v>
      </c>
      <c r="M4" s="204">
        <f t="shared" si="0"/>
        <v>1886.4935201113465</v>
      </c>
      <c r="N4" s="204">
        <f t="shared" si="0"/>
        <v>1886.4935201113465</v>
      </c>
      <c r="O4" s="204">
        <f t="shared" si="0"/>
        <v>1886.4935201113465</v>
      </c>
      <c r="P4" s="204">
        <f t="shared" si="0"/>
        <v>1886.4935201113465</v>
      </c>
      <c r="Q4" s="204">
        <f t="shared" si="0"/>
        <v>1886.4935201113465</v>
      </c>
      <c r="R4" s="204">
        <f t="shared" si="0"/>
        <v>1886.4935201113465</v>
      </c>
      <c r="S4" s="204">
        <f t="shared" si="0"/>
        <v>1886.4935201113465</v>
      </c>
      <c r="T4" s="204">
        <f t="shared" si="0"/>
        <v>1886.4935201113465</v>
      </c>
      <c r="U4" s="204">
        <f t="shared" si="0"/>
        <v>1886.4935201113465</v>
      </c>
      <c r="V4" s="204">
        <f t="shared" si="0"/>
        <v>1886.4935201113465</v>
      </c>
      <c r="W4" s="204">
        <f t="shared" si="0"/>
        <v>1886.4935201113465</v>
      </c>
      <c r="X4" s="204">
        <f t="shared" si="0"/>
        <v>1886.4935201113465</v>
      </c>
      <c r="Y4" s="204">
        <f t="shared" si="0"/>
        <v>1886.4935201113465</v>
      </c>
      <c r="Z4" s="204">
        <f t="shared" si="0"/>
        <v>1886.4935201113465</v>
      </c>
      <c r="AA4" s="204">
        <f t="shared" si="0"/>
        <v>1886.4935201113465</v>
      </c>
      <c r="AB4" s="204">
        <f t="shared" si="0"/>
        <v>1886.4935201113465</v>
      </c>
      <c r="AC4" s="204">
        <f t="shared" si="0"/>
        <v>1886.4935201113465</v>
      </c>
      <c r="AD4" s="204">
        <f t="shared" si="0"/>
        <v>1886.4935201113465</v>
      </c>
      <c r="AE4" s="204">
        <f t="shared" si="0"/>
        <v>1886.4935201113465</v>
      </c>
      <c r="AF4" s="204">
        <f t="shared" si="0"/>
        <v>1886.4935201113465</v>
      </c>
      <c r="AG4" s="204">
        <f t="shared" si="0"/>
        <v>1886.4935201113465</v>
      </c>
      <c r="AH4" s="204">
        <f t="shared" si="0"/>
        <v>1886.4935201113465</v>
      </c>
      <c r="AI4" s="204">
        <f t="shared" si="0"/>
        <v>1886.4935201113465</v>
      </c>
      <c r="AJ4" s="204">
        <f t="shared" si="0"/>
        <v>1886.4935201113465</v>
      </c>
      <c r="AK4" s="204">
        <f t="shared" si="0"/>
        <v>1886.4935201113465</v>
      </c>
      <c r="AL4" s="204">
        <f t="shared" si="0"/>
        <v>1886.4935201113465</v>
      </c>
      <c r="AM4" s="204">
        <f t="shared" si="0"/>
        <v>1886.4935201113465</v>
      </c>
      <c r="AN4" s="204">
        <f t="shared" si="0"/>
        <v>1886.4935201113465</v>
      </c>
      <c r="AO4" s="204">
        <f t="shared" si="0"/>
        <v>1886.4935201113465</v>
      </c>
      <c r="AP4" s="204">
        <f t="shared" si="0"/>
        <v>1886.4935201113465</v>
      </c>
      <c r="AQ4" s="204">
        <f t="shared" si="0"/>
        <v>3018.389632178154</v>
      </c>
      <c r="AR4" s="204">
        <f t="shared" si="0"/>
        <v>3018.389632178154</v>
      </c>
      <c r="AS4" s="204">
        <f t="shared" si="0"/>
        <v>3018.389632178154</v>
      </c>
      <c r="AT4" s="204">
        <f t="shared" si="0"/>
        <v>3018.389632178154</v>
      </c>
      <c r="AU4" s="204">
        <f t="shared" si="0"/>
        <v>3018.389632178154</v>
      </c>
      <c r="AV4" s="204">
        <f t="shared" si="0"/>
        <v>3018.389632178154</v>
      </c>
      <c r="AW4" s="204">
        <f t="shared" si="0"/>
        <v>3018.389632178154</v>
      </c>
      <c r="AX4" s="204">
        <f t="shared" si="1"/>
        <v>3018.389632178154</v>
      </c>
      <c r="AY4" s="204">
        <f t="shared" si="1"/>
        <v>3018.389632178154</v>
      </c>
      <c r="AZ4" s="204">
        <f t="shared" si="1"/>
        <v>3018.389632178154</v>
      </c>
      <c r="BA4" s="204">
        <f t="shared" si="1"/>
        <v>3018.389632178154</v>
      </c>
      <c r="BB4" s="204">
        <f t="shared" si="1"/>
        <v>3018.389632178154</v>
      </c>
      <c r="BC4" s="204">
        <f t="shared" si="1"/>
        <v>3018.389632178154</v>
      </c>
      <c r="BD4" s="204">
        <f t="shared" si="1"/>
        <v>3018.389632178154</v>
      </c>
      <c r="BE4" s="204">
        <f t="shared" si="1"/>
        <v>3018.389632178154</v>
      </c>
      <c r="BF4" s="204">
        <f t="shared" si="1"/>
        <v>3018.389632178154</v>
      </c>
      <c r="BG4" s="204">
        <f t="shared" si="1"/>
        <v>3018.389632178154</v>
      </c>
      <c r="BH4" s="204">
        <f t="shared" si="1"/>
        <v>3018.389632178154</v>
      </c>
      <c r="BI4" s="204">
        <f t="shared" si="1"/>
        <v>3018.389632178154</v>
      </c>
      <c r="BJ4" s="204">
        <f t="shared" si="1"/>
        <v>3018.389632178154</v>
      </c>
      <c r="BK4" s="204">
        <f t="shared" si="1"/>
        <v>3018.389632178154</v>
      </c>
      <c r="BL4" s="204">
        <f t="shared" si="1"/>
        <v>3018.389632178154</v>
      </c>
      <c r="BM4" s="204">
        <f t="shared" si="1"/>
        <v>3018.389632178154</v>
      </c>
      <c r="BN4" s="204">
        <f t="shared" si="1"/>
        <v>3018.389632178154</v>
      </c>
      <c r="BO4" s="204">
        <f t="shared" si="1"/>
        <v>3018.389632178154</v>
      </c>
      <c r="BP4" s="204">
        <f t="shared" si="1"/>
        <v>3018.389632178154</v>
      </c>
      <c r="BQ4" s="204">
        <f t="shared" si="1"/>
        <v>3018.389632178154</v>
      </c>
      <c r="BR4" s="204">
        <f t="shared" si="1"/>
        <v>3018.389632178154</v>
      </c>
      <c r="BS4" s="204">
        <f t="shared" si="1"/>
        <v>3018.389632178154</v>
      </c>
      <c r="BT4" s="204">
        <f t="shared" si="1"/>
        <v>3018.389632178154</v>
      </c>
      <c r="BU4" s="204">
        <f t="shared" si="1"/>
        <v>3018.389632178154</v>
      </c>
      <c r="BV4" s="204">
        <f t="shared" si="1"/>
        <v>3018.389632178154</v>
      </c>
      <c r="BW4" s="204">
        <f t="shared" si="1"/>
        <v>3018.389632178154</v>
      </c>
      <c r="BX4" s="204">
        <f t="shared" si="1"/>
        <v>48135.768659161105</v>
      </c>
      <c r="BY4" s="204">
        <f t="shared" si="1"/>
        <v>48135.768659161105</v>
      </c>
      <c r="BZ4" s="204">
        <f t="shared" si="1"/>
        <v>48135.768659161105</v>
      </c>
      <c r="CA4" s="204">
        <f t="shared" si="2"/>
        <v>48135.768659161105</v>
      </c>
      <c r="CB4" s="204">
        <f t="shared" si="2"/>
        <v>48135.768659161105</v>
      </c>
      <c r="CC4" s="204">
        <f t="shared" si="2"/>
        <v>48135.768659161105</v>
      </c>
      <c r="CD4" s="204">
        <f t="shared" si="2"/>
        <v>48135.768659161105</v>
      </c>
      <c r="CE4" s="204">
        <f t="shared" si="2"/>
        <v>48135.768659161105</v>
      </c>
      <c r="CF4" s="204">
        <f t="shared" si="2"/>
        <v>48135.768659161105</v>
      </c>
      <c r="CG4" s="204">
        <f t="shared" si="2"/>
        <v>48135.768659161105</v>
      </c>
      <c r="CH4" s="204">
        <f t="shared" si="2"/>
        <v>48135.768659161105</v>
      </c>
      <c r="CI4" s="204">
        <f t="shared" si="2"/>
        <v>48135.768659161105</v>
      </c>
      <c r="CJ4" s="204">
        <f t="shared" si="2"/>
        <v>48135.768659161105</v>
      </c>
      <c r="CK4" s="204">
        <f t="shared" si="2"/>
        <v>48135.768659161105</v>
      </c>
      <c r="CL4" s="204">
        <f t="shared" si="2"/>
        <v>48135.768659161105</v>
      </c>
      <c r="CM4" s="204">
        <f t="shared" si="2"/>
        <v>48135.768659161105</v>
      </c>
      <c r="CN4" s="204">
        <f t="shared" si="2"/>
        <v>48135.768659161105</v>
      </c>
      <c r="CO4" s="204">
        <f t="shared" si="2"/>
        <v>48135.768659161105</v>
      </c>
      <c r="CP4" s="204">
        <f t="shared" si="2"/>
        <v>48135.768659161105</v>
      </c>
      <c r="CQ4" s="204">
        <f t="shared" si="2"/>
        <v>48135.768659161105</v>
      </c>
      <c r="CR4" s="204">
        <f t="shared" si="2"/>
        <v>66932.790093550575</v>
      </c>
      <c r="CS4" s="204">
        <f t="shared" si="3"/>
        <v>66932.790093550575</v>
      </c>
      <c r="CT4" s="204">
        <f t="shared" si="3"/>
        <v>66932.790093550575</v>
      </c>
      <c r="CU4" s="204">
        <f t="shared" si="3"/>
        <v>66932.790093550575</v>
      </c>
      <c r="CV4" s="204">
        <f t="shared" si="3"/>
        <v>66932.790093550575</v>
      </c>
      <c r="CW4" s="204">
        <f t="shared" si="3"/>
        <v>66932.790093550575</v>
      </c>
      <c r="CX4" s="204">
        <f t="shared" si="3"/>
        <v>66932.790093550575</v>
      </c>
      <c r="CY4" s="204">
        <f t="shared" si="3"/>
        <v>66932.790093550575</v>
      </c>
      <c r="CZ4" s="204">
        <f t="shared" si="3"/>
        <v>66932.790093550575</v>
      </c>
      <c r="DA4" s="204">
        <f t="shared" si="3"/>
        <v>66932.790093550575</v>
      </c>
      <c r="DB4" s="204"/>
    </row>
    <row r="5" spans="1:106">
      <c r="A5" s="201" t="str">
        <f>Income!A74</f>
        <v>Animal products consumed</v>
      </c>
      <c r="B5" s="203">
        <f>Income!B74</f>
        <v>2871.552860426204</v>
      </c>
      <c r="C5" s="203">
        <f>Income!C74</f>
        <v>4850.8928340087023</v>
      </c>
      <c r="D5" s="203">
        <f>Income!D74</f>
        <v>4718.2047636575871</v>
      </c>
      <c r="E5" s="203">
        <f>Income!E74</f>
        <v>4718.2047636575871</v>
      </c>
      <c r="F5" s="204">
        <f t="shared" si="4"/>
        <v>2871.552860426204</v>
      </c>
      <c r="G5" s="204">
        <f t="shared" si="0"/>
        <v>2871.552860426204</v>
      </c>
      <c r="H5" s="204">
        <f t="shared" si="0"/>
        <v>2871.552860426204</v>
      </c>
      <c r="I5" s="204">
        <f t="shared" si="0"/>
        <v>2871.552860426204</v>
      </c>
      <c r="J5" s="204">
        <f t="shared" si="0"/>
        <v>2871.552860426204</v>
      </c>
      <c r="K5" s="204">
        <f t="shared" si="0"/>
        <v>2871.552860426204</v>
      </c>
      <c r="L5" s="204">
        <f t="shared" si="0"/>
        <v>2871.552860426204</v>
      </c>
      <c r="M5" s="204">
        <f t="shared" si="0"/>
        <v>2871.552860426204</v>
      </c>
      <c r="N5" s="204">
        <f t="shared" si="0"/>
        <v>2871.552860426204</v>
      </c>
      <c r="O5" s="204">
        <f t="shared" si="0"/>
        <v>2871.552860426204</v>
      </c>
      <c r="P5" s="204">
        <f t="shared" si="0"/>
        <v>2871.552860426204</v>
      </c>
      <c r="Q5" s="204">
        <f t="shared" si="0"/>
        <v>2871.552860426204</v>
      </c>
      <c r="R5" s="204">
        <f t="shared" si="0"/>
        <v>2871.552860426204</v>
      </c>
      <c r="S5" s="204">
        <f t="shared" si="0"/>
        <v>2871.552860426204</v>
      </c>
      <c r="T5" s="204">
        <f t="shared" si="0"/>
        <v>2871.552860426204</v>
      </c>
      <c r="U5" s="204">
        <f t="shared" si="0"/>
        <v>2871.552860426204</v>
      </c>
      <c r="V5" s="204">
        <f t="shared" si="0"/>
        <v>2871.552860426204</v>
      </c>
      <c r="W5" s="204">
        <f t="shared" si="0"/>
        <v>2871.552860426204</v>
      </c>
      <c r="X5" s="204">
        <f t="shared" si="0"/>
        <v>2871.552860426204</v>
      </c>
      <c r="Y5" s="204">
        <f t="shared" si="0"/>
        <v>2871.552860426204</v>
      </c>
      <c r="Z5" s="204">
        <f t="shared" si="0"/>
        <v>2871.552860426204</v>
      </c>
      <c r="AA5" s="204">
        <f t="shared" si="0"/>
        <v>2871.552860426204</v>
      </c>
      <c r="AB5" s="204">
        <f t="shared" si="0"/>
        <v>2871.552860426204</v>
      </c>
      <c r="AC5" s="204">
        <f t="shared" si="0"/>
        <v>2871.552860426204</v>
      </c>
      <c r="AD5" s="204">
        <f t="shared" si="0"/>
        <v>2871.552860426204</v>
      </c>
      <c r="AE5" s="204">
        <f t="shared" si="0"/>
        <v>2871.552860426204</v>
      </c>
      <c r="AF5" s="204">
        <f t="shared" si="0"/>
        <v>2871.552860426204</v>
      </c>
      <c r="AG5" s="204">
        <f t="shared" si="0"/>
        <v>2871.552860426204</v>
      </c>
      <c r="AH5" s="204">
        <f t="shared" si="0"/>
        <v>2871.552860426204</v>
      </c>
      <c r="AI5" s="204">
        <f t="shared" si="0"/>
        <v>2871.552860426204</v>
      </c>
      <c r="AJ5" s="204">
        <f t="shared" si="0"/>
        <v>2871.552860426204</v>
      </c>
      <c r="AK5" s="204">
        <f t="shared" si="0"/>
        <v>2871.552860426204</v>
      </c>
      <c r="AL5" s="204">
        <f t="shared" si="0"/>
        <v>2871.552860426204</v>
      </c>
      <c r="AM5" s="204">
        <f t="shared" si="0"/>
        <v>2871.552860426204</v>
      </c>
      <c r="AN5" s="204">
        <f t="shared" si="0"/>
        <v>2871.552860426204</v>
      </c>
      <c r="AO5" s="204">
        <f t="shared" si="0"/>
        <v>2871.552860426204</v>
      </c>
      <c r="AP5" s="204">
        <f t="shared" si="0"/>
        <v>2871.552860426204</v>
      </c>
      <c r="AQ5" s="204">
        <f t="shared" si="0"/>
        <v>4850.8928340087023</v>
      </c>
      <c r="AR5" s="204">
        <f t="shared" si="0"/>
        <v>4850.8928340087023</v>
      </c>
      <c r="AS5" s="204">
        <f t="shared" si="0"/>
        <v>4850.8928340087023</v>
      </c>
      <c r="AT5" s="204">
        <f t="shared" si="0"/>
        <v>4850.8928340087023</v>
      </c>
      <c r="AU5" s="204">
        <f t="shared" si="0"/>
        <v>4850.8928340087023</v>
      </c>
      <c r="AV5" s="204">
        <f t="shared" si="0"/>
        <v>4850.8928340087023</v>
      </c>
      <c r="AW5" s="204">
        <f t="shared" si="0"/>
        <v>4850.8928340087023</v>
      </c>
      <c r="AX5" s="204">
        <f t="shared" si="1"/>
        <v>4850.8928340087023</v>
      </c>
      <c r="AY5" s="204">
        <f t="shared" si="1"/>
        <v>4850.8928340087023</v>
      </c>
      <c r="AZ5" s="204">
        <f t="shared" si="1"/>
        <v>4850.8928340087023</v>
      </c>
      <c r="BA5" s="204">
        <f t="shared" si="1"/>
        <v>4850.8928340087023</v>
      </c>
      <c r="BB5" s="204">
        <f t="shared" si="1"/>
        <v>4850.8928340087023</v>
      </c>
      <c r="BC5" s="204">
        <f t="shared" si="1"/>
        <v>4850.8928340087023</v>
      </c>
      <c r="BD5" s="204">
        <f t="shared" si="1"/>
        <v>4850.8928340087023</v>
      </c>
      <c r="BE5" s="204">
        <f t="shared" si="1"/>
        <v>4850.8928340087023</v>
      </c>
      <c r="BF5" s="204">
        <f t="shared" si="1"/>
        <v>4850.8928340087023</v>
      </c>
      <c r="BG5" s="204">
        <f t="shared" si="1"/>
        <v>4850.8928340087023</v>
      </c>
      <c r="BH5" s="204">
        <f t="shared" si="1"/>
        <v>4850.8928340087023</v>
      </c>
      <c r="BI5" s="204">
        <f t="shared" si="1"/>
        <v>4850.8928340087023</v>
      </c>
      <c r="BJ5" s="204">
        <f t="shared" si="1"/>
        <v>4850.8928340087023</v>
      </c>
      <c r="BK5" s="204">
        <f t="shared" si="1"/>
        <v>4850.8928340087023</v>
      </c>
      <c r="BL5" s="204">
        <f t="shared" si="1"/>
        <v>4850.8928340087023</v>
      </c>
      <c r="BM5" s="204">
        <f t="shared" si="1"/>
        <v>4850.8928340087023</v>
      </c>
      <c r="BN5" s="204">
        <f t="shared" si="1"/>
        <v>4850.8928340087023</v>
      </c>
      <c r="BO5" s="204">
        <f t="shared" si="1"/>
        <v>4850.8928340087023</v>
      </c>
      <c r="BP5" s="204">
        <f t="shared" si="1"/>
        <v>4850.8928340087023</v>
      </c>
      <c r="BQ5" s="204">
        <f t="shared" si="1"/>
        <v>4850.8928340087023</v>
      </c>
      <c r="BR5" s="204">
        <f t="shared" si="1"/>
        <v>4850.8928340087023</v>
      </c>
      <c r="BS5" s="204">
        <f t="shared" si="1"/>
        <v>4850.8928340087023</v>
      </c>
      <c r="BT5" s="204">
        <f t="shared" si="1"/>
        <v>4850.8928340087023</v>
      </c>
      <c r="BU5" s="204">
        <f t="shared" si="1"/>
        <v>4850.8928340087023</v>
      </c>
      <c r="BV5" s="204">
        <f t="shared" si="1"/>
        <v>4850.8928340087023</v>
      </c>
      <c r="BW5" s="204">
        <f t="shared" si="1"/>
        <v>4850.8928340087023</v>
      </c>
      <c r="BX5" s="204">
        <f t="shared" si="1"/>
        <v>4718.2047636575871</v>
      </c>
      <c r="BY5" s="204">
        <f t="shared" si="1"/>
        <v>4718.2047636575871</v>
      </c>
      <c r="BZ5" s="204">
        <f t="shared" si="1"/>
        <v>4718.2047636575871</v>
      </c>
      <c r="CA5" s="204">
        <f t="shared" si="2"/>
        <v>4718.2047636575871</v>
      </c>
      <c r="CB5" s="204">
        <f t="shared" si="2"/>
        <v>4718.2047636575871</v>
      </c>
      <c r="CC5" s="204">
        <f t="shared" si="2"/>
        <v>4718.2047636575871</v>
      </c>
      <c r="CD5" s="204">
        <f t="shared" si="2"/>
        <v>4718.2047636575871</v>
      </c>
      <c r="CE5" s="204">
        <f t="shared" si="2"/>
        <v>4718.2047636575871</v>
      </c>
      <c r="CF5" s="204">
        <f t="shared" si="2"/>
        <v>4718.2047636575871</v>
      </c>
      <c r="CG5" s="204">
        <f t="shared" si="2"/>
        <v>4718.2047636575871</v>
      </c>
      <c r="CH5" s="204">
        <f t="shared" si="2"/>
        <v>4718.2047636575871</v>
      </c>
      <c r="CI5" s="204">
        <f t="shared" si="2"/>
        <v>4718.2047636575871</v>
      </c>
      <c r="CJ5" s="204">
        <f t="shared" si="2"/>
        <v>4718.2047636575871</v>
      </c>
      <c r="CK5" s="204">
        <f t="shared" si="2"/>
        <v>4718.2047636575871</v>
      </c>
      <c r="CL5" s="204">
        <f t="shared" si="2"/>
        <v>4718.2047636575871</v>
      </c>
      <c r="CM5" s="204">
        <f t="shared" si="2"/>
        <v>4718.2047636575871</v>
      </c>
      <c r="CN5" s="204">
        <f t="shared" si="2"/>
        <v>4718.2047636575871</v>
      </c>
      <c r="CO5" s="204">
        <f t="shared" si="2"/>
        <v>4718.2047636575871</v>
      </c>
      <c r="CP5" s="204">
        <f t="shared" si="2"/>
        <v>4718.2047636575871</v>
      </c>
      <c r="CQ5" s="204">
        <f t="shared" si="2"/>
        <v>4718.2047636575871</v>
      </c>
      <c r="CR5" s="204">
        <f t="shared" si="2"/>
        <v>4718.2047636575871</v>
      </c>
      <c r="CS5" s="204">
        <f t="shared" si="3"/>
        <v>4718.2047636575871</v>
      </c>
      <c r="CT5" s="204">
        <f t="shared" si="3"/>
        <v>4718.2047636575871</v>
      </c>
      <c r="CU5" s="204">
        <f t="shared" si="3"/>
        <v>4718.2047636575871</v>
      </c>
      <c r="CV5" s="204">
        <f t="shared" si="3"/>
        <v>4718.2047636575871</v>
      </c>
      <c r="CW5" s="204">
        <f t="shared" si="3"/>
        <v>4718.2047636575871</v>
      </c>
      <c r="CX5" s="204">
        <f t="shared" si="3"/>
        <v>4718.2047636575871</v>
      </c>
      <c r="CY5" s="204">
        <f t="shared" si="3"/>
        <v>4718.2047636575871</v>
      </c>
      <c r="CZ5" s="204">
        <f t="shared" si="3"/>
        <v>4718.2047636575871</v>
      </c>
      <c r="DA5" s="204">
        <f t="shared" si="3"/>
        <v>4718.2047636575871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9147.2297803158945</v>
      </c>
      <c r="D7" s="203">
        <f>Income!D76</f>
        <v>21687.129507200032</v>
      </c>
      <c r="E7" s="203">
        <f>Income!E76</f>
        <v>30900.763859423849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9147.2297803158945</v>
      </c>
      <c r="AR7" s="204">
        <f t="shared" si="0"/>
        <v>9147.2297803158945</v>
      </c>
      <c r="AS7" s="204">
        <f t="shared" si="0"/>
        <v>9147.2297803158945</v>
      </c>
      <c r="AT7" s="204">
        <f t="shared" si="0"/>
        <v>9147.2297803158945</v>
      </c>
      <c r="AU7" s="204">
        <f t="shared" ref="AU7:BJ8" si="5">IF(AU$2&lt;=($B$2+$C$2+$D$2),IF(AU$2&lt;=($B$2+$C$2),IF(AU$2&lt;=$B$2,$B7,$C7),$D7),$E7)</f>
        <v>9147.2297803158945</v>
      </c>
      <c r="AV7" s="204">
        <f t="shared" si="5"/>
        <v>9147.2297803158945</v>
      </c>
      <c r="AW7" s="204">
        <f t="shared" si="5"/>
        <v>9147.2297803158945</v>
      </c>
      <c r="AX7" s="204">
        <f t="shared" si="5"/>
        <v>9147.2297803158945</v>
      </c>
      <c r="AY7" s="204">
        <f t="shared" si="5"/>
        <v>9147.2297803158945</v>
      </c>
      <c r="AZ7" s="204">
        <f t="shared" si="5"/>
        <v>9147.2297803158945</v>
      </c>
      <c r="BA7" s="204">
        <f t="shared" si="5"/>
        <v>9147.2297803158945</v>
      </c>
      <c r="BB7" s="204">
        <f t="shared" si="5"/>
        <v>9147.2297803158945</v>
      </c>
      <c r="BC7" s="204">
        <f t="shared" si="5"/>
        <v>9147.2297803158945</v>
      </c>
      <c r="BD7" s="204">
        <f t="shared" si="5"/>
        <v>9147.2297803158945</v>
      </c>
      <c r="BE7" s="204">
        <f t="shared" si="5"/>
        <v>9147.2297803158945</v>
      </c>
      <c r="BF7" s="204">
        <f t="shared" si="5"/>
        <v>9147.2297803158945</v>
      </c>
      <c r="BG7" s="204">
        <f t="shared" si="5"/>
        <v>9147.2297803158945</v>
      </c>
      <c r="BH7" s="204">
        <f t="shared" si="5"/>
        <v>9147.2297803158945</v>
      </c>
      <c r="BI7" s="204">
        <f t="shared" si="5"/>
        <v>9147.2297803158945</v>
      </c>
      <c r="BJ7" s="204">
        <f t="shared" si="5"/>
        <v>9147.2297803158945</v>
      </c>
      <c r="BK7" s="204">
        <f t="shared" si="1"/>
        <v>9147.2297803158945</v>
      </c>
      <c r="BL7" s="204">
        <f t="shared" si="1"/>
        <v>9147.2297803158945</v>
      </c>
      <c r="BM7" s="204">
        <f t="shared" si="1"/>
        <v>9147.2297803158945</v>
      </c>
      <c r="BN7" s="204">
        <f t="shared" si="1"/>
        <v>9147.2297803158945</v>
      </c>
      <c r="BO7" s="204">
        <f t="shared" si="1"/>
        <v>9147.2297803158945</v>
      </c>
      <c r="BP7" s="204">
        <f t="shared" si="1"/>
        <v>9147.2297803158945</v>
      </c>
      <c r="BQ7" s="204">
        <f t="shared" si="1"/>
        <v>9147.2297803158945</v>
      </c>
      <c r="BR7" s="204">
        <f t="shared" si="1"/>
        <v>9147.2297803158945</v>
      </c>
      <c r="BS7" s="204">
        <f t="shared" si="1"/>
        <v>9147.2297803158945</v>
      </c>
      <c r="BT7" s="204">
        <f t="shared" si="1"/>
        <v>9147.2297803158945</v>
      </c>
      <c r="BU7" s="204">
        <f t="shared" si="1"/>
        <v>9147.2297803158945</v>
      </c>
      <c r="BV7" s="204">
        <f t="shared" si="1"/>
        <v>9147.2297803158945</v>
      </c>
      <c r="BW7" s="204">
        <f t="shared" si="1"/>
        <v>9147.2297803158945</v>
      </c>
      <c r="BX7" s="204">
        <f t="shared" si="1"/>
        <v>21687.129507200032</v>
      </c>
      <c r="BY7" s="204">
        <f t="shared" si="1"/>
        <v>21687.129507200032</v>
      </c>
      <c r="BZ7" s="204">
        <f t="shared" si="1"/>
        <v>21687.129507200032</v>
      </c>
      <c r="CA7" s="204">
        <f t="shared" si="2"/>
        <v>21687.129507200032</v>
      </c>
      <c r="CB7" s="204">
        <f t="shared" si="2"/>
        <v>21687.129507200032</v>
      </c>
      <c r="CC7" s="204">
        <f t="shared" si="2"/>
        <v>21687.129507200032</v>
      </c>
      <c r="CD7" s="204">
        <f t="shared" si="2"/>
        <v>21687.129507200032</v>
      </c>
      <c r="CE7" s="204">
        <f t="shared" si="2"/>
        <v>21687.129507200032</v>
      </c>
      <c r="CF7" s="204">
        <f t="shared" si="2"/>
        <v>21687.129507200032</v>
      </c>
      <c r="CG7" s="204">
        <f t="shared" si="2"/>
        <v>21687.129507200032</v>
      </c>
      <c r="CH7" s="204">
        <f t="shared" si="2"/>
        <v>21687.129507200032</v>
      </c>
      <c r="CI7" s="204">
        <f t="shared" si="2"/>
        <v>21687.129507200032</v>
      </c>
      <c r="CJ7" s="204">
        <f t="shared" si="2"/>
        <v>21687.129507200032</v>
      </c>
      <c r="CK7" s="204">
        <f t="shared" si="2"/>
        <v>21687.129507200032</v>
      </c>
      <c r="CL7" s="204">
        <f t="shared" si="2"/>
        <v>21687.129507200032</v>
      </c>
      <c r="CM7" s="204">
        <f t="shared" si="2"/>
        <v>21687.129507200032</v>
      </c>
      <c r="CN7" s="204">
        <f t="shared" si="2"/>
        <v>21687.129507200032</v>
      </c>
      <c r="CO7" s="204">
        <f t="shared" si="2"/>
        <v>21687.129507200032</v>
      </c>
      <c r="CP7" s="204">
        <f t="shared" si="2"/>
        <v>21687.129507200032</v>
      </c>
      <c r="CQ7" s="204">
        <f t="shared" si="2"/>
        <v>21687.129507200032</v>
      </c>
      <c r="CR7" s="204">
        <f t="shared" si="2"/>
        <v>30900.763859423849</v>
      </c>
      <c r="CS7" s="204">
        <f t="shared" si="3"/>
        <v>30900.763859423849</v>
      </c>
      <c r="CT7" s="204">
        <f t="shared" si="3"/>
        <v>30900.763859423849</v>
      </c>
      <c r="CU7" s="204">
        <f t="shared" si="3"/>
        <v>30900.763859423849</v>
      </c>
      <c r="CV7" s="204">
        <f t="shared" si="3"/>
        <v>30900.763859423849</v>
      </c>
      <c r="CW7" s="204">
        <f t="shared" si="3"/>
        <v>30900.763859423849</v>
      </c>
      <c r="CX7" s="204">
        <f t="shared" si="3"/>
        <v>30900.763859423849</v>
      </c>
      <c r="CY7" s="204">
        <f t="shared" si="3"/>
        <v>30900.763859423849</v>
      </c>
      <c r="CZ7" s="204">
        <f t="shared" si="3"/>
        <v>30900.763859423849</v>
      </c>
      <c r="DA7" s="204">
        <f t="shared" si="3"/>
        <v>30900.763859423849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2263.7922241336155</v>
      </c>
      <c r="E10" s="203">
        <f>Income!E79</f>
        <v>36220.675586137848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2263.7922241336155</v>
      </c>
      <c r="BY10" s="204">
        <f t="shared" si="8"/>
        <v>2263.7922241336155</v>
      </c>
      <c r="BZ10" s="204">
        <f t="shared" si="8"/>
        <v>2263.7922241336155</v>
      </c>
      <c r="CA10" s="204">
        <f t="shared" si="2"/>
        <v>2263.7922241336155</v>
      </c>
      <c r="CB10" s="204">
        <f t="shared" si="2"/>
        <v>2263.7922241336155</v>
      </c>
      <c r="CC10" s="204">
        <f t="shared" si="2"/>
        <v>2263.7922241336155</v>
      </c>
      <c r="CD10" s="204">
        <f t="shared" si="2"/>
        <v>2263.7922241336155</v>
      </c>
      <c r="CE10" s="204">
        <f t="shared" si="2"/>
        <v>2263.7922241336155</v>
      </c>
      <c r="CF10" s="204">
        <f t="shared" si="2"/>
        <v>2263.7922241336155</v>
      </c>
      <c r="CG10" s="204">
        <f t="shared" si="2"/>
        <v>2263.7922241336155</v>
      </c>
      <c r="CH10" s="204">
        <f t="shared" si="2"/>
        <v>2263.7922241336155</v>
      </c>
      <c r="CI10" s="204">
        <f t="shared" si="2"/>
        <v>2263.7922241336155</v>
      </c>
      <c r="CJ10" s="204">
        <f t="shared" si="2"/>
        <v>2263.7922241336155</v>
      </c>
      <c r="CK10" s="204">
        <f t="shared" si="2"/>
        <v>2263.7922241336155</v>
      </c>
      <c r="CL10" s="204">
        <f t="shared" si="2"/>
        <v>2263.7922241336155</v>
      </c>
      <c r="CM10" s="204">
        <f t="shared" si="2"/>
        <v>2263.7922241336155</v>
      </c>
      <c r="CN10" s="204">
        <f t="shared" si="2"/>
        <v>2263.7922241336155</v>
      </c>
      <c r="CO10" s="204">
        <f t="shared" si="2"/>
        <v>2263.7922241336155</v>
      </c>
      <c r="CP10" s="204">
        <f t="shared" si="2"/>
        <v>2263.7922241336155</v>
      </c>
      <c r="CQ10" s="204">
        <f t="shared" si="2"/>
        <v>2263.7922241336155</v>
      </c>
      <c r="CR10" s="204">
        <f t="shared" si="2"/>
        <v>36220.675586137848</v>
      </c>
      <c r="CS10" s="204">
        <f t="shared" si="3"/>
        <v>36220.675586137848</v>
      </c>
      <c r="CT10" s="204">
        <f t="shared" si="3"/>
        <v>36220.675586137848</v>
      </c>
      <c r="CU10" s="204">
        <f t="shared" si="3"/>
        <v>36220.675586137848</v>
      </c>
      <c r="CV10" s="204">
        <f t="shared" si="3"/>
        <v>36220.675586137848</v>
      </c>
      <c r="CW10" s="204">
        <f t="shared" si="3"/>
        <v>36220.675586137848</v>
      </c>
      <c r="CX10" s="204">
        <f t="shared" si="3"/>
        <v>36220.675586137848</v>
      </c>
      <c r="CY10" s="204">
        <f t="shared" si="3"/>
        <v>36220.675586137848</v>
      </c>
      <c r="CZ10" s="204">
        <f t="shared" si="3"/>
        <v>36220.675586137848</v>
      </c>
      <c r="DA10" s="204">
        <f t="shared" si="3"/>
        <v>36220.675586137848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6640.457190791938</v>
      </c>
      <c r="E12" s="203">
        <f>Income!E82</f>
        <v>32797.82174324782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6640.457190791938</v>
      </c>
      <c r="BY12" s="204">
        <f t="shared" si="8"/>
        <v>6640.457190791938</v>
      </c>
      <c r="BZ12" s="204">
        <f t="shared" si="8"/>
        <v>6640.457190791938</v>
      </c>
      <c r="CA12" s="204">
        <f t="shared" si="2"/>
        <v>6640.457190791938</v>
      </c>
      <c r="CB12" s="204">
        <f t="shared" si="2"/>
        <v>6640.457190791938</v>
      </c>
      <c r="CC12" s="204">
        <f t="shared" si="2"/>
        <v>6640.457190791938</v>
      </c>
      <c r="CD12" s="204">
        <f t="shared" si="2"/>
        <v>6640.457190791938</v>
      </c>
      <c r="CE12" s="204">
        <f t="shared" si="2"/>
        <v>6640.457190791938</v>
      </c>
      <c r="CF12" s="204">
        <f t="shared" si="2"/>
        <v>6640.457190791938</v>
      </c>
      <c r="CG12" s="204">
        <f t="shared" si="2"/>
        <v>6640.457190791938</v>
      </c>
      <c r="CH12" s="204">
        <f t="shared" si="2"/>
        <v>6640.457190791938</v>
      </c>
      <c r="CI12" s="204">
        <f t="shared" si="2"/>
        <v>6640.457190791938</v>
      </c>
      <c r="CJ12" s="204">
        <f t="shared" si="2"/>
        <v>6640.457190791938</v>
      </c>
      <c r="CK12" s="204">
        <f t="shared" si="2"/>
        <v>6640.457190791938</v>
      </c>
      <c r="CL12" s="204">
        <f t="shared" si="2"/>
        <v>6640.457190791938</v>
      </c>
      <c r="CM12" s="204">
        <f t="shared" si="2"/>
        <v>6640.457190791938</v>
      </c>
      <c r="CN12" s="204">
        <f t="shared" si="2"/>
        <v>6640.457190791938</v>
      </c>
      <c r="CO12" s="204">
        <f t="shared" si="2"/>
        <v>6640.457190791938</v>
      </c>
      <c r="CP12" s="204">
        <f t="shared" si="2"/>
        <v>6640.457190791938</v>
      </c>
      <c r="CQ12" s="204">
        <f t="shared" si="2"/>
        <v>6640.457190791938</v>
      </c>
      <c r="CR12" s="204">
        <f t="shared" si="2"/>
        <v>32797.82174324782</v>
      </c>
      <c r="CS12" s="204">
        <f t="shared" si="3"/>
        <v>32797.82174324782</v>
      </c>
      <c r="CT12" s="204">
        <f t="shared" si="3"/>
        <v>32797.82174324782</v>
      </c>
      <c r="CU12" s="204">
        <f t="shared" si="3"/>
        <v>32797.82174324782</v>
      </c>
      <c r="CV12" s="204">
        <f t="shared" si="3"/>
        <v>32797.82174324782</v>
      </c>
      <c r="CW12" s="204">
        <f t="shared" si="3"/>
        <v>32797.82174324782</v>
      </c>
      <c r="CX12" s="204">
        <f t="shared" si="3"/>
        <v>32797.82174324782</v>
      </c>
      <c r="CY12" s="204">
        <f t="shared" si="3"/>
        <v>32797.82174324782</v>
      </c>
      <c r="CZ12" s="204">
        <f t="shared" si="3"/>
        <v>32797.82174324782</v>
      </c>
      <c r="DA12" s="204">
        <f t="shared" si="3"/>
        <v>32797.82174324782</v>
      </c>
      <c r="DB12" s="204"/>
    </row>
    <row r="13" spans="1:106">
      <c r="A13" s="201" t="str">
        <f>Income!A83</f>
        <v>Food transfer - official</v>
      </c>
      <c r="B13" s="203">
        <f>Income!B83</f>
        <v>3343.0117453178141</v>
      </c>
      <c r="C13" s="203">
        <f>Income!C83</f>
        <v>3343.0117453178141</v>
      </c>
      <c r="D13" s="203">
        <f>Income!D83</f>
        <v>3343.0117453178141</v>
      </c>
      <c r="E13" s="203">
        <f>Income!E83</f>
        <v>3343.0117453178141</v>
      </c>
      <c r="F13" s="204">
        <f t="shared" si="4"/>
        <v>3343.0117453178141</v>
      </c>
      <c r="G13" s="204">
        <f t="shared" si="4"/>
        <v>3343.0117453178141</v>
      </c>
      <c r="H13" s="204">
        <f t="shared" si="4"/>
        <v>3343.0117453178141</v>
      </c>
      <c r="I13" s="204">
        <f t="shared" si="4"/>
        <v>3343.0117453178141</v>
      </c>
      <c r="J13" s="204">
        <f t="shared" si="4"/>
        <v>3343.0117453178141</v>
      </c>
      <c r="K13" s="204">
        <f t="shared" si="4"/>
        <v>3343.0117453178141</v>
      </c>
      <c r="L13" s="204">
        <f t="shared" si="4"/>
        <v>3343.0117453178141</v>
      </c>
      <c r="M13" s="204">
        <f t="shared" si="4"/>
        <v>3343.0117453178141</v>
      </c>
      <c r="N13" s="204">
        <f t="shared" si="4"/>
        <v>3343.0117453178141</v>
      </c>
      <c r="O13" s="204">
        <f t="shared" si="4"/>
        <v>3343.0117453178141</v>
      </c>
      <c r="P13" s="204">
        <f t="shared" si="4"/>
        <v>3343.0117453178141</v>
      </c>
      <c r="Q13" s="204">
        <f t="shared" si="4"/>
        <v>3343.0117453178141</v>
      </c>
      <c r="R13" s="204">
        <f t="shared" si="4"/>
        <v>3343.0117453178141</v>
      </c>
      <c r="S13" s="204">
        <f t="shared" si="4"/>
        <v>3343.0117453178141</v>
      </c>
      <c r="T13" s="204">
        <f t="shared" si="4"/>
        <v>3343.0117453178141</v>
      </c>
      <c r="U13" s="204">
        <f t="shared" si="4"/>
        <v>3343.0117453178141</v>
      </c>
      <c r="V13" s="204">
        <f t="shared" si="6"/>
        <v>3343.0117453178141</v>
      </c>
      <c r="W13" s="204">
        <f t="shared" si="6"/>
        <v>3343.0117453178141</v>
      </c>
      <c r="X13" s="204">
        <f t="shared" si="6"/>
        <v>3343.0117453178141</v>
      </c>
      <c r="Y13" s="204">
        <f t="shared" si="6"/>
        <v>3343.0117453178141</v>
      </c>
      <c r="Z13" s="204">
        <f t="shared" si="6"/>
        <v>3343.0117453178141</v>
      </c>
      <c r="AA13" s="204">
        <f t="shared" si="6"/>
        <v>3343.0117453178141</v>
      </c>
      <c r="AB13" s="204">
        <f t="shared" si="6"/>
        <v>3343.0117453178141</v>
      </c>
      <c r="AC13" s="204">
        <f t="shared" si="6"/>
        <v>3343.0117453178141</v>
      </c>
      <c r="AD13" s="204">
        <f t="shared" si="6"/>
        <v>3343.0117453178141</v>
      </c>
      <c r="AE13" s="204">
        <f t="shared" si="6"/>
        <v>3343.0117453178141</v>
      </c>
      <c r="AF13" s="204">
        <f t="shared" si="6"/>
        <v>3343.0117453178141</v>
      </c>
      <c r="AG13" s="204">
        <f t="shared" si="6"/>
        <v>3343.0117453178141</v>
      </c>
      <c r="AH13" s="204">
        <f t="shared" si="6"/>
        <v>3343.0117453178141</v>
      </c>
      <c r="AI13" s="204">
        <f t="shared" si="6"/>
        <v>3343.0117453178141</v>
      </c>
      <c r="AJ13" s="204">
        <f t="shared" si="6"/>
        <v>3343.0117453178141</v>
      </c>
      <c r="AK13" s="204">
        <f t="shared" si="6"/>
        <v>3343.0117453178141</v>
      </c>
      <c r="AL13" s="204">
        <f t="shared" si="7"/>
        <v>3343.0117453178141</v>
      </c>
      <c r="AM13" s="204">
        <f t="shared" si="7"/>
        <v>3343.0117453178141</v>
      </c>
      <c r="AN13" s="204">
        <f t="shared" si="7"/>
        <v>3343.0117453178141</v>
      </c>
      <c r="AO13" s="204">
        <f t="shared" si="7"/>
        <v>3343.0117453178141</v>
      </c>
      <c r="AP13" s="204">
        <f t="shared" si="7"/>
        <v>3343.0117453178141</v>
      </c>
      <c r="AQ13" s="204">
        <f t="shared" si="7"/>
        <v>3343.0117453178141</v>
      </c>
      <c r="AR13" s="204">
        <f t="shared" si="7"/>
        <v>3343.0117453178141</v>
      </c>
      <c r="AS13" s="204">
        <f t="shared" si="7"/>
        <v>3343.0117453178141</v>
      </c>
      <c r="AT13" s="204">
        <f t="shared" si="7"/>
        <v>3343.0117453178141</v>
      </c>
      <c r="AU13" s="204">
        <f t="shared" si="7"/>
        <v>3343.0117453178141</v>
      </c>
      <c r="AV13" s="204">
        <f t="shared" si="7"/>
        <v>3343.0117453178141</v>
      </c>
      <c r="AW13" s="204">
        <f t="shared" si="7"/>
        <v>3343.0117453178141</v>
      </c>
      <c r="AX13" s="204">
        <f t="shared" si="8"/>
        <v>3343.0117453178141</v>
      </c>
      <c r="AY13" s="204">
        <f t="shared" si="8"/>
        <v>3343.0117453178141</v>
      </c>
      <c r="AZ13" s="204">
        <f t="shared" si="8"/>
        <v>3343.0117453178141</v>
      </c>
      <c r="BA13" s="204">
        <f t="shared" si="8"/>
        <v>3343.0117453178141</v>
      </c>
      <c r="BB13" s="204">
        <f t="shared" si="8"/>
        <v>3343.0117453178141</v>
      </c>
      <c r="BC13" s="204">
        <f t="shared" si="8"/>
        <v>3343.0117453178141</v>
      </c>
      <c r="BD13" s="204">
        <f t="shared" si="8"/>
        <v>3343.0117453178141</v>
      </c>
      <c r="BE13" s="204">
        <f t="shared" si="8"/>
        <v>3343.0117453178141</v>
      </c>
      <c r="BF13" s="204">
        <f t="shared" si="8"/>
        <v>3343.0117453178141</v>
      </c>
      <c r="BG13" s="204">
        <f t="shared" si="8"/>
        <v>3343.0117453178141</v>
      </c>
      <c r="BH13" s="204">
        <f t="shared" si="8"/>
        <v>3343.0117453178141</v>
      </c>
      <c r="BI13" s="204">
        <f t="shared" si="8"/>
        <v>3343.0117453178141</v>
      </c>
      <c r="BJ13" s="204">
        <f t="shared" si="8"/>
        <v>3343.0117453178141</v>
      </c>
      <c r="BK13" s="204">
        <f t="shared" si="8"/>
        <v>3343.0117453178141</v>
      </c>
      <c r="BL13" s="204">
        <f t="shared" si="8"/>
        <v>3343.0117453178141</v>
      </c>
      <c r="BM13" s="204">
        <f t="shared" si="8"/>
        <v>3343.0117453178141</v>
      </c>
      <c r="BN13" s="204">
        <f t="shared" si="8"/>
        <v>3343.0117453178141</v>
      </c>
      <c r="BO13" s="204">
        <f t="shared" si="8"/>
        <v>3343.0117453178141</v>
      </c>
      <c r="BP13" s="204">
        <f t="shared" si="8"/>
        <v>3343.0117453178141</v>
      </c>
      <c r="BQ13" s="204">
        <f t="shared" si="8"/>
        <v>3343.0117453178141</v>
      </c>
      <c r="BR13" s="204">
        <f t="shared" si="8"/>
        <v>3343.0117453178141</v>
      </c>
      <c r="BS13" s="204">
        <f t="shared" si="8"/>
        <v>3343.0117453178141</v>
      </c>
      <c r="BT13" s="204">
        <f t="shared" si="8"/>
        <v>3343.0117453178141</v>
      </c>
      <c r="BU13" s="204">
        <f t="shared" si="8"/>
        <v>3343.0117453178141</v>
      </c>
      <c r="BV13" s="204">
        <f t="shared" si="8"/>
        <v>3343.0117453178141</v>
      </c>
      <c r="BW13" s="204">
        <f t="shared" si="8"/>
        <v>3343.0117453178141</v>
      </c>
      <c r="BX13" s="204">
        <f t="shared" si="8"/>
        <v>3343.0117453178141</v>
      </c>
      <c r="BY13" s="204">
        <f t="shared" si="8"/>
        <v>3343.0117453178141</v>
      </c>
      <c r="BZ13" s="204">
        <f t="shared" si="8"/>
        <v>3343.0117453178141</v>
      </c>
      <c r="CA13" s="204">
        <f t="shared" si="2"/>
        <v>3343.0117453178141</v>
      </c>
      <c r="CB13" s="204">
        <f t="shared" si="2"/>
        <v>3343.0117453178141</v>
      </c>
      <c r="CC13" s="204">
        <f t="shared" si="2"/>
        <v>3343.0117453178141</v>
      </c>
      <c r="CD13" s="204">
        <f t="shared" si="2"/>
        <v>3343.0117453178141</v>
      </c>
      <c r="CE13" s="204">
        <f t="shared" si="2"/>
        <v>3343.0117453178141</v>
      </c>
      <c r="CF13" s="204">
        <f t="shared" si="2"/>
        <v>3343.0117453178141</v>
      </c>
      <c r="CG13" s="204">
        <f t="shared" si="2"/>
        <v>3343.0117453178141</v>
      </c>
      <c r="CH13" s="204">
        <f t="shared" si="2"/>
        <v>3343.0117453178141</v>
      </c>
      <c r="CI13" s="204">
        <f t="shared" si="2"/>
        <v>3343.0117453178141</v>
      </c>
      <c r="CJ13" s="204">
        <f t="shared" si="2"/>
        <v>3343.0117453178141</v>
      </c>
      <c r="CK13" s="204">
        <f t="shared" si="2"/>
        <v>3343.0117453178141</v>
      </c>
      <c r="CL13" s="204">
        <f t="shared" si="2"/>
        <v>3343.0117453178141</v>
      </c>
      <c r="CM13" s="204">
        <f t="shared" si="2"/>
        <v>3343.0117453178141</v>
      </c>
      <c r="CN13" s="204">
        <f t="shared" si="2"/>
        <v>3343.0117453178141</v>
      </c>
      <c r="CO13" s="204">
        <f t="shared" si="2"/>
        <v>3343.0117453178141</v>
      </c>
      <c r="CP13" s="204">
        <f t="shared" si="2"/>
        <v>3343.0117453178141</v>
      </c>
      <c r="CQ13" s="204">
        <f t="shared" si="2"/>
        <v>3343.0117453178141</v>
      </c>
      <c r="CR13" s="204">
        <f t="shared" si="2"/>
        <v>3343.0117453178141</v>
      </c>
      <c r="CS13" s="204">
        <f t="shared" si="3"/>
        <v>3343.0117453178141</v>
      </c>
      <c r="CT13" s="204">
        <f t="shared" si="3"/>
        <v>3343.0117453178141</v>
      </c>
      <c r="CU13" s="204">
        <f t="shared" si="3"/>
        <v>3343.0117453178141</v>
      </c>
      <c r="CV13" s="204">
        <f t="shared" si="3"/>
        <v>3343.0117453178141</v>
      </c>
      <c r="CW13" s="204">
        <f t="shared" si="3"/>
        <v>3343.0117453178141</v>
      </c>
      <c r="CX13" s="204">
        <f t="shared" si="3"/>
        <v>3343.0117453178141</v>
      </c>
      <c r="CY13" s="204">
        <f t="shared" si="3"/>
        <v>3343.0117453178141</v>
      </c>
      <c r="CZ13" s="204">
        <f t="shared" si="3"/>
        <v>3343.0117453178141</v>
      </c>
      <c r="DA13" s="204">
        <f t="shared" si="3"/>
        <v>3343.0117453178141</v>
      </c>
      <c r="DB13" s="204"/>
    </row>
    <row r="14" spans="1:106">
      <c r="A14" s="201" t="str">
        <f>Income!A85</f>
        <v>Cash transfer - official</v>
      </c>
      <c r="B14" s="203">
        <f>Income!B85</f>
        <v>42740.39719164266</v>
      </c>
      <c r="C14" s="203">
        <f>Income!C85</f>
        <v>42740.39719164266</v>
      </c>
      <c r="D14" s="203">
        <f>Income!D85</f>
        <v>12858.339833078935</v>
      </c>
      <c r="E14" s="203">
        <f>Income!E85</f>
        <v>12858.339833078935</v>
      </c>
      <c r="F14" s="204">
        <f t="shared" si="4"/>
        <v>42740.39719164266</v>
      </c>
      <c r="G14" s="204">
        <f t="shared" si="4"/>
        <v>42740.39719164266</v>
      </c>
      <c r="H14" s="204">
        <f t="shared" si="4"/>
        <v>42740.39719164266</v>
      </c>
      <c r="I14" s="204">
        <f t="shared" si="4"/>
        <v>42740.39719164266</v>
      </c>
      <c r="J14" s="204">
        <f t="shared" si="4"/>
        <v>42740.39719164266</v>
      </c>
      <c r="K14" s="204">
        <f t="shared" si="4"/>
        <v>42740.39719164266</v>
      </c>
      <c r="L14" s="204">
        <f t="shared" si="4"/>
        <v>42740.39719164266</v>
      </c>
      <c r="M14" s="204">
        <f t="shared" si="4"/>
        <v>42740.39719164266</v>
      </c>
      <c r="N14" s="204">
        <f t="shared" si="4"/>
        <v>42740.39719164266</v>
      </c>
      <c r="O14" s="204">
        <f t="shared" si="4"/>
        <v>42740.39719164266</v>
      </c>
      <c r="P14" s="204">
        <f t="shared" si="4"/>
        <v>42740.39719164266</v>
      </c>
      <c r="Q14" s="204">
        <f t="shared" si="4"/>
        <v>42740.39719164266</v>
      </c>
      <c r="R14" s="204">
        <f t="shared" si="4"/>
        <v>42740.39719164266</v>
      </c>
      <c r="S14" s="204">
        <f t="shared" si="4"/>
        <v>42740.39719164266</v>
      </c>
      <c r="T14" s="204">
        <f t="shared" si="4"/>
        <v>42740.39719164266</v>
      </c>
      <c r="U14" s="204">
        <f t="shared" si="4"/>
        <v>42740.39719164266</v>
      </c>
      <c r="V14" s="204">
        <f t="shared" si="6"/>
        <v>42740.39719164266</v>
      </c>
      <c r="W14" s="204">
        <f t="shared" si="6"/>
        <v>42740.39719164266</v>
      </c>
      <c r="X14" s="204">
        <f t="shared" si="6"/>
        <v>42740.39719164266</v>
      </c>
      <c r="Y14" s="204">
        <f t="shared" si="6"/>
        <v>42740.39719164266</v>
      </c>
      <c r="Z14" s="204">
        <f t="shared" si="6"/>
        <v>42740.39719164266</v>
      </c>
      <c r="AA14" s="204">
        <f t="shared" si="6"/>
        <v>42740.39719164266</v>
      </c>
      <c r="AB14" s="204">
        <f t="shared" si="6"/>
        <v>42740.39719164266</v>
      </c>
      <c r="AC14" s="204">
        <f t="shared" si="6"/>
        <v>42740.39719164266</v>
      </c>
      <c r="AD14" s="204">
        <f t="shared" si="6"/>
        <v>42740.39719164266</v>
      </c>
      <c r="AE14" s="204">
        <f t="shared" si="6"/>
        <v>42740.39719164266</v>
      </c>
      <c r="AF14" s="204">
        <f t="shared" si="6"/>
        <v>42740.39719164266</v>
      </c>
      <c r="AG14" s="204">
        <f t="shared" si="6"/>
        <v>42740.39719164266</v>
      </c>
      <c r="AH14" s="204">
        <f t="shared" si="6"/>
        <v>42740.39719164266</v>
      </c>
      <c r="AI14" s="204">
        <f t="shared" si="6"/>
        <v>42740.39719164266</v>
      </c>
      <c r="AJ14" s="204">
        <f t="shared" si="6"/>
        <v>42740.39719164266</v>
      </c>
      <c r="AK14" s="204">
        <f t="shared" si="6"/>
        <v>42740.39719164266</v>
      </c>
      <c r="AL14" s="204">
        <f t="shared" si="7"/>
        <v>42740.39719164266</v>
      </c>
      <c r="AM14" s="204">
        <f t="shared" si="7"/>
        <v>42740.39719164266</v>
      </c>
      <c r="AN14" s="204">
        <f t="shared" si="7"/>
        <v>42740.39719164266</v>
      </c>
      <c r="AO14" s="204">
        <f t="shared" si="7"/>
        <v>42740.39719164266</v>
      </c>
      <c r="AP14" s="204">
        <f t="shared" si="7"/>
        <v>42740.39719164266</v>
      </c>
      <c r="AQ14" s="204">
        <f t="shared" si="7"/>
        <v>42740.39719164266</v>
      </c>
      <c r="AR14" s="204">
        <f t="shared" si="7"/>
        <v>42740.39719164266</v>
      </c>
      <c r="AS14" s="204">
        <f t="shared" si="7"/>
        <v>42740.39719164266</v>
      </c>
      <c r="AT14" s="204">
        <f t="shared" si="7"/>
        <v>42740.39719164266</v>
      </c>
      <c r="AU14" s="204">
        <f t="shared" si="7"/>
        <v>42740.39719164266</v>
      </c>
      <c r="AV14" s="204">
        <f t="shared" si="7"/>
        <v>42740.39719164266</v>
      </c>
      <c r="AW14" s="204">
        <f t="shared" si="7"/>
        <v>42740.39719164266</v>
      </c>
      <c r="AX14" s="204">
        <f t="shared" si="7"/>
        <v>42740.39719164266</v>
      </c>
      <c r="AY14" s="204">
        <f t="shared" si="7"/>
        <v>42740.39719164266</v>
      </c>
      <c r="AZ14" s="204">
        <f t="shared" si="7"/>
        <v>42740.39719164266</v>
      </c>
      <c r="BA14" s="204">
        <f t="shared" si="7"/>
        <v>42740.39719164266</v>
      </c>
      <c r="BB14" s="204">
        <f t="shared" si="8"/>
        <v>42740.39719164266</v>
      </c>
      <c r="BC14" s="204">
        <f t="shared" si="8"/>
        <v>42740.39719164266</v>
      </c>
      <c r="BD14" s="204">
        <f t="shared" si="8"/>
        <v>42740.39719164266</v>
      </c>
      <c r="BE14" s="204">
        <f t="shared" si="8"/>
        <v>42740.39719164266</v>
      </c>
      <c r="BF14" s="204">
        <f t="shared" si="8"/>
        <v>42740.39719164266</v>
      </c>
      <c r="BG14" s="204">
        <f t="shared" si="8"/>
        <v>42740.39719164266</v>
      </c>
      <c r="BH14" s="204">
        <f t="shared" si="8"/>
        <v>42740.39719164266</v>
      </c>
      <c r="BI14" s="204">
        <f t="shared" si="8"/>
        <v>42740.39719164266</v>
      </c>
      <c r="BJ14" s="204">
        <f t="shared" si="8"/>
        <v>42740.39719164266</v>
      </c>
      <c r="BK14" s="204">
        <f t="shared" si="8"/>
        <v>42740.39719164266</v>
      </c>
      <c r="BL14" s="204">
        <f t="shared" si="8"/>
        <v>42740.39719164266</v>
      </c>
      <c r="BM14" s="204">
        <f t="shared" si="8"/>
        <v>42740.39719164266</v>
      </c>
      <c r="BN14" s="204">
        <f t="shared" si="8"/>
        <v>42740.39719164266</v>
      </c>
      <c r="BO14" s="204">
        <f t="shared" si="8"/>
        <v>42740.39719164266</v>
      </c>
      <c r="BP14" s="204">
        <f t="shared" si="8"/>
        <v>42740.39719164266</v>
      </c>
      <c r="BQ14" s="204">
        <f t="shared" si="8"/>
        <v>42740.39719164266</v>
      </c>
      <c r="BR14" s="204">
        <f t="shared" si="8"/>
        <v>42740.39719164266</v>
      </c>
      <c r="BS14" s="204">
        <f t="shared" si="8"/>
        <v>42740.39719164266</v>
      </c>
      <c r="BT14" s="204">
        <f t="shared" si="8"/>
        <v>42740.39719164266</v>
      </c>
      <c r="BU14" s="204">
        <f t="shared" si="8"/>
        <v>42740.39719164266</v>
      </c>
      <c r="BV14" s="204">
        <f t="shared" si="8"/>
        <v>42740.39719164266</v>
      </c>
      <c r="BW14" s="204">
        <f t="shared" si="8"/>
        <v>42740.39719164266</v>
      </c>
      <c r="BX14" s="204">
        <f t="shared" si="8"/>
        <v>12858.339833078935</v>
      </c>
      <c r="BY14" s="204">
        <f t="shared" si="8"/>
        <v>12858.339833078935</v>
      </c>
      <c r="BZ14" s="204">
        <f t="shared" si="8"/>
        <v>12858.339833078935</v>
      </c>
      <c r="CA14" s="204">
        <f t="shared" si="2"/>
        <v>12858.339833078935</v>
      </c>
      <c r="CB14" s="204">
        <f t="shared" si="2"/>
        <v>12858.339833078935</v>
      </c>
      <c r="CC14" s="204">
        <f t="shared" si="2"/>
        <v>12858.339833078935</v>
      </c>
      <c r="CD14" s="204">
        <f t="shared" si="2"/>
        <v>12858.339833078935</v>
      </c>
      <c r="CE14" s="204">
        <f t="shared" si="2"/>
        <v>12858.339833078935</v>
      </c>
      <c r="CF14" s="204">
        <f t="shared" si="2"/>
        <v>12858.339833078935</v>
      </c>
      <c r="CG14" s="204">
        <f t="shared" si="2"/>
        <v>12858.339833078935</v>
      </c>
      <c r="CH14" s="204">
        <f t="shared" si="2"/>
        <v>12858.339833078935</v>
      </c>
      <c r="CI14" s="204">
        <f t="shared" si="2"/>
        <v>12858.339833078935</v>
      </c>
      <c r="CJ14" s="204">
        <f t="shared" si="2"/>
        <v>12858.339833078935</v>
      </c>
      <c r="CK14" s="204">
        <f t="shared" si="2"/>
        <v>12858.339833078935</v>
      </c>
      <c r="CL14" s="204">
        <f t="shared" si="2"/>
        <v>12858.339833078935</v>
      </c>
      <c r="CM14" s="204">
        <f t="shared" si="2"/>
        <v>12858.339833078935</v>
      </c>
      <c r="CN14" s="204">
        <f t="shared" si="2"/>
        <v>12858.339833078935</v>
      </c>
      <c r="CO14" s="204">
        <f t="shared" si="2"/>
        <v>12858.339833078935</v>
      </c>
      <c r="CP14" s="204">
        <f t="shared" si="2"/>
        <v>12858.339833078935</v>
      </c>
      <c r="CQ14" s="204">
        <f t="shared" si="2"/>
        <v>12858.339833078935</v>
      </c>
      <c r="CR14" s="204">
        <f t="shared" si="2"/>
        <v>12858.339833078935</v>
      </c>
      <c r="CS14" s="204">
        <f t="shared" si="3"/>
        <v>12858.339833078935</v>
      </c>
      <c r="CT14" s="204">
        <f t="shared" si="3"/>
        <v>12858.339833078935</v>
      </c>
      <c r="CU14" s="204">
        <f t="shared" si="3"/>
        <v>12858.339833078935</v>
      </c>
      <c r="CV14" s="204">
        <f t="shared" si="3"/>
        <v>12858.339833078935</v>
      </c>
      <c r="CW14" s="204">
        <f t="shared" si="3"/>
        <v>12858.339833078935</v>
      </c>
      <c r="CX14" s="204">
        <f t="shared" si="3"/>
        <v>12858.339833078935</v>
      </c>
      <c r="CY14" s="204">
        <f t="shared" si="3"/>
        <v>12858.339833078935</v>
      </c>
      <c r="CZ14" s="204">
        <f t="shared" si="3"/>
        <v>12858.339833078935</v>
      </c>
      <c r="DA14" s="204">
        <f t="shared" si="3"/>
        <v>12858.339833078935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6640.457190791938</v>
      </c>
      <c r="E15" s="203">
        <f>Income!E86</f>
        <v>18110.337793068924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6640.457190791938</v>
      </c>
      <c r="BY15" s="204">
        <f t="shared" si="8"/>
        <v>6640.457190791938</v>
      </c>
      <c r="BZ15" s="204">
        <f t="shared" si="8"/>
        <v>6640.457190791938</v>
      </c>
      <c r="CA15" s="204">
        <f t="shared" si="2"/>
        <v>6640.457190791938</v>
      </c>
      <c r="CB15" s="204">
        <f t="shared" si="2"/>
        <v>6640.457190791938</v>
      </c>
      <c r="CC15" s="204">
        <f t="shared" si="2"/>
        <v>6640.457190791938</v>
      </c>
      <c r="CD15" s="204">
        <f t="shared" ref="CC15:CR18" si="9">IF(CD$2&lt;=($B$2+$C$2+$D$2),IF(CD$2&lt;=($B$2+$C$2),IF(CD$2&lt;=$B$2,$B15,$C15),$D15),$E15)</f>
        <v>6640.457190791938</v>
      </c>
      <c r="CE15" s="204">
        <f t="shared" si="9"/>
        <v>6640.457190791938</v>
      </c>
      <c r="CF15" s="204">
        <f t="shared" si="9"/>
        <v>6640.457190791938</v>
      </c>
      <c r="CG15" s="204">
        <f t="shared" si="9"/>
        <v>6640.457190791938</v>
      </c>
      <c r="CH15" s="204">
        <f t="shared" si="9"/>
        <v>6640.457190791938</v>
      </c>
      <c r="CI15" s="204">
        <f t="shared" si="9"/>
        <v>6640.457190791938</v>
      </c>
      <c r="CJ15" s="204">
        <f t="shared" si="9"/>
        <v>6640.457190791938</v>
      </c>
      <c r="CK15" s="204">
        <f t="shared" si="9"/>
        <v>6640.457190791938</v>
      </c>
      <c r="CL15" s="204">
        <f t="shared" si="9"/>
        <v>6640.457190791938</v>
      </c>
      <c r="CM15" s="204">
        <f t="shared" si="9"/>
        <v>6640.457190791938</v>
      </c>
      <c r="CN15" s="204">
        <f t="shared" si="9"/>
        <v>6640.457190791938</v>
      </c>
      <c r="CO15" s="204">
        <f t="shared" si="9"/>
        <v>6640.457190791938</v>
      </c>
      <c r="CP15" s="204">
        <f t="shared" si="9"/>
        <v>6640.457190791938</v>
      </c>
      <c r="CQ15" s="204">
        <f t="shared" si="9"/>
        <v>6640.457190791938</v>
      </c>
      <c r="CR15" s="204">
        <f t="shared" si="9"/>
        <v>18110.337793068924</v>
      </c>
      <c r="CS15" s="204">
        <f t="shared" si="3"/>
        <v>18110.337793068924</v>
      </c>
      <c r="CT15" s="204">
        <f t="shared" si="3"/>
        <v>18110.337793068924</v>
      </c>
      <c r="CU15" s="204">
        <f t="shared" si="3"/>
        <v>18110.337793068924</v>
      </c>
      <c r="CV15" s="204">
        <f t="shared" si="3"/>
        <v>18110.337793068924</v>
      </c>
      <c r="CW15" s="204">
        <f t="shared" si="3"/>
        <v>18110.337793068924</v>
      </c>
      <c r="CX15" s="204">
        <f t="shared" si="3"/>
        <v>18110.337793068924</v>
      </c>
      <c r="CY15" s="204">
        <f t="shared" si="3"/>
        <v>18110.337793068924</v>
      </c>
      <c r="CZ15" s="204">
        <f t="shared" si="3"/>
        <v>18110.337793068924</v>
      </c>
      <c r="DA15" s="204">
        <f t="shared" si="3"/>
        <v>18110.337793068924</v>
      </c>
      <c r="DB15" s="204"/>
    </row>
    <row r="16" spans="1:106">
      <c r="A16" s="201" t="s">
        <v>115</v>
      </c>
      <c r="B16" s="203">
        <f>Income!B88</f>
        <v>73791.24740457494</v>
      </c>
      <c r="C16" s="203">
        <f>Income!C88</f>
        <v>81930.319663689414</v>
      </c>
      <c r="D16" s="203">
        <f>Income!D88</f>
        <v>130945.16420520282</v>
      </c>
      <c r="E16" s="203">
        <f>Income!E88</f>
        <v>222555.68367064188</v>
      </c>
      <c r="F16" s="204">
        <f t="shared" si="4"/>
        <v>73791.24740457494</v>
      </c>
      <c r="G16" s="204">
        <f t="shared" si="4"/>
        <v>73791.24740457494</v>
      </c>
      <c r="H16" s="204">
        <f t="shared" si="4"/>
        <v>73791.24740457494</v>
      </c>
      <c r="I16" s="204">
        <f t="shared" si="4"/>
        <v>73791.24740457494</v>
      </c>
      <c r="J16" s="204">
        <f t="shared" si="4"/>
        <v>73791.24740457494</v>
      </c>
      <c r="K16" s="204">
        <f t="shared" si="4"/>
        <v>73791.24740457494</v>
      </c>
      <c r="L16" s="204">
        <f t="shared" si="4"/>
        <v>73791.24740457494</v>
      </c>
      <c r="M16" s="204">
        <f t="shared" si="4"/>
        <v>73791.24740457494</v>
      </c>
      <c r="N16" s="204">
        <f t="shared" si="4"/>
        <v>73791.24740457494</v>
      </c>
      <c r="O16" s="204">
        <f t="shared" si="4"/>
        <v>73791.24740457494</v>
      </c>
      <c r="P16" s="204">
        <f t="shared" si="4"/>
        <v>73791.24740457494</v>
      </c>
      <c r="Q16" s="204">
        <f t="shared" si="4"/>
        <v>73791.24740457494</v>
      </c>
      <c r="R16" s="204">
        <f t="shared" si="4"/>
        <v>73791.24740457494</v>
      </c>
      <c r="S16" s="204">
        <f t="shared" si="4"/>
        <v>73791.24740457494</v>
      </c>
      <c r="T16" s="204">
        <f t="shared" si="4"/>
        <v>73791.24740457494</v>
      </c>
      <c r="U16" s="204">
        <f t="shared" si="4"/>
        <v>73791.24740457494</v>
      </c>
      <c r="V16" s="204">
        <f t="shared" si="6"/>
        <v>73791.24740457494</v>
      </c>
      <c r="W16" s="204">
        <f t="shared" si="6"/>
        <v>73791.24740457494</v>
      </c>
      <c r="X16" s="204">
        <f t="shared" si="6"/>
        <v>73791.24740457494</v>
      </c>
      <c r="Y16" s="204">
        <f t="shared" si="6"/>
        <v>73791.24740457494</v>
      </c>
      <c r="Z16" s="204">
        <f t="shared" si="6"/>
        <v>73791.24740457494</v>
      </c>
      <c r="AA16" s="204">
        <f t="shared" si="6"/>
        <v>73791.24740457494</v>
      </c>
      <c r="AB16" s="204">
        <f t="shared" si="6"/>
        <v>73791.24740457494</v>
      </c>
      <c r="AC16" s="204">
        <f t="shared" si="6"/>
        <v>73791.24740457494</v>
      </c>
      <c r="AD16" s="204">
        <f t="shared" si="6"/>
        <v>73791.24740457494</v>
      </c>
      <c r="AE16" s="204">
        <f>IF(AE$2&lt;=($B$2+$C$2+$D$2),IF(AE$2&lt;=($B$2+$C$2),IF(AE$2&lt;=$B$2,$B16,$C16),$D16),$E16)</f>
        <v>73791.24740457494</v>
      </c>
      <c r="AF16" s="204">
        <f t="shared" si="6"/>
        <v>73791.24740457494</v>
      </c>
      <c r="AG16" s="204">
        <f t="shared" si="6"/>
        <v>73791.24740457494</v>
      </c>
      <c r="AH16" s="204">
        <f t="shared" si="6"/>
        <v>73791.24740457494</v>
      </c>
      <c r="AI16" s="204">
        <f t="shared" si="6"/>
        <v>73791.24740457494</v>
      </c>
      <c r="AJ16" s="204">
        <f t="shared" si="6"/>
        <v>73791.24740457494</v>
      </c>
      <c r="AK16" s="204">
        <f t="shared" si="6"/>
        <v>73791.24740457494</v>
      </c>
      <c r="AL16" s="204">
        <f t="shared" si="7"/>
        <v>73791.24740457494</v>
      </c>
      <c r="AM16" s="204">
        <f t="shared" si="7"/>
        <v>73791.24740457494</v>
      </c>
      <c r="AN16" s="204">
        <f t="shared" si="7"/>
        <v>73791.24740457494</v>
      </c>
      <c r="AO16" s="204">
        <f t="shared" si="7"/>
        <v>73791.24740457494</v>
      </c>
      <c r="AP16" s="204">
        <f t="shared" si="7"/>
        <v>73791.24740457494</v>
      </c>
      <c r="AQ16" s="204">
        <f t="shared" si="7"/>
        <v>81930.319663689414</v>
      </c>
      <c r="AR16" s="204">
        <f t="shared" si="7"/>
        <v>81930.319663689414</v>
      </c>
      <c r="AS16" s="204">
        <f t="shared" si="7"/>
        <v>81930.319663689414</v>
      </c>
      <c r="AT16" s="204">
        <f t="shared" si="7"/>
        <v>81930.319663689414</v>
      </c>
      <c r="AU16" s="204">
        <f t="shared" si="7"/>
        <v>81930.319663689414</v>
      </c>
      <c r="AV16" s="204">
        <f t="shared" si="7"/>
        <v>81930.319663689414</v>
      </c>
      <c r="AW16" s="204">
        <f t="shared" si="7"/>
        <v>81930.319663689414</v>
      </c>
      <c r="AX16" s="204">
        <f t="shared" si="8"/>
        <v>81930.319663689414</v>
      </c>
      <c r="AY16" s="204">
        <f t="shared" si="8"/>
        <v>81930.319663689414</v>
      </c>
      <c r="AZ16" s="204">
        <f t="shared" si="8"/>
        <v>81930.319663689414</v>
      </c>
      <c r="BA16" s="204">
        <f t="shared" si="8"/>
        <v>81930.319663689414</v>
      </c>
      <c r="BB16" s="204">
        <f t="shared" si="8"/>
        <v>81930.319663689414</v>
      </c>
      <c r="BC16" s="204">
        <f t="shared" si="8"/>
        <v>81930.319663689414</v>
      </c>
      <c r="BD16" s="204">
        <f t="shared" si="8"/>
        <v>81930.319663689414</v>
      </c>
      <c r="BE16" s="204">
        <f t="shared" si="8"/>
        <v>81930.319663689414</v>
      </c>
      <c r="BF16" s="204">
        <f t="shared" si="8"/>
        <v>81930.319663689414</v>
      </c>
      <c r="BG16" s="204">
        <f t="shared" si="8"/>
        <v>81930.319663689414</v>
      </c>
      <c r="BH16" s="204">
        <f t="shared" si="8"/>
        <v>81930.319663689414</v>
      </c>
      <c r="BI16" s="204">
        <f t="shared" si="8"/>
        <v>81930.319663689414</v>
      </c>
      <c r="BJ16" s="204">
        <f t="shared" si="8"/>
        <v>81930.319663689414</v>
      </c>
      <c r="BK16" s="204">
        <f t="shared" si="8"/>
        <v>81930.319663689414</v>
      </c>
      <c r="BL16" s="204">
        <f t="shared" si="8"/>
        <v>81930.319663689414</v>
      </c>
      <c r="BM16" s="204">
        <f t="shared" si="8"/>
        <v>81930.319663689414</v>
      </c>
      <c r="BN16" s="204">
        <f t="shared" si="8"/>
        <v>81930.319663689414</v>
      </c>
      <c r="BO16" s="204">
        <f t="shared" si="8"/>
        <v>81930.319663689414</v>
      </c>
      <c r="BP16" s="204">
        <f t="shared" si="8"/>
        <v>81930.319663689414</v>
      </c>
      <c r="BQ16" s="204">
        <f t="shared" si="8"/>
        <v>81930.319663689414</v>
      </c>
      <c r="BR16" s="204">
        <f t="shared" si="8"/>
        <v>81930.319663689414</v>
      </c>
      <c r="BS16" s="204">
        <f t="shared" si="8"/>
        <v>81930.319663689414</v>
      </c>
      <c r="BT16" s="204">
        <f t="shared" si="8"/>
        <v>81930.319663689414</v>
      </c>
      <c r="BU16" s="204">
        <f t="shared" si="8"/>
        <v>81930.319663689414</v>
      </c>
      <c r="BV16" s="204">
        <f t="shared" si="8"/>
        <v>81930.319663689414</v>
      </c>
      <c r="BW16" s="204">
        <f t="shared" si="8"/>
        <v>81930.319663689414</v>
      </c>
      <c r="BX16" s="204">
        <f t="shared" si="8"/>
        <v>130945.16420520282</v>
      </c>
      <c r="BY16" s="204">
        <f t="shared" si="8"/>
        <v>130945.16420520282</v>
      </c>
      <c r="BZ16" s="204">
        <f t="shared" si="8"/>
        <v>130945.16420520282</v>
      </c>
      <c r="CA16" s="204">
        <f t="shared" ref="CA16:CB18" si="10">IF(CA$2&lt;=($B$2+$C$2+$D$2),IF(CA$2&lt;=($B$2+$C$2),IF(CA$2&lt;=$B$2,$B16,$C16),$D16),$E16)</f>
        <v>130945.16420520282</v>
      </c>
      <c r="CB16" s="204">
        <f t="shared" si="10"/>
        <v>130945.16420520282</v>
      </c>
      <c r="CC16" s="204">
        <f t="shared" si="9"/>
        <v>130945.16420520282</v>
      </c>
      <c r="CD16" s="204">
        <f t="shared" si="9"/>
        <v>130945.16420520282</v>
      </c>
      <c r="CE16" s="204">
        <f t="shared" si="9"/>
        <v>130945.16420520282</v>
      </c>
      <c r="CF16" s="204">
        <f t="shared" si="9"/>
        <v>130945.16420520282</v>
      </c>
      <c r="CG16" s="204">
        <f t="shared" si="9"/>
        <v>130945.16420520282</v>
      </c>
      <c r="CH16" s="204">
        <f t="shared" si="9"/>
        <v>130945.16420520282</v>
      </c>
      <c r="CI16" s="204">
        <f t="shared" si="9"/>
        <v>130945.16420520282</v>
      </c>
      <c r="CJ16" s="204">
        <f t="shared" si="9"/>
        <v>130945.16420520282</v>
      </c>
      <c r="CK16" s="204">
        <f t="shared" si="9"/>
        <v>130945.16420520282</v>
      </c>
      <c r="CL16" s="204">
        <f t="shared" si="9"/>
        <v>130945.16420520282</v>
      </c>
      <c r="CM16" s="204">
        <f t="shared" si="9"/>
        <v>130945.16420520282</v>
      </c>
      <c r="CN16" s="204">
        <f t="shared" si="9"/>
        <v>130945.16420520282</v>
      </c>
      <c r="CO16" s="204">
        <f t="shared" si="9"/>
        <v>130945.16420520282</v>
      </c>
      <c r="CP16" s="204">
        <f t="shared" si="9"/>
        <v>130945.16420520282</v>
      </c>
      <c r="CQ16" s="204">
        <f t="shared" si="9"/>
        <v>130945.16420520282</v>
      </c>
      <c r="CR16" s="204">
        <f t="shared" si="9"/>
        <v>222555.68367064188</v>
      </c>
      <c r="CS16" s="204">
        <f t="shared" ref="CS16:DA18" si="11">IF(CS$2&lt;=($B$2+$C$2+$D$2),IF(CS$2&lt;=($B$2+$C$2),IF(CS$2&lt;=$B$2,$B16,$C16),$D16),$E16)</f>
        <v>222555.68367064188</v>
      </c>
      <c r="CT16" s="204">
        <f t="shared" si="11"/>
        <v>222555.68367064188</v>
      </c>
      <c r="CU16" s="204">
        <f t="shared" si="11"/>
        <v>222555.68367064188</v>
      </c>
      <c r="CV16" s="204">
        <f t="shared" si="11"/>
        <v>222555.68367064188</v>
      </c>
      <c r="CW16" s="204">
        <f t="shared" si="11"/>
        <v>222555.68367064188</v>
      </c>
      <c r="CX16" s="204">
        <f t="shared" si="11"/>
        <v>222555.68367064188</v>
      </c>
      <c r="CY16" s="204">
        <f t="shared" si="11"/>
        <v>222555.68367064188</v>
      </c>
      <c r="CZ16" s="204">
        <f t="shared" si="11"/>
        <v>222555.68367064188</v>
      </c>
      <c r="DA16" s="204">
        <f t="shared" si="11"/>
        <v>222555.68367064188</v>
      </c>
      <c r="DB16" s="204"/>
    </row>
    <row r="17" spans="1:105">
      <c r="A17" s="201" t="s">
        <v>101</v>
      </c>
      <c r="B17" s="203">
        <f>Income!B89</f>
        <v>44864.50545716835</v>
      </c>
      <c r="C17" s="203">
        <f>Income!C89</f>
        <v>44864.50545716835</v>
      </c>
      <c r="D17" s="203">
        <f>Income!D89</f>
        <v>44864.50545716835</v>
      </c>
      <c r="E17" s="203">
        <f>Income!E89</f>
        <v>44864.50545716835</v>
      </c>
      <c r="F17" s="204">
        <f t="shared" si="4"/>
        <v>44864.50545716835</v>
      </c>
      <c r="G17" s="204">
        <f t="shared" si="4"/>
        <v>44864.50545716835</v>
      </c>
      <c r="H17" s="204">
        <f t="shared" si="4"/>
        <v>44864.50545716835</v>
      </c>
      <c r="I17" s="204">
        <f t="shared" si="4"/>
        <v>44864.50545716835</v>
      </c>
      <c r="J17" s="204">
        <f t="shared" si="4"/>
        <v>44864.50545716835</v>
      </c>
      <c r="K17" s="204">
        <f t="shared" si="4"/>
        <v>44864.50545716835</v>
      </c>
      <c r="L17" s="204">
        <f t="shared" si="4"/>
        <v>44864.50545716835</v>
      </c>
      <c r="M17" s="204">
        <f t="shared" si="4"/>
        <v>44864.50545716835</v>
      </c>
      <c r="N17" s="204">
        <f t="shared" si="4"/>
        <v>44864.50545716835</v>
      </c>
      <c r="O17" s="204">
        <f t="shared" si="4"/>
        <v>44864.50545716835</v>
      </c>
      <c r="P17" s="204">
        <f t="shared" si="4"/>
        <v>44864.50545716835</v>
      </c>
      <c r="Q17" s="204">
        <f t="shared" si="4"/>
        <v>44864.50545716835</v>
      </c>
      <c r="R17" s="204">
        <f t="shared" si="4"/>
        <v>44864.50545716835</v>
      </c>
      <c r="S17" s="204">
        <f t="shared" si="4"/>
        <v>44864.50545716835</v>
      </c>
      <c r="T17" s="204">
        <f t="shared" si="4"/>
        <v>44864.50545716835</v>
      </c>
      <c r="U17" s="204">
        <f t="shared" si="4"/>
        <v>44864.50545716835</v>
      </c>
      <c r="V17" s="204">
        <f t="shared" si="6"/>
        <v>44864.50545716835</v>
      </c>
      <c r="W17" s="204">
        <f t="shared" si="6"/>
        <v>44864.50545716835</v>
      </c>
      <c r="X17" s="204">
        <f t="shared" si="6"/>
        <v>44864.50545716835</v>
      </c>
      <c r="Y17" s="204">
        <f t="shared" si="6"/>
        <v>44864.50545716835</v>
      </c>
      <c r="Z17" s="204">
        <f t="shared" si="6"/>
        <v>44864.50545716835</v>
      </c>
      <c r="AA17" s="204">
        <f t="shared" si="6"/>
        <v>44864.50545716835</v>
      </c>
      <c r="AB17" s="204">
        <f t="shared" si="6"/>
        <v>44864.50545716835</v>
      </c>
      <c r="AC17" s="204">
        <f t="shared" si="6"/>
        <v>44864.50545716835</v>
      </c>
      <c r="AD17" s="204">
        <f t="shared" si="6"/>
        <v>44864.50545716835</v>
      </c>
      <c r="AE17" s="204">
        <f t="shared" si="6"/>
        <v>44864.50545716835</v>
      </c>
      <c r="AF17" s="204">
        <f t="shared" si="6"/>
        <v>44864.50545716835</v>
      </c>
      <c r="AG17" s="204">
        <f t="shared" si="6"/>
        <v>44864.50545716835</v>
      </c>
      <c r="AH17" s="204">
        <f t="shared" si="6"/>
        <v>44864.50545716835</v>
      </c>
      <c r="AI17" s="204">
        <f t="shared" si="6"/>
        <v>44864.50545716835</v>
      </c>
      <c r="AJ17" s="204">
        <f t="shared" si="6"/>
        <v>44864.50545716835</v>
      </c>
      <c r="AK17" s="204">
        <f t="shared" si="6"/>
        <v>44864.50545716835</v>
      </c>
      <c r="AL17" s="204">
        <f t="shared" si="7"/>
        <v>44864.50545716835</v>
      </c>
      <c r="AM17" s="204">
        <f t="shared" si="7"/>
        <v>44864.50545716835</v>
      </c>
      <c r="AN17" s="204">
        <f t="shared" si="7"/>
        <v>44864.50545716835</v>
      </c>
      <c r="AO17" s="204">
        <f t="shared" si="7"/>
        <v>44864.50545716835</v>
      </c>
      <c r="AP17" s="204">
        <f t="shared" si="7"/>
        <v>44864.50545716835</v>
      </c>
      <c r="AQ17" s="204">
        <f t="shared" si="7"/>
        <v>44864.50545716835</v>
      </c>
      <c r="AR17" s="204">
        <f t="shared" si="7"/>
        <v>44864.50545716835</v>
      </c>
      <c r="AS17" s="204">
        <f t="shared" si="7"/>
        <v>44864.50545716835</v>
      </c>
      <c r="AT17" s="204">
        <f t="shared" si="7"/>
        <v>44864.50545716835</v>
      </c>
      <c r="AU17" s="204">
        <f t="shared" si="7"/>
        <v>44864.50545716835</v>
      </c>
      <c r="AV17" s="204">
        <f t="shared" si="7"/>
        <v>44864.50545716835</v>
      </c>
      <c r="AW17" s="204">
        <f t="shared" si="7"/>
        <v>44864.50545716835</v>
      </c>
      <c r="AX17" s="204">
        <f t="shared" si="8"/>
        <v>44864.50545716835</v>
      </c>
      <c r="AY17" s="204">
        <f t="shared" si="8"/>
        <v>44864.50545716835</v>
      </c>
      <c r="AZ17" s="204">
        <f t="shared" si="8"/>
        <v>44864.50545716835</v>
      </c>
      <c r="BA17" s="204">
        <f t="shared" si="8"/>
        <v>44864.50545716835</v>
      </c>
      <c r="BB17" s="204">
        <f t="shared" si="8"/>
        <v>44864.50545716835</v>
      </c>
      <c r="BC17" s="204">
        <f t="shared" si="8"/>
        <v>44864.50545716835</v>
      </c>
      <c r="BD17" s="204">
        <f t="shared" si="8"/>
        <v>44864.50545716835</v>
      </c>
      <c r="BE17" s="204">
        <f t="shared" si="8"/>
        <v>44864.50545716835</v>
      </c>
      <c r="BF17" s="204">
        <f t="shared" si="8"/>
        <v>44864.50545716835</v>
      </c>
      <c r="BG17" s="204">
        <f t="shared" si="8"/>
        <v>44864.50545716835</v>
      </c>
      <c r="BH17" s="204">
        <f t="shared" si="8"/>
        <v>44864.50545716835</v>
      </c>
      <c r="BI17" s="204">
        <f t="shared" si="8"/>
        <v>44864.50545716835</v>
      </c>
      <c r="BJ17" s="204">
        <f t="shared" si="8"/>
        <v>44864.50545716835</v>
      </c>
      <c r="BK17" s="204">
        <f t="shared" si="8"/>
        <v>44864.50545716835</v>
      </c>
      <c r="BL17" s="204">
        <f t="shared" si="8"/>
        <v>44864.50545716835</v>
      </c>
      <c r="BM17" s="204">
        <f t="shared" si="8"/>
        <v>44864.50545716835</v>
      </c>
      <c r="BN17" s="204">
        <f t="shared" si="8"/>
        <v>44864.50545716835</v>
      </c>
      <c r="BO17" s="204">
        <f t="shared" si="8"/>
        <v>44864.50545716835</v>
      </c>
      <c r="BP17" s="204">
        <f t="shared" si="8"/>
        <v>44864.50545716835</v>
      </c>
      <c r="BQ17" s="204">
        <f t="shared" si="8"/>
        <v>44864.50545716835</v>
      </c>
      <c r="BR17" s="204">
        <f t="shared" si="8"/>
        <v>44864.50545716835</v>
      </c>
      <c r="BS17" s="204">
        <f t="shared" si="8"/>
        <v>44864.50545716835</v>
      </c>
      <c r="BT17" s="204">
        <f t="shared" si="8"/>
        <v>44864.50545716835</v>
      </c>
      <c r="BU17" s="204">
        <f t="shared" si="8"/>
        <v>44864.50545716835</v>
      </c>
      <c r="BV17" s="204">
        <f t="shared" si="8"/>
        <v>44864.50545716835</v>
      </c>
      <c r="BW17" s="204">
        <f t="shared" si="8"/>
        <v>44864.50545716835</v>
      </c>
      <c r="BX17" s="204">
        <f t="shared" si="8"/>
        <v>44864.50545716835</v>
      </c>
      <c r="BY17" s="204">
        <f t="shared" si="8"/>
        <v>44864.50545716835</v>
      </c>
      <c r="BZ17" s="204">
        <f t="shared" si="8"/>
        <v>44864.50545716835</v>
      </c>
      <c r="CA17" s="204">
        <f t="shared" si="10"/>
        <v>44864.50545716835</v>
      </c>
      <c r="CB17" s="204">
        <f t="shared" si="10"/>
        <v>44864.50545716835</v>
      </c>
      <c r="CC17" s="204">
        <f t="shared" si="9"/>
        <v>44864.50545716835</v>
      </c>
      <c r="CD17" s="204">
        <f t="shared" si="9"/>
        <v>44864.50545716835</v>
      </c>
      <c r="CE17" s="204">
        <f t="shared" si="9"/>
        <v>44864.50545716835</v>
      </c>
      <c r="CF17" s="204">
        <f t="shared" si="9"/>
        <v>44864.50545716835</v>
      </c>
      <c r="CG17" s="204">
        <f t="shared" si="9"/>
        <v>44864.50545716835</v>
      </c>
      <c r="CH17" s="204">
        <f t="shared" si="9"/>
        <v>44864.50545716835</v>
      </c>
      <c r="CI17" s="204">
        <f t="shared" si="9"/>
        <v>44864.50545716835</v>
      </c>
      <c r="CJ17" s="204">
        <f t="shared" si="9"/>
        <v>44864.50545716835</v>
      </c>
      <c r="CK17" s="204">
        <f t="shared" si="9"/>
        <v>44864.50545716835</v>
      </c>
      <c r="CL17" s="204">
        <f t="shared" si="9"/>
        <v>44864.50545716835</v>
      </c>
      <c r="CM17" s="204">
        <f t="shared" si="9"/>
        <v>44864.50545716835</v>
      </c>
      <c r="CN17" s="204">
        <f t="shared" si="9"/>
        <v>44864.50545716835</v>
      </c>
      <c r="CO17" s="204">
        <f t="shared" si="9"/>
        <v>44864.50545716835</v>
      </c>
      <c r="CP17" s="204">
        <f t="shared" si="9"/>
        <v>44864.50545716835</v>
      </c>
      <c r="CQ17" s="204">
        <f t="shared" si="9"/>
        <v>44864.50545716835</v>
      </c>
      <c r="CR17" s="204">
        <f t="shared" si="9"/>
        <v>44864.50545716835</v>
      </c>
      <c r="CS17" s="204">
        <f t="shared" si="11"/>
        <v>44864.50545716835</v>
      </c>
      <c r="CT17" s="204">
        <f t="shared" si="11"/>
        <v>44864.50545716835</v>
      </c>
      <c r="CU17" s="204">
        <f t="shared" si="11"/>
        <v>44864.50545716835</v>
      </c>
      <c r="CV17" s="204">
        <f t="shared" si="11"/>
        <v>44864.50545716835</v>
      </c>
      <c r="CW17" s="204">
        <f t="shared" si="11"/>
        <v>44864.50545716835</v>
      </c>
      <c r="CX17" s="204">
        <f t="shared" si="11"/>
        <v>44864.50545716835</v>
      </c>
      <c r="CY17" s="204">
        <f t="shared" si="11"/>
        <v>44864.50545716835</v>
      </c>
      <c r="CZ17" s="204">
        <f t="shared" si="11"/>
        <v>44864.50545716835</v>
      </c>
      <c r="DA17" s="204">
        <f t="shared" si="11"/>
        <v>44864.50545716835</v>
      </c>
    </row>
    <row r="18" spans="1:105">
      <c r="A18" s="201" t="s">
        <v>85</v>
      </c>
      <c r="B18" s="203">
        <f>Income!B90</f>
        <v>64129.185457168351</v>
      </c>
      <c r="C18" s="203">
        <f>Income!C90</f>
        <v>64129.185457168351</v>
      </c>
      <c r="D18" s="203">
        <f>Income!D90</f>
        <v>64129.185457168351</v>
      </c>
      <c r="E18" s="203">
        <f>Income!E90</f>
        <v>64129.185457168351</v>
      </c>
      <c r="F18" s="204">
        <f t="shared" ref="F18:U18" si="12">IF(F$2&lt;=($B$2+$C$2+$D$2),IF(F$2&lt;=($B$2+$C$2),IF(F$2&lt;=$B$2,$B18,$C18),$D18),$E18)</f>
        <v>64129.185457168351</v>
      </c>
      <c r="G18" s="204">
        <f t="shared" si="12"/>
        <v>64129.185457168351</v>
      </c>
      <c r="H18" s="204">
        <f t="shared" si="12"/>
        <v>64129.185457168351</v>
      </c>
      <c r="I18" s="204">
        <f t="shared" si="12"/>
        <v>64129.185457168351</v>
      </c>
      <c r="J18" s="204">
        <f t="shared" si="12"/>
        <v>64129.185457168351</v>
      </c>
      <c r="K18" s="204">
        <f t="shared" si="12"/>
        <v>64129.185457168351</v>
      </c>
      <c r="L18" s="204">
        <f t="shared" si="12"/>
        <v>64129.185457168351</v>
      </c>
      <c r="M18" s="204">
        <f t="shared" si="12"/>
        <v>64129.185457168351</v>
      </c>
      <c r="N18" s="204">
        <f t="shared" si="12"/>
        <v>64129.185457168351</v>
      </c>
      <c r="O18" s="204">
        <f t="shared" si="12"/>
        <v>64129.185457168351</v>
      </c>
      <c r="P18" s="204">
        <f t="shared" si="12"/>
        <v>64129.185457168351</v>
      </c>
      <c r="Q18" s="204">
        <f t="shared" si="12"/>
        <v>64129.185457168351</v>
      </c>
      <c r="R18" s="204">
        <f t="shared" si="12"/>
        <v>64129.185457168351</v>
      </c>
      <c r="S18" s="204">
        <f t="shared" si="12"/>
        <v>64129.185457168351</v>
      </c>
      <c r="T18" s="204">
        <f t="shared" si="12"/>
        <v>64129.185457168351</v>
      </c>
      <c r="U18" s="204">
        <f t="shared" si="12"/>
        <v>64129.185457168351</v>
      </c>
      <c r="V18" s="204">
        <f t="shared" si="6"/>
        <v>64129.185457168351</v>
      </c>
      <c r="W18" s="204">
        <f t="shared" si="6"/>
        <v>64129.185457168351</v>
      </c>
      <c r="X18" s="204">
        <f t="shared" si="6"/>
        <v>64129.185457168351</v>
      </c>
      <c r="Y18" s="204">
        <f t="shared" si="6"/>
        <v>64129.185457168351</v>
      </c>
      <c r="Z18" s="204">
        <f t="shared" si="6"/>
        <v>64129.185457168351</v>
      </c>
      <c r="AA18" s="204">
        <f t="shared" si="6"/>
        <v>64129.185457168351</v>
      </c>
      <c r="AB18" s="204">
        <f t="shared" si="6"/>
        <v>64129.185457168351</v>
      </c>
      <c r="AC18" s="204">
        <f t="shared" si="6"/>
        <v>64129.185457168351</v>
      </c>
      <c r="AD18" s="204">
        <f t="shared" si="6"/>
        <v>64129.185457168351</v>
      </c>
      <c r="AE18" s="204">
        <f t="shared" si="6"/>
        <v>64129.185457168351</v>
      </c>
      <c r="AF18" s="204">
        <f t="shared" si="6"/>
        <v>64129.185457168351</v>
      </c>
      <c r="AG18" s="204">
        <f t="shared" si="6"/>
        <v>64129.185457168351</v>
      </c>
      <c r="AH18" s="204">
        <f t="shared" si="6"/>
        <v>64129.185457168351</v>
      </c>
      <c r="AI18" s="204">
        <f t="shared" si="6"/>
        <v>64129.185457168351</v>
      </c>
      <c r="AJ18" s="204">
        <f t="shared" si="6"/>
        <v>64129.185457168351</v>
      </c>
      <c r="AK18" s="204">
        <f t="shared" si="6"/>
        <v>64129.185457168351</v>
      </c>
      <c r="AL18" s="204">
        <f t="shared" si="7"/>
        <v>64129.185457168351</v>
      </c>
      <c r="AM18" s="204">
        <f t="shared" si="7"/>
        <v>64129.185457168351</v>
      </c>
      <c r="AN18" s="204">
        <f t="shared" si="7"/>
        <v>64129.185457168351</v>
      </c>
      <c r="AO18" s="204">
        <f t="shared" si="7"/>
        <v>64129.185457168351</v>
      </c>
      <c r="AP18" s="204">
        <f t="shared" si="7"/>
        <v>64129.185457168351</v>
      </c>
      <c r="AQ18" s="204">
        <f t="shared" si="7"/>
        <v>64129.185457168351</v>
      </c>
      <c r="AR18" s="204">
        <f t="shared" si="7"/>
        <v>64129.185457168351</v>
      </c>
      <c r="AS18" s="204">
        <f t="shared" si="7"/>
        <v>64129.185457168351</v>
      </c>
      <c r="AT18" s="204">
        <f t="shared" si="7"/>
        <v>64129.185457168351</v>
      </c>
      <c r="AU18" s="204">
        <f t="shared" si="7"/>
        <v>64129.185457168351</v>
      </c>
      <c r="AV18" s="204">
        <f t="shared" si="7"/>
        <v>64129.185457168351</v>
      </c>
      <c r="AW18" s="204">
        <f t="shared" si="7"/>
        <v>64129.185457168351</v>
      </c>
      <c r="AX18" s="204">
        <f t="shared" si="8"/>
        <v>64129.185457168351</v>
      </c>
      <c r="AY18" s="204">
        <f t="shared" si="8"/>
        <v>64129.185457168351</v>
      </c>
      <c r="AZ18" s="204">
        <f t="shared" si="8"/>
        <v>64129.185457168351</v>
      </c>
      <c r="BA18" s="204">
        <f t="shared" si="8"/>
        <v>64129.185457168351</v>
      </c>
      <c r="BB18" s="204">
        <f t="shared" si="8"/>
        <v>64129.185457168351</v>
      </c>
      <c r="BC18" s="204">
        <f t="shared" si="8"/>
        <v>64129.185457168351</v>
      </c>
      <c r="BD18" s="204">
        <f t="shared" si="8"/>
        <v>64129.185457168351</v>
      </c>
      <c r="BE18" s="204">
        <f t="shared" si="8"/>
        <v>64129.185457168351</v>
      </c>
      <c r="BF18" s="204">
        <f t="shared" si="8"/>
        <v>64129.185457168351</v>
      </c>
      <c r="BG18" s="204">
        <f t="shared" si="8"/>
        <v>64129.185457168351</v>
      </c>
      <c r="BH18" s="204">
        <f t="shared" si="8"/>
        <v>64129.185457168351</v>
      </c>
      <c r="BI18" s="204">
        <f t="shared" si="8"/>
        <v>64129.185457168351</v>
      </c>
      <c r="BJ18" s="204">
        <f t="shared" si="8"/>
        <v>64129.185457168351</v>
      </c>
      <c r="BK18" s="204">
        <f t="shared" si="8"/>
        <v>64129.185457168351</v>
      </c>
      <c r="BL18" s="204">
        <f t="shared" ref="BL18:BZ18" si="13">IF(BL$2&lt;=($B$2+$C$2+$D$2),IF(BL$2&lt;=($B$2+$C$2),IF(BL$2&lt;=$B$2,$B18,$C18),$D18),$E18)</f>
        <v>64129.185457168351</v>
      </c>
      <c r="BM18" s="204">
        <f t="shared" si="13"/>
        <v>64129.185457168351</v>
      </c>
      <c r="BN18" s="204">
        <f t="shared" si="13"/>
        <v>64129.185457168351</v>
      </c>
      <c r="BO18" s="204">
        <f t="shared" si="13"/>
        <v>64129.185457168351</v>
      </c>
      <c r="BP18" s="204">
        <f t="shared" si="13"/>
        <v>64129.185457168351</v>
      </c>
      <c r="BQ18" s="204">
        <f t="shared" si="13"/>
        <v>64129.185457168351</v>
      </c>
      <c r="BR18" s="204">
        <f t="shared" si="13"/>
        <v>64129.185457168351</v>
      </c>
      <c r="BS18" s="204">
        <f t="shared" si="13"/>
        <v>64129.185457168351</v>
      </c>
      <c r="BT18" s="204">
        <f t="shared" si="13"/>
        <v>64129.185457168351</v>
      </c>
      <c r="BU18" s="204">
        <f t="shared" si="13"/>
        <v>64129.185457168351</v>
      </c>
      <c r="BV18" s="204">
        <f t="shared" si="13"/>
        <v>64129.185457168351</v>
      </c>
      <c r="BW18" s="204">
        <f t="shared" si="13"/>
        <v>64129.185457168351</v>
      </c>
      <c r="BX18" s="204">
        <f t="shared" si="13"/>
        <v>64129.185457168351</v>
      </c>
      <c r="BY18" s="204">
        <f t="shared" si="13"/>
        <v>64129.185457168351</v>
      </c>
      <c r="BZ18" s="204">
        <f t="shared" si="13"/>
        <v>64129.185457168351</v>
      </c>
      <c r="CA18" s="204">
        <f t="shared" si="10"/>
        <v>64129.185457168351</v>
      </c>
      <c r="CB18" s="204">
        <f t="shared" si="10"/>
        <v>64129.185457168351</v>
      </c>
      <c r="CC18" s="204">
        <f t="shared" si="9"/>
        <v>64129.185457168351</v>
      </c>
      <c r="CD18" s="204">
        <f t="shared" si="9"/>
        <v>64129.185457168351</v>
      </c>
      <c r="CE18" s="204">
        <f t="shared" si="9"/>
        <v>64129.185457168351</v>
      </c>
      <c r="CF18" s="204">
        <f t="shared" si="9"/>
        <v>64129.185457168351</v>
      </c>
      <c r="CG18" s="204">
        <f t="shared" si="9"/>
        <v>64129.185457168351</v>
      </c>
      <c r="CH18" s="204">
        <f t="shared" si="9"/>
        <v>64129.185457168351</v>
      </c>
      <c r="CI18" s="204">
        <f t="shared" si="9"/>
        <v>64129.185457168351</v>
      </c>
      <c r="CJ18" s="204">
        <f t="shared" si="9"/>
        <v>64129.185457168351</v>
      </c>
      <c r="CK18" s="204">
        <f t="shared" si="9"/>
        <v>64129.185457168351</v>
      </c>
      <c r="CL18" s="204">
        <f t="shared" si="9"/>
        <v>64129.185457168351</v>
      </c>
      <c r="CM18" s="204">
        <f t="shared" si="9"/>
        <v>64129.185457168351</v>
      </c>
      <c r="CN18" s="204">
        <f t="shared" si="9"/>
        <v>64129.185457168351</v>
      </c>
      <c r="CO18" s="204">
        <f t="shared" si="9"/>
        <v>64129.185457168351</v>
      </c>
      <c r="CP18" s="204">
        <f t="shared" si="9"/>
        <v>64129.185457168351</v>
      </c>
      <c r="CQ18" s="204">
        <f t="shared" si="9"/>
        <v>64129.185457168351</v>
      </c>
      <c r="CR18" s="204">
        <f t="shared" si="9"/>
        <v>64129.185457168351</v>
      </c>
      <c r="CS18" s="204">
        <f t="shared" si="11"/>
        <v>64129.185457168351</v>
      </c>
      <c r="CT18" s="204">
        <f t="shared" si="11"/>
        <v>64129.185457168351</v>
      </c>
      <c r="CU18" s="204">
        <f t="shared" si="11"/>
        <v>64129.185457168351</v>
      </c>
      <c r="CV18" s="204">
        <f t="shared" si="11"/>
        <v>64129.185457168351</v>
      </c>
      <c r="CW18" s="204">
        <f t="shared" si="11"/>
        <v>64129.185457168351</v>
      </c>
      <c r="CX18" s="204">
        <f t="shared" si="11"/>
        <v>64129.185457168351</v>
      </c>
      <c r="CY18" s="204">
        <f t="shared" si="11"/>
        <v>64129.185457168351</v>
      </c>
      <c r="CZ18" s="204">
        <f t="shared" si="11"/>
        <v>64129.185457168351</v>
      </c>
      <c r="DA18" s="204">
        <f t="shared" si="11"/>
        <v>64129.185457168351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>
        <f t="shared" si="14"/>
        <v>73907.519865419439</v>
      </c>
      <c r="Z19" s="201">
        <f t="shared" si="14"/>
        <v>74140.064787108422</v>
      </c>
      <c r="AA19" s="201">
        <f t="shared" si="14"/>
        <v>74372.609708797405</v>
      </c>
      <c r="AB19" s="201">
        <f t="shared" si="14"/>
        <v>74605.154630486388</v>
      </c>
      <c r="AC19" s="201">
        <f t="shared" si="14"/>
        <v>74837.699552175371</v>
      </c>
      <c r="AD19" s="201">
        <f t="shared" si="14"/>
        <v>75070.244473864353</v>
      </c>
      <c r="AE19" s="201">
        <f t="shared" si="14"/>
        <v>75302.789395553336</v>
      </c>
      <c r="AF19" s="201">
        <f t="shared" si="14"/>
        <v>75535.334317242334</v>
      </c>
      <c r="AG19" s="201">
        <f t="shared" si="14"/>
        <v>75767.879238931317</v>
      </c>
      <c r="AH19" s="201">
        <f t="shared" si="14"/>
        <v>76000.4241606203</v>
      </c>
      <c r="AI19" s="201">
        <f t="shared" si="14"/>
        <v>76232.969082309282</v>
      </c>
      <c r="AJ19" s="201">
        <f t="shared" si="14"/>
        <v>76465.514003998265</v>
      </c>
      <c r="AK19" s="201">
        <f t="shared" si="14"/>
        <v>76698.058925687248</v>
      </c>
      <c r="AL19" s="201">
        <f t="shared" si="14"/>
        <v>76930.603847376231</v>
      </c>
      <c r="AM19" s="201">
        <f t="shared" si="14"/>
        <v>77163.148769065228</v>
      </c>
      <c r="AN19" s="201">
        <f t="shared" si="14"/>
        <v>77395.693690754211</v>
      </c>
      <c r="AO19" s="201">
        <f t="shared" si="14"/>
        <v>77628.238612443194</v>
      </c>
      <c r="AP19" s="201">
        <f t="shared" si="14"/>
        <v>77860.783534132177</v>
      </c>
      <c r="AQ19" s="201">
        <f t="shared" si="14"/>
        <v>78093.32845582116</v>
      </c>
      <c r="AR19" s="201">
        <f t="shared" si="14"/>
        <v>78325.873377510143</v>
      </c>
      <c r="AS19" s="201">
        <f t="shared" si="14"/>
        <v>78558.418299199126</v>
      </c>
      <c r="AT19" s="201">
        <f t="shared" si="14"/>
        <v>78790.963220888123</v>
      </c>
      <c r="AU19" s="201">
        <f t="shared" si="14"/>
        <v>79023.508142577106</v>
      </c>
      <c r="AV19" s="201">
        <f t="shared" si="14"/>
        <v>79256.053064266089</v>
      </c>
      <c r="AW19" s="201">
        <f t="shared" si="14"/>
        <v>79488.597985955072</v>
      </c>
      <c r="AX19" s="201">
        <f t="shared" si="14"/>
        <v>79721.142907644055</v>
      </c>
      <c r="AY19" s="201">
        <f t="shared" si="14"/>
        <v>79953.687829333037</v>
      </c>
      <c r="AZ19" s="201">
        <f t="shared" si="14"/>
        <v>80186.23275102202</v>
      </c>
      <c r="BA19" s="201">
        <f t="shared" si="14"/>
        <v>80418.777672711018</v>
      </c>
      <c r="BB19" s="201">
        <f t="shared" si="14"/>
        <v>80651.322594400001</v>
      </c>
      <c r="BC19" s="201">
        <f t="shared" si="14"/>
        <v>80883.867516088983</v>
      </c>
      <c r="BD19" s="201">
        <f t="shared" si="14"/>
        <v>81116.412437777966</v>
      </c>
      <c r="BE19" s="201">
        <f t="shared" si="14"/>
        <v>81348.957359466949</v>
      </c>
      <c r="BF19" s="201">
        <f t="shared" si="14"/>
        <v>81581.502281155932</v>
      </c>
      <c r="BG19" s="201">
        <f t="shared" si="14"/>
        <v>81814.047202844915</v>
      </c>
      <c r="BH19" s="201">
        <f t="shared" si="14"/>
        <v>82855.128051265143</v>
      </c>
      <c r="BI19" s="201">
        <f t="shared" si="14"/>
        <v>84704.744826416587</v>
      </c>
      <c r="BJ19" s="201">
        <f t="shared" si="14"/>
        <v>86554.361601568031</v>
      </c>
      <c r="BK19" s="201">
        <f t="shared" si="14"/>
        <v>88403.978376719489</v>
      </c>
      <c r="BL19" s="201">
        <f t="shared" si="14"/>
        <v>90253.595151870933</v>
      </c>
      <c r="BM19" s="201">
        <f t="shared" si="14"/>
        <v>92103.211927022377</v>
      </c>
      <c r="BN19" s="201">
        <f t="shared" si="14"/>
        <v>93952.828702173836</v>
      </c>
      <c r="BO19" s="201">
        <f t="shared" si="14"/>
        <v>95802.44547732528</v>
      </c>
      <c r="BP19" s="201">
        <f t="shared" si="14"/>
        <v>97652.062252476724</v>
      </c>
      <c r="BQ19" s="201">
        <f t="shared" si="14"/>
        <v>99501.679027628183</v>
      </c>
      <c r="BR19" s="201">
        <f t="shared" si="14"/>
        <v>101351.29580277963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103200.91257793109</v>
      </c>
      <c r="BT19" s="201">
        <f t="shared" si="15"/>
        <v>105050.52935308253</v>
      </c>
      <c r="BU19" s="201">
        <f t="shared" si="15"/>
        <v>106900.14612823397</v>
      </c>
      <c r="BV19" s="201">
        <f t="shared" si="15"/>
        <v>108749.76290338543</v>
      </c>
      <c r="BW19" s="201">
        <f t="shared" si="15"/>
        <v>110599.37967853688</v>
      </c>
      <c r="BX19" s="201">
        <f t="shared" si="15"/>
        <v>112448.99645368833</v>
      </c>
      <c r="BY19" s="201">
        <f t="shared" si="15"/>
        <v>114298.61322883978</v>
      </c>
      <c r="BZ19" s="201">
        <f t="shared" si="15"/>
        <v>116148.23000399122</v>
      </c>
      <c r="CA19" s="201">
        <f t="shared" si="15"/>
        <v>117997.84677914268</v>
      </c>
      <c r="CB19" s="201">
        <f t="shared" si="15"/>
        <v>119847.46355429413</v>
      </c>
      <c r="CC19" s="201">
        <f t="shared" si="15"/>
        <v>121697.08032944557</v>
      </c>
      <c r="CD19" s="201">
        <f t="shared" si="15"/>
        <v>123546.69710459703</v>
      </c>
      <c r="CE19" s="201">
        <f t="shared" si="15"/>
        <v>125396.31387974847</v>
      </c>
      <c r="CF19" s="201">
        <f t="shared" si="15"/>
        <v>127245.93065489992</v>
      </c>
      <c r="CG19" s="201">
        <f t="shared" si="15"/>
        <v>129095.54743005137</v>
      </c>
      <c r="CH19" s="201">
        <f t="shared" si="15"/>
        <v>130945.16420520282</v>
      </c>
      <c r="CI19" s="201">
        <f t="shared" si="15"/>
        <v>137052.53216956541</v>
      </c>
      <c r="CJ19" s="201">
        <f t="shared" si="15"/>
        <v>143159.90013392802</v>
      </c>
      <c r="CK19" s="201">
        <f t="shared" si="15"/>
        <v>149267.26809829063</v>
      </c>
      <c r="CL19" s="201">
        <f t="shared" si="15"/>
        <v>155374.63606265324</v>
      </c>
      <c r="CM19" s="201">
        <f t="shared" si="15"/>
        <v>161482.00402701585</v>
      </c>
      <c r="CN19" s="201">
        <f t="shared" si="15"/>
        <v>167589.37199137843</v>
      </c>
      <c r="CO19" s="201">
        <f t="shared" si="15"/>
        <v>173696.73995574104</v>
      </c>
      <c r="CP19" s="201">
        <f t="shared" si="15"/>
        <v>179804.10792010365</v>
      </c>
      <c r="CQ19" s="201">
        <f t="shared" si="15"/>
        <v>185911.47588446626</v>
      </c>
      <c r="CR19" s="201">
        <f t="shared" si="15"/>
        <v>192018.84384882887</v>
      </c>
      <c r="CS19" s="201">
        <f t="shared" si="15"/>
        <v>198126.21181319148</v>
      </c>
      <c r="CT19" s="201">
        <f t="shared" si="15"/>
        <v>204233.57977755409</v>
      </c>
      <c r="CU19" s="201">
        <f t="shared" si="15"/>
        <v>210340.94774191669</v>
      </c>
      <c r="CV19" s="201">
        <f t="shared" si="15"/>
        <v>216448.3157062793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37</v>
      </c>
      <c r="C22" s="205">
        <f>C2*100</f>
        <v>33</v>
      </c>
      <c r="D22" s="205">
        <f>D2*100</f>
        <v>20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37</v>
      </c>
      <c r="C23" s="206">
        <f>SUM($B22:C22)</f>
        <v>70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18.5</v>
      </c>
      <c r="C24" s="208">
        <f>B23+(C23-B23)/2</f>
        <v>53.5</v>
      </c>
      <c r="D24" s="208">
        <f>C23+(D23-C23)/2</f>
        <v>80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7284.3498960723</v>
      </c>
      <c r="C25" s="203">
        <f>Income!C72</f>
        <v>7300.1500853056395</v>
      </c>
      <c r="D25" s="203">
        <f>Income!D72</f>
        <v>5943.9873715653057</v>
      </c>
      <c r="E25" s="203">
        <f>Income!E72</f>
        <v>6894.1558449013119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7284.3498960723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7284.3498960723</v>
      </c>
      <c r="H25" s="210">
        <f t="shared" si="16"/>
        <v>7284.3498960723</v>
      </c>
      <c r="I25" s="210">
        <f t="shared" si="16"/>
        <v>7284.3498960723</v>
      </c>
      <c r="J25" s="210">
        <f t="shared" si="16"/>
        <v>7284.3498960723</v>
      </c>
      <c r="K25" s="210">
        <f t="shared" si="16"/>
        <v>7284.3498960723</v>
      </c>
      <c r="L25" s="210">
        <f t="shared" si="16"/>
        <v>7284.3498960723</v>
      </c>
      <c r="M25" s="210">
        <f t="shared" si="16"/>
        <v>7284.3498960723</v>
      </c>
      <c r="N25" s="210">
        <f t="shared" si="16"/>
        <v>7284.3498960723</v>
      </c>
      <c r="O25" s="210">
        <f t="shared" si="16"/>
        <v>7284.3498960723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7284.3498960723</v>
      </c>
      <c r="Q25" s="210">
        <f t="shared" si="17"/>
        <v>7284.3498960723</v>
      </c>
      <c r="R25" s="210">
        <f t="shared" si="17"/>
        <v>7284.3498960723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7284.3498960723</v>
      </c>
      <c r="T25" s="210">
        <f t="shared" si="17"/>
        <v>7284.3498960723</v>
      </c>
      <c r="U25" s="210">
        <f t="shared" si="17"/>
        <v>7284.3498960723</v>
      </c>
      <c r="V25" s="210">
        <f t="shared" si="17"/>
        <v>7284.3498960723</v>
      </c>
      <c r="W25" s="210">
        <f t="shared" si="17"/>
        <v>7284.3498960723</v>
      </c>
      <c r="X25" s="210">
        <f t="shared" si="17"/>
        <v>7284.3498960723</v>
      </c>
      <c r="Y25" s="210">
        <f t="shared" si="17"/>
        <v>7284.5756130613481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7285.0270470394435</v>
      </c>
      <c r="AA25" s="210">
        <f t="shared" si="18"/>
        <v>7285.4784810175388</v>
      </c>
      <c r="AB25" s="210">
        <f t="shared" si="18"/>
        <v>7285.9299149956341</v>
      </c>
      <c r="AC25" s="210">
        <f t="shared" si="18"/>
        <v>7286.3813489737295</v>
      </c>
      <c r="AD25" s="210">
        <f t="shared" si="18"/>
        <v>7286.8327829518248</v>
      </c>
      <c r="AE25" s="210">
        <f t="shared" si="18"/>
        <v>7287.2842169299201</v>
      </c>
      <c r="AF25" s="210">
        <f t="shared" si="18"/>
        <v>7287.7356509080155</v>
      </c>
      <c r="AG25" s="210">
        <f t="shared" si="18"/>
        <v>7288.1870848861108</v>
      </c>
      <c r="AH25" s="210">
        <f t="shared" si="18"/>
        <v>7288.6385188642062</v>
      </c>
      <c r="AI25" s="210">
        <f t="shared" si="18"/>
        <v>7289.0899528423015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7289.5413868203968</v>
      </c>
      <c r="AK25" s="210">
        <f t="shared" si="19"/>
        <v>7289.9928207984931</v>
      </c>
      <c r="AL25" s="210">
        <f t="shared" si="19"/>
        <v>7290.4442547765884</v>
      </c>
      <c r="AM25" s="210">
        <f t="shared" si="19"/>
        <v>7290.8956887546838</v>
      </c>
      <c r="AN25" s="210">
        <f t="shared" si="19"/>
        <v>7291.3471227327791</v>
      </c>
      <c r="AO25" s="210">
        <f t="shared" si="19"/>
        <v>7291.7985567108744</v>
      </c>
      <c r="AP25" s="210">
        <f t="shared" si="19"/>
        <v>7292.2499906889698</v>
      </c>
      <c r="AQ25" s="210">
        <f t="shared" si="19"/>
        <v>7292.7014246670651</v>
      </c>
      <c r="AR25" s="210">
        <f t="shared" si="19"/>
        <v>7293.1528586451604</v>
      </c>
      <c r="AS25" s="210">
        <f t="shared" si="19"/>
        <v>7293.6042926232558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7294.0557266013511</v>
      </c>
      <c r="AU25" s="210">
        <f t="shared" si="20"/>
        <v>7294.5071605794465</v>
      </c>
      <c r="AV25" s="210">
        <f t="shared" si="20"/>
        <v>7294.9585945575427</v>
      </c>
      <c r="AW25" s="210">
        <f t="shared" si="20"/>
        <v>7295.410028535638</v>
      </c>
      <c r="AX25" s="210">
        <f t="shared" si="20"/>
        <v>7295.8614625137334</v>
      </c>
      <c r="AY25" s="210">
        <f t="shared" si="20"/>
        <v>7296.3128964918287</v>
      </c>
      <c r="AZ25" s="210">
        <f t="shared" si="20"/>
        <v>7296.7643304699241</v>
      </c>
      <c r="BA25" s="210">
        <f t="shared" si="20"/>
        <v>7297.2157644480194</v>
      </c>
      <c r="BB25" s="210">
        <f t="shared" si="20"/>
        <v>7297.6671984261147</v>
      </c>
      <c r="BC25" s="210">
        <f t="shared" si="20"/>
        <v>7298.1186324042101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7298.5700663823054</v>
      </c>
      <c r="BE25" s="210">
        <f t="shared" si="21"/>
        <v>7299.0215003604008</v>
      </c>
      <c r="BF25" s="210">
        <f t="shared" si="21"/>
        <v>7299.4729343384961</v>
      </c>
      <c r="BG25" s="210">
        <f t="shared" si="21"/>
        <v>7299.9243683165914</v>
      </c>
      <c r="BH25" s="210">
        <f t="shared" si="21"/>
        <v>7274.5621095746901</v>
      </c>
      <c r="BI25" s="210">
        <f t="shared" si="21"/>
        <v>7223.3861581127903</v>
      </c>
      <c r="BJ25" s="210">
        <f t="shared" si="21"/>
        <v>7172.2102066508915</v>
      </c>
      <c r="BK25" s="210">
        <f t="shared" si="21"/>
        <v>7121.0342551889917</v>
      </c>
      <c r="BL25" s="210">
        <f t="shared" si="21"/>
        <v>7069.8583037270919</v>
      </c>
      <c r="BM25" s="210">
        <f t="shared" si="21"/>
        <v>7018.682352265193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6967.5064008032932</v>
      </c>
      <c r="BO25" s="210">
        <f t="shared" si="22"/>
        <v>6916.3304493413943</v>
      </c>
      <c r="BP25" s="210">
        <f t="shared" si="22"/>
        <v>6865.1544978794946</v>
      </c>
      <c r="BQ25" s="210">
        <f t="shared" si="22"/>
        <v>6813.9785464175957</v>
      </c>
      <c r="BR25" s="210">
        <f t="shared" si="22"/>
        <v>6762.8025949556959</v>
      </c>
      <c r="BS25" s="210">
        <f t="shared" si="22"/>
        <v>6711.626643493797</v>
      </c>
      <c r="BT25" s="210">
        <f t="shared" si="22"/>
        <v>6660.4506920318972</v>
      </c>
      <c r="BU25" s="210">
        <f t="shared" si="22"/>
        <v>6609.2747405699974</v>
      </c>
      <c r="BV25" s="210">
        <f t="shared" si="22"/>
        <v>6558.0987891080986</v>
      </c>
      <c r="BW25" s="210">
        <f t="shared" si="22"/>
        <v>6506.9228376461988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6455.7468861842999</v>
      </c>
      <c r="BY25" s="210">
        <f t="shared" si="23"/>
        <v>6404.5709347224001</v>
      </c>
      <c r="BZ25" s="210">
        <f t="shared" si="23"/>
        <v>6353.3949832605012</v>
      </c>
      <c r="CA25" s="210">
        <f t="shared" si="23"/>
        <v>6302.2190317986015</v>
      </c>
      <c r="CB25" s="210">
        <f t="shared" si="23"/>
        <v>6251.0430803367017</v>
      </c>
      <c r="CC25" s="210">
        <f t="shared" si="23"/>
        <v>6199.8671288748028</v>
      </c>
      <c r="CD25" s="210">
        <f t="shared" si="23"/>
        <v>6148.691177412903</v>
      </c>
      <c r="CE25" s="210">
        <f t="shared" si="23"/>
        <v>6097.5152259510041</v>
      </c>
      <c r="CF25" s="210">
        <f t="shared" si="23"/>
        <v>6046.3392744891044</v>
      </c>
      <c r="CG25" s="210">
        <f t="shared" si="23"/>
        <v>5995.1633230272055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5943.9873715653057</v>
      </c>
      <c r="CI25" s="210">
        <f t="shared" si="24"/>
        <v>6007.3319364543731</v>
      </c>
      <c r="CJ25" s="210">
        <f t="shared" si="24"/>
        <v>6070.6765013434397</v>
      </c>
      <c r="CK25" s="210">
        <f t="shared" si="24"/>
        <v>6134.0210662325071</v>
      </c>
      <c r="CL25" s="210">
        <f t="shared" si="24"/>
        <v>6197.3656311215736</v>
      </c>
      <c r="CM25" s="210">
        <f t="shared" si="24"/>
        <v>6260.7101960106411</v>
      </c>
      <c r="CN25" s="210">
        <f t="shared" si="24"/>
        <v>6324.0547608997085</v>
      </c>
      <c r="CO25" s="210">
        <f t="shared" si="24"/>
        <v>6387.3993257887751</v>
      </c>
      <c r="CP25" s="210">
        <f t="shared" si="24"/>
        <v>6450.7438906778425</v>
      </c>
      <c r="CQ25" s="210">
        <f t="shared" si="24"/>
        <v>6514.088455566909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6577.4330204559765</v>
      </c>
      <c r="CS25" s="210">
        <f t="shared" si="25"/>
        <v>6640.7775853450439</v>
      </c>
      <c r="CT25" s="210">
        <f t="shared" si="25"/>
        <v>6704.1221502341104</v>
      </c>
      <c r="CU25" s="210">
        <f t="shared" si="25"/>
        <v>6767.4667151231779</v>
      </c>
      <c r="CV25" s="210">
        <f t="shared" si="25"/>
        <v>6830.8112800122444</v>
      </c>
      <c r="CW25" s="210">
        <f t="shared" si="25"/>
        <v>6894.1558449013119</v>
      </c>
      <c r="CX25" s="210">
        <f t="shared" si="25"/>
        <v>6894.1558449013119</v>
      </c>
      <c r="CY25" s="210">
        <f t="shared" si="25"/>
        <v>6894.1558449013119</v>
      </c>
      <c r="CZ25" s="210">
        <f t="shared" si="25"/>
        <v>6894.1558449013119</v>
      </c>
      <c r="DA25" s="210">
        <f t="shared" si="25"/>
        <v>6894.1558449013119</v>
      </c>
    </row>
    <row r="26" spans="1:105">
      <c r="A26" s="201" t="str">
        <f>Income!A73</f>
        <v>Own crops sold</v>
      </c>
      <c r="B26" s="203">
        <f>Income!B73</f>
        <v>1886.4935201113465</v>
      </c>
      <c r="C26" s="203">
        <f>Income!C73</f>
        <v>3018.389632178154</v>
      </c>
      <c r="D26" s="203">
        <f>Income!D73</f>
        <v>48135.768659161105</v>
      </c>
      <c r="E26" s="203">
        <f>Income!E73</f>
        <v>66932.790093550575</v>
      </c>
      <c r="F26" s="210">
        <f t="shared" si="16"/>
        <v>1886.4935201113465</v>
      </c>
      <c r="G26" s="210">
        <f t="shared" si="16"/>
        <v>1886.4935201113465</v>
      </c>
      <c r="H26" s="210">
        <f t="shared" si="16"/>
        <v>1886.4935201113465</v>
      </c>
      <c r="I26" s="210">
        <f t="shared" si="16"/>
        <v>1886.4935201113465</v>
      </c>
      <c r="J26" s="210">
        <f t="shared" si="16"/>
        <v>1886.4935201113465</v>
      </c>
      <c r="K26" s="210">
        <f t="shared" si="16"/>
        <v>1886.4935201113465</v>
      </c>
      <c r="L26" s="210">
        <f t="shared" si="16"/>
        <v>1886.4935201113465</v>
      </c>
      <c r="M26" s="210">
        <f t="shared" si="16"/>
        <v>1886.4935201113465</v>
      </c>
      <c r="N26" s="210">
        <f t="shared" si="16"/>
        <v>1886.4935201113465</v>
      </c>
      <c r="O26" s="210">
        <f t="shared" si="16"/>
        <v>1886.4935201113465</v>
      </c>
      <c r="P26" s="210">
        <f t="shared" si="17"/>
        <v>1886.4935201113465</v>
      </c>
      <c r="Q26" s="210">
        <f t="shared" si="17"/>
        <v>1886.4935201113465</v>
      </c>
      <c r="R26" s="210">
        <f t="shared" si="17"/>
        <v>1886.4935201113465</v>
      </c>
      <c r="S26" s="210">
        <f t="shared" si="17"/>
        <v>1886.4935201113465</v>
      </c>
      <c r="T26" s="210">
        <f t="shared" si="17"/>
        <v>1886.4935201113465</v>
      </c>
      <c r="U26" s="210">
        <f t="shared" si="17"/>
        <v>1886.4935201113465</v>
      </c>
      <c r="V26" s="210">
        <f t="shared" si="17"/>
        <v>1886.4935201113465</v>
      </c>
      <c r="W26" s="210">
        <f t="shared" si="17"/>
        <v>1886.4935201113465</v>
      </c>
      <c r="X26" s="210">
        <f t="shared" si="17"/>
        <v>1886.4935201113465</v>
      </c>
      <c r="Y26" s="210">
        <f t="shared" si="17"/>
        <v>1902.6634645694437</v>
      </c>
      <c r="Z26" s="210">
        <f t="shared" si="18"/>
        <v>1935.0033534856382</v>
      </c>
      <c r="AA26" s="210">
        <f t="shared" si="18"/>
        <v>1967.3432424018326</v>
      </c>
      <c r="AB26" s="210">
        <f t="shared" si="18"/>
        <v>1999.6831313180273</v>
      </c>
      <c r="AC26" s="210">
        <f t="shared" si="18"/>
        <v>2032.0230202342218</v>
      </c>
      <c r="AD26" s="210">
        <f t="shared" si="18"/>
        <v>2064.3629091504163</v>
      </c>
      <c r="AE26" s="210">
        <f t="shared" si="18"/>
        <v>2096.7027980666107</v>
      </c>
      <c r="AF26" s="210">
        <f t="shared" si="18"/>
        <v>2129.0426869828052</v>
      </c>
      <c r="AG26" s="210">
        <f t="shared" si="18"/>
        <v>2161.3825758989997</v>
      </c>
      <c r="AH26" s="210">
        <f t="shared" si="18"/>
        <v>2193.7224648151941</v>
      </c>
      <c r="AI26" s="210">
        <f t="shared" si="18"/>
        <v>2226.0623537313886</v>
      </c>
      <c r="AJ26" s="210">
        <f t="shared" si="19"/>
        <v>2258.4022426475831</v>
      </c>
      <c r="AK26" s="210">
        <f t="shared" si="19"/>
        <v>2290.7421315637775</v>
      </c>
      <c r="AL26" s="210">
        <f t="shared" si="19"/>
        <v>2323.082020479972</v>
      </c>
      <c r="AM26" s="210">
        <f t="shared" si="19"/>
        <v>2355.4219093961665</v>
      </c>
      <c r="AN26" s="210">
        <f t="shared" si="19"/>
        <v>2387.761798312361</v>
      </c>
      <c r="AO26" s="210">
        <f t="shared" si="19"/>
        <v>2420.1016872285559</v>
      </c>
      <c r="AP26" s="210">
        <f t="shared" si="19"/>
        <v>2452.4415761447503</v>
      </c>
      <c r="AQ26" s="210">
        <f t="shared" si="19"/>
        <v>2484.7814650609448</v>
      </c>
      <c r="AR26" s="210">
        <f t="shared" si="19"/>
        <v>2517.1213539771393</v>
      </c>
      <c r="AS26" s="210">
        <f t="shared" si="19"/>
        <v>2549.4612428933337</v>
      </c>
      <c r="AT26" s="210">
        <f t="shared" si="20"/>
        <v>2581.8011318095282</v>
      </c>
      <c r="AU26" s="210">
        <f t="shared" si="20"/>
        <v>2614.1410207257227</v>
      </c>
      <c r="AV26" s="210">
        <f t="shared" si="20"/>
        <v>2646.4809096419172</v>
      </c>
      <c r="AW26" s="210">
        <f t="shared" si="20"/>
        <v>2678.8207985581116</v>
      </c>
      <c r="AX26" s="210">
        <f t="shared" si="20"/>
        <v>2711.1606874743061</v>
      </c>
      <c r="AY26" s="210">
        <f t="shared" si="20"/>
        <v>2743.500576390501</v>
      </c>
      <c r="AZ26" s="210">
        <f t="shared" si="20"/>
        <v>2775.8404653066955</v>
      </c>
      <c r="BA26" s="210">
        <f t="shared" si="20"/>
        <v>2808.1803542228899</v>
      </c>
      <c r="BB26" s="210">
        <f t="shared" si="20"/>
        <v>2840.5202431390844</v>
      </c>
      <c r="BC26" s="210">
        <f t="shared" si="20"/>
        <v>2872.8601320552789</v>
      </c>
      <c r="BD26" s="210">
        <f t="shared" si="21"/>
        <v>2905.2000209714734</v>
      </c>
      <c r="BE26" s="210">
        <f t="shared" si="21"/>
        <v>2937.5399098876678</v>
      </c>
      <c r="BF26" s="210">
        <f t="shared" si="21"/>
        <v>2969.8797988038623</v>
      </c>
      <c r="BG26" s="210">
        <f t="shared" si="21"/>
        <v>3002.2196877200568</v>
      </c>
      <c r="BH26" s="210">
        <f t="shared" si="21"/>
        <v>3869.6609345740585</v>
      </c>
      <c r="BI26" s="210">
        <f t="shared" si="21"/>
        <v>5572.203539365868</v>
      </c>
      <c r="BJ26" s="210">
        <f t="shared" si="21"/>
        <v>7274.746144157677</v>
      </c>
      <c r="BK26" s="210">
        <f t="shared" si="21"/>
        <v>8977.288748949486</v>
      </c>
      <c r="BL26" s="210">
        <f t="shared" si="21"/>
        <v>10679.831353741296</v>
      </c>
      <c r="BM26" s="210">
        <f t="shared" si="21"/>
        <v>12382.373958533106</v>
      </c>
      <c r="BN26" s="210">
        <f t="shared" si="22"/>
        <v>14084.916563324916</v>
      </c>
      <c r="BO26" s="210">
        <f t="shared" si="22"/>
        <v>15787.459168116724</v>
      </c>
      <c r="BP26" s="210">
        <f t="shared" si="22"/>
        <v>17490.001772908534</v>
      </c>
      <c r="BQ26" s="210">
        <f t="shared" si="22"/>
        <v>19192.544377700342</v>
      </c>
      <c r="BR26" s="210">
        <f t="shared" si="22"/>
        <v>20895.086982492154</v>
      </c>
      <c r="BS26" s="210">
        <f t="shared" si="22"/>
        <v>22597.629587283962</v>
      </c>
      <c r="BT26" s="210">
        <f t="shared" si="22"/>
        <v>24300.172192075774</v>
      </c>
      <c r="BU26" s="210">
        <f t="shared" si="22"/>
        <v>26002.714796867582</v>
      </c>
      <c r="BV26" s="210">
        <f t="shared" si="22"/>
        <v>27705.25740165939</v>
      </c>
      <c r="BW26" s="210">
        <f t="shared" si="22"/>
        <v>29407.800006451198</v>
      </c>
      <c r="BX26" s="210">
        <f t="shared" si="23"/>
        <v>31110.34261124301</v>
      </c>
      <c r="BY26" s="210">
        <f t="shared" si="23"/>
        <v>32812.885216034818</v>
      </c>
      <c r="BZ26" s="210">
        <f t="shared" si="23"/>
        <v>34515.427820826626</v>
      </c>
      <c r="CA26" s="210">
        <f t="shared" si="23"/>
        <v>36217.970425618434</v>
      </c>
      <c r="CB26" s="210">
        <f t="shared" si="23"/>
        <v>37920.513030410249</v>
      </c>
      <c r="CC26" s="210">
        <f t="shared" si="23"/>
        <v>39623.05563520205</v>
      </c>
      <c r="CD26" s="210">
        <f t="shared" si="23"/>
        <v>41325.598239993866</v>
      </c>
      <c r="CE26" s="210">
        <f t="shared" si="23"/>
        <v>43028.140844785667</v>
      </c>
      <c r="CF26" s="210">
        <f t="shared" si="23"/>
        <v>44730.683449577482</v>
      </c>
      <c r="CG26" s="210">
        <f t="shared" si="23"/>
        <v>46433.226054369297</v>
      </c>
      <c r="CH26" s="210">
        <f t="shared" si="24"/>
        <v>48135.768659161098</v>
      </c>
      <c r="CI26" s="210">
        <f t="shared" si="24"/>
        <v>49388.903421453739</v>
      </c>
      <c r="CJ26" s="210">
        <f t="shared" si="24"/>
        <v>50642.038183746365</v>
      </c>
      <c r="CK26" s="210">
        <f t="shared" si="24"/>
        <v>51895.172946038998</v>
      </c>
      <c r="CL26" s="210">
        <f t="shared" si="24"/>
        <v>53148.307708331631</v>
      </c>
      <c r="CM26" s="210">
        <f t="shared" si="24"/>
        <v>54401.442470624264</v>
      </c>
      <c r="CN26" s="210">
        <f t="shared" si="24"/>
        <v>55654.57723291689</v>
      </c>
      <c r="CO26" s="210">
        <f t="shared" si="24"/>
        <v>56907.711995209524</v>
      </c>
      <c r="CP26" s="210">
        <f t="shared" si="24"/>
        <v>58160.846757502157</v>
      </c>
      <c r="CQ26" s="210">
        <f t="shared" si="24"/>
        <v>59413.98151979479</v>
      </c>
      <c r="CR26" s="210">
        <f t="shared" si="25"/>
        <v>60667.116282087416</v>
      </c>
      <c r="CS26" s="210">
        <f t="shared" si="25"/>
        <v>61920.251044380049</v>
      </c>
      <c r="CT26" s="210">
        <f t="shared" si="25"/>
        <v>63173.385806672683</v>
      </c>
      <c r="CU26" s="210">
        <f t="shared" si="25"/>
        <v>64426.520568965308</v>
      </c>
      <c r="CV26" s="210">
        <f t="shared" si="25"/>
        <v>65679.655331257949</v>
      </c>
      <c r="CW26" s="210">
        <f t="shared" si="25"/>
        <v>66932.790093550575</v>
      </c>
      <c r="CX26" s="210">
        <f t="shared" si="25"/>
        <v>66932.790093550575</v>
      </c>
      <c r="CY26" s="210">
        <f t="shared" si="25"/>
        <v>66932.790093550575</v>
      </c>
      <c r="CZ26" s="210">
        <f t="shared" si="25"/>
        <v>66932.790093550575</v>
      </c>
      <c r="DA26" s="210">
        <f t="shared" si="25"/>
        <v>66932.790093550575</v>
      </c>
    </row>
    <row r="27" spans="1:105">
      <c r="A27" s="201" t="str">
        <f>Income!A74</f>
        <v>Animal products consumed</v>
      </c>
      <c r="B27" s="203">
        <f>Income!B74</f>
        <v>2871.552860426204</v>
      </c>
      <c r="C27" s="203">
        <f>Income!C74</f>
        <v>4850.8928340087023</v>
      </c>
      <c r="D27" s="203">
        <f>Income!D74</f>
        <v>4718.2047636575871</v>
      </c>
      <c r="E27" s="203">
        <f>Income!E74</f>
        <v>4718.2047636575871</v>
      </c>
      <c r="F27" s="210">
        <f t="shared" si="16"/>
        <v>2871.552860426204</v>
      </c>
      <c r="G27" s="210">
        <f t="shared" si="16"/>
        <v>2871.552860426204</v>
      </c>
      <c r="H27" s="210">
        <f t="shared" si="16"/>
        <v>2871.552860426204</v>
      </c>
      <c r="I27" s="210">
        <f t="shared" si="16"/>
        <v>2871.552860426204</v>
      </c>
      <c r="J27" s="210">
        <f t="shared" si="16"/>
        <v>2871.552860426204</v>
      </c>
      <c r="K27" s="210">
        <f t="shared" si="16"/>
        <v>2871.552860426204</v>
      </c>
      <c r="L27" s="210">
        <f t="shared" si="16"/>
        <v>2871.552860426204</v>
      </c>
      <c r="M27" s="210">
        <f t="shared" si="16"/>
        <v>2871.552860426204</v>
      </c>
      <c r="N27" s="210">
        <f t="shared" si="16"/>
        <v>2871.552860426204</v>
      </c>
      <c r="O27" s="210">
        <f t="shared" si="16"/>
        <v>2871.552860426204</v>
      </c>
      <c r="P27" s="210">
        <f t="shared" si="17"/>
        <v>2871.552860426204</v>
      </c>
      <c r="Q27" s="210">
        <f t="shared" si="17"/>
        <v>2871.552860426204</v>
      </c>
      <c r="R27" s="210">
        <f t="shared" si="17"/>
        <v>2871.552860426204</v>
      </c>
      <c r="S27" s="210">
        <f t="shared" si="17"/>
        <v>2871.552860426204</v>
      </c>
      <c r="T27" s="210">
        <f t="shared" si="17"/>
        <v>2871.552860426204</v>
      </c>
      <c r="U27" s="210">
        <f t="shared" si="17"/>
        <v>2871.552860426204</v>
      </c>
      <c r="V27" s="210">
        <f t="shared" si="17"/>
        <v>2871.552860426204</v>
      </c>
      <c r="W27" s="210">
        <f t="shared" si="17"/>
        <v>2871.552860426204</v>
      </c>
      <c r="X27" s="210">
        <f t="shared" si="17"/>
        <v>2871.552860426204</v>
      </c>
      <c r="Y27" s="210">
        <f t="shared" si="17"/>
        <v>2899.8291457630967</v>
      </c>
      <c r="Z27" s="210">
        <f t="shared" si="18"/>
        <v>2956.3817164368825</v>
      </c>
      <c r="AA27" s="210">
        <f t="shared" si="18"/>
        <v>3012.9342871106683</v>
      </c>
      <c r="AB27" s="210">
        <f t="shared" si="18"/>
        <v>3069.4868577844536</v>
      </c>
      <c r="AC27" s="210">
        <f t="shared" si="18"/>
        <v>3126.0394284582394</v>
      </c>
      <c r="AD27" s="210">
        <f t="shared" si="18"/>
        <v>3182.5919991320252</v>
      </c>
      <c r="AE27" s="210">
        <f t="shared" si="18"/>
        <v>3239.144569805811</v>
      </c>
      <c r="AF27" s="210">
        <f t="shared" si="18"/>
        <v>3295.6971404795963</v>
      </c>
      <c r="AG27" s="210">
        <f t="shared" si="18"/>
        <v>3352.2497111533821</v>
      </c>
      <c r="AH27" s="210">
        <f t="shared" si="18"/>
        <v>3408.8022818271679</v>
      </c>
      <c r="AI27" s="210">
        <f t="shared" si="18"/>
        <v>3465.3548525009537</v>
      </c>
      <c r="AJ27" s="210">
        <f t="shared" si="19"/>
        <v>3521.9074231747391</v>
      </c>
      <c r="AK27" s="210">
        <f t="shared" si="19"/>
        <v>3578.4599938485248</v>
      </c>
      <c r="AL27" s="210">
        <f t="shared" si="19"/>
        <v>3635.0125645223106</v>
      </c>
      <c r="AM27" s="210">
        <f t="shared" si="19"/>
        <v>3691.565135196096</v>
      </c>
      <c r="AN27" s="210">
        <f t="shared" si="19"/>
        <v>3748.1177058698818</v>
      </c>
      <c r="AO27" s="210">
        <f t="shared" si="19"/>
        <v>3804.6702765436676</v>
      </c>
      <c r="AP27" s="210">
        <f t="shared" si="19"/>
        <v>3861.2228472174529</v>
      </c>
      <c r="AQ27" s="210">
        <f t="shared" si="19"/>
        <v>3917.7754178912392</v>
      </c>
      <c r="AR27" s="210">
        <f t="shared" si="19"/>
        <v>3974.3279885650245</v>
      </c>
      <c r="AS27" s="210">
        <f t="shared" si="19"/>
        <v>4030.8805592388098</v>
      </c>
      <c r="AT27" s="210">
        <f t="shared" si="20"/>
        <v>4087.4331299125961</v>
      </c>
      <c r="AU27" s="210">
        <f t="shared" si="20"/>
        <v>4143.9857005863814</v>
      </c>
      <c r="AV27" s="210">
        <f t="shared" si="20"/>
        <v>4200.5382712601668</v>
      </c>
      <c r="AW27" s="210">
        <f t="shared" si="20"/>
        <v>4257.090841933953</v>
      </c>
      <c r="AX27" s="210">
        <f t="shared" si="20"/>
        <v>4313.6434126077384</v>
      </c>
      <c r="AY27" s="210">
        <f t="shared" si="20"/>
        <v>4370.1959832815246</v>
      </c>
      <c r="AZ27" s="210">
        <f t="shared" si="20"/>
        <v>4426.7485539553099</v>
      </c>
      <c r="BA27" s="210">
        <f t="shared" si="20"/>
        <v>4483.3011246290953</v>
      </c>
      <c r="BB27" s="210">
        <f t="shared" si="20"/>
        <v>4539.8536953028815</v>
      </c>
      <c r="BC27" s="210">
        <f t="shared" si="20"/>
        <v>4596.4062659766669</v>
      </c>
      <c r="BD27" s="210">
        <f t="shared" si="21"/>
        <v>4652.9588366504522</v>
      </c>
      <c r="BE27" s="210">
        <f t="shared" si="21"/>
        <v>4709.5114073242385</v>
      </c>
      <c r="BF27" s="210">
        <f t="shared" si="21"/>
        <v>4766.0639779980238</v>
      </c>
      <c r="BG27" s="210">
        <f t="shared" si="21"/>
        <v>4822.6165486718091</v>
      </c>
      <c r="BH27" s="210">
        <f t="shared" si="21"/>
        <v>4848.3892855115118</v>
      </c>
      <c r="BI27" s="210">
        <f t="shared" si="21"/>
        <v>4843.3821885171301</v>
      </c>
      <c r="BJ27" s="210">
        <f t="shared" si="21"/>
        <v>4838.3750915227483</v>
      </c>
      <c r="BK27" s="210">
        <f t="shared" si="21"/>
        <v>4833.3679945283666</v>
      </c>
      <c r="BL27" s="210">
        <f t="shared" si="21"/>
        <v>4828.3608975339848</v>
      </c>
      <c r="BM27" s="210">
        <f t="shared" si="21"/>
        <v>4823.3538005396031</v>
      </c>
      <c r="BN27" s="210">
        <f t="shared" si="22"/>
        <v>4818.3467035452213</v>
      </c>
      <c r="BO27" s="210">
        <f t="shared" si="22"/>
        <v>4813.3396065508396</v>
      </c>
      <c r="BP27" s="210">
        <f t="shared" si="22"/>
        <v>4808.3325095564578</v>
      </c>
      <c r="BQ27" s="210">
        <f t="shared" si="22"/>
        <v>4803.3254125620761</v>
      </c>
      <c r="BR27" s="210">
        <f t="shared" si="22"/>
        <v>4798.3183155676943</v>
      </c>
      <c r="BS27" s="210">
        <f t="shared" si="22"/>
        <v>4793.3112185733125</v>
      </c>
      <c r="BT27" s="210">
        <f t="shared" si="22"/>
        <v>4788.3041215789308</v>
      </c>
      <c r="BU27" s="210">
        <f t="shared" si="22"/>
        <v>4783.297024584549</v>
      </c>
      <c r="BV27" s="210">
        <f t="shared" si="22"/>
        <v>4778.2899275901673</v>
      </c>
      <c r="BW27" s="210">
        <f t="shared" si="22"/>
        <v>4773.2828305957855</v>
      </c>
      <c r="BX27" s="210">
        <f t="shared" si="23"/>
        <v>4768.2757336014038</v>
      </c>
      <c r="BY27" s="210">
        <f t="shared" si="23"/>
        <v>4763.268636607022</v>
      </c>
      <c r="BZ27" s="210">
        <f t="shared" si="23"/>
        <v>4758.2615396126412</v>
      </c>
      <c r="CA27" s="210">
        <f t="shared" si="23"/>
        <v>4753.2544426182594</v>
      </c>
      <c r="CB27" s="210">
        <f t="shared" si="23"/>
        <v>4748.2473456238777</v>
      </c>
      <c r="CC27" s="210">
        <f t="shared" si="23"/>
        <v>4743.2402486294959</v>
      </c>
      <c r="CD27" s="210">
        <f t="shared" si="23"/>
        <v>4738.2331516351142</v>
      </c>
      <c r="CE27" s="210">
        <f t="shared" si="23"/>
        <v>4733.2260546407324</v>
      </c>
      <c r="CF27" s="210">
        <f t="shared" si="23"/>
        <v>4728.2189576463506</v>
      </c>
      <c r="CG27" s="210">
        <f t="shared" si="23"/>
        <v>4723.2118606519689</v>
      </c>
      <c r="CH27" s="210">
        <f t="shared" si="24"/>
        <v>4718.2047636575871</v>
      </c>
      <c r="CI27" s="210">
        <f t="shared" si="24"/>
        <v>4718.2047636575871</v>
      </c>
      <c r="CJ27" s="210">
        <f t="shared" si="24"/>
        <v>4718.2047636575871</v>
      </c>
      <c r="CK27" s="210">
        <f t="shared" si="24"/>
        <v>4718.2047636575871</v>
      </c>
      <c r="CL27" s="210">
        <f t="shared" si="24"/>
        <v>4718.2047636575871</v>
      </c>
      <c r="CM27" s="210">
        <f t="shared" si="24"/>
        <v>4718.2047636575871</v>
      </c>
      <c r="CN27" s="210">
        <f t="shared" si="24"/>
        <v>4718.2047636575871</v>
      </c>
      <c r="CO27" s="210">
        <f t="shared" si="24"/>
        <v>4718.2047636575871</v>
      </c>
      <c r="CP27" s="210">
        <f t="shared" si="24"/>
        <v>4718.2047636575871</v>
      </c>
      <c r="CQ27" s="210">
        <f t="shared" si="24"/>
        <v>4718.2047636575871</v>
      </c>
      <c r="CR27" s="210">
        <f t="shared" si="25"/>
        <v>4718.2047636575871</v>
      </c>
      <c r="CS27" s="210">
        <f t="shared" si="25"/>
        <v>4718.2047636575871</v>
      </c>
      <c r="CT27" s="210">
        <f t="shared" si="25"/>
        <v>4718.2047636575871</v>
      </c>
      <c r="CU27" s="210">
        <f t="shared" si="25"/>
        <v>4718.2047636575871</v>
      </c>
      <c r="CV27" s="210">
        <f t="shared" si="25"/>
        <v>4718.2047636575871</v>
      </c>
      <c r="CW27" s="210">
        <f t="shared" si="25"/>
        <v>4718.2047636575871</v>
      </c>
      <c r="CX27" s="210">
        <f t="shared" si="25"/>
        <v>4718.2047636575871</v>
      </c>
      <c r="CY27" s="210">
        <f t="shared" si="25"/>
        <v>4718.2047636575871</v>
      </c>
      <c r="CZ27" s="210">
        <f t="shared" si="25"/>
        <v>4718.2047636575871</v>
      </c>
      <c r="DA27" s="210">
        <f t="shared" si="25"/>
        <v>4718.2047636575871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9147.2297803158945</v>
      </c>
      <c r="D29" s="203">
        <f>Income!D76</f>
        <v>21687.129507200032</v>
      </c>
      <c r="E29" s="203">
        <f>Income!E76</f>
        <v>30900.763859423849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130.67471114736992</v>
      </c>
      <c r="Z29" s="210">
        <f t="shared" si="18"/>
        <v>392.02413344210976</v>
      </c>
      <c r="AA29" s="210">
        <f t="shared" si="18"/>
        <v>653.37355573684965</v>
      </c>
      <c r="AB29" s="210">
        <f t="shared" si="18"/>
        <v>914.72297803158949</v>
      </c>
      <c r="AC29" s="210">
        <f t="shared" si="18"/>
        <v>1176.0724003263292</v>
      </c>
      <c r="AD29" s="210">
        <f t="shared" si="18"/>
        <v>1437.4218226210692</v>
      </c>
      <c r="AE29" s="210">
        <f t="shared" si="18"/>
        <v>1698.7712449158089</v>
      </c>
      <c r="AF29" s="210">
        <f t="shared" si="18"/>
        <v>1960.1206672105488</v>
      </c>
      <c r="AG29" s="210">
        <f t="shared" si="18"/>
        <v>2221.4700895052883</v>
      </c>
      <c r="AH29" s="210">
        <f t="shared" si="18"/>
        <v>2482.8195118000285</v>
      </c>
      <c r="AI29" s="210">
        <f t="shared" si="18"/>
        <v>2744.1689340947682</v>
      </c>
      <c r="AJ29" s="210">
        <f t="shared" si="19"/>
        <v>3005.5183563895084</v>
      </c>
      <c r="AK29" s="210">
        <f t="shared" si="19"/>
        <v>3266.8677786842477</v>
      </c>
      <c r="AL29" s="210">
        <f t="shared" si="19"/>
        <v>3528.2172009789879</v>
      </c>
      <c r="AM29" s="210">
        <f t="shared" si="19"/>
        <v>3789.5666232737281</v>
      </c>
      <c r="AN29" s="210">
        <f t="shared" si="19"/>
        <v>4050.9160455684678</v>
      </c>
      <c r="AO29" s="210">
        <f t="shared" si="19"/>
        <v>4312.265467863207</v>
      </c>
      <c r="AP29" s="210">
        <f t="shared" si="19"/>
        <v>4573.6148901579472</v>
      </c>
      <c r="AQ29" s="210">
        <f t="shared" si="19"/>
        <v>4834.9643124526874</v>
      </c>
      <c r="AR29" s="210">
        <f t="shared" si="19"/>
        <v>5096.3137347474267</v>
      </c>
      <c r="AS29" s="210">
        <f t="shared" si="19"/>
        <v>5357.6631570421669</v>
      </c>
      <c r="AT29" s="210">
        <f t="shared" si="20"/>
        <v>5619.0125793369061</v>
      </c>
      <c r="AU29" s="210">
        <f t="shared" si="20"/>
        <v>5880.3620016316463</v>
      </c>
      <c r="AV29" s="210">
        <f t="shared" si="20"/>
        <v>6141.7114239263865</v>
      </c>
      <c r="AW29" s="210">
        <f t="shared" si="20"/>
        <v>6403.0608462211258</v>
      </c>
      <c r="AX29" s="210">
        <f t="shared" si="20"/>
        <v>6664.4102685158659</v>
      </c>
      <c r="AY29" s="210">
        <f t="shared" si="20"/>
        <v>6925.7596908106061</v>
      </c>
      <c r="AZ29" s="210">
        <f t="shared" si="20"/>
        <v>7187.1091131053454</v>
      </c>
      <c r="BA29" s="210">
        <f t="shared" si="20"/>
        <v>7448.4585354000856</v>
      </c>
      <c r="BB29" s="210">
        <f t="shared" si="20"/>
        <v>7709.8079576948257</v>
      </c>
      <c r="BC29" s="210">
        <f t="shared" si="20"/>
        <v>7971.1573799895659</v>
      </c>
      <c r="BD29" s="210">
        <f t="shared" si="21"/>
        <v>8232.5068022843043</v>
      </c>
      <c r="BE29" s="210">
        <f t="shared" si="21"/>
        <v>8493.8562245790454</v>
      </c>
      <c r="BF29" s="210">
        <f t="shared" si="21"/>
        <v>8755.2056468737846</v>
      </c>
      <c r="BG29" s="210">
        <f t="shared" si="21"/>
        <v>9016.5550691685239</v>
      </c>
      <c r="BH29" s="210">
        <f t="shared" si="21"/>
        <v>9383.831661955217</v>
      </c>
      <c r="BI29" s="210">
        <f t="shared" si="21"/>
        <v>9857.0354252338639</v>
      </c>
      <c r="BJ29" s="210">
        <f t="shared" si="21"/>
        <v>10330.239188512511</v>
      </c>
      <c r="BK29" s="210">
        <f t="shared" si="21"/>
        <v>10803.442951791158</v>
      </c>
      <c r="BL29" s="210">
        <f t="shared" si="21"/>
        <v>11276.646715069804</v>
      </c>
      <c r="BM29" s="210">
        <f t="shared" si="21"/>
        <v>11749.850478348451</v>
      </c>
      <c r="BN29" s="210">
        <f t="shared" si="22"/>
        <v>12223.054241627098</v>
      </c>
      <c r="BO29" s="210">
        <f t="shared" si="22"/>
        <v>12696.258004905745</v>
      </c>
      <c r="BP29" s="210">
        <f t="shared" si="22"/>
        <v>13169.461768184392</v>
      </c>
      <c r="BQ29" s="210">
        <f t="shared" si="22"/>
        <v>13642.665531463037</v>
      </c>
      <c r="BR29" s="210">
        <f t="shared" si="22"/>
        <v>14115.869294741686</v>
      </c>
      <c r="BS29" s="210">
        <f t="shared" si="22"/>
        <v>14589.073058020331</v>
      </c>
      <c r="BT29" s="210">
        <f t="shared" si="22"/>
        <v>15062.276821298978</v>
      </c>
      <c r="BU29" s="210">
        <f t="shared" si="22"/>
        <v>15535.480584577625</v>
      </c>
      <c r="BV29" s="210">
        <f t="shared" si="22"/>
        <v>16008.684347856273</v>
      </c>
      <c r="BW29" s="210">
        <f t="shared" si="22"/>
        <v>16481.888111134918</v>
      </c>
      <c r="BX29" s="210">
        <f t="shared" si="23"/>
        <v>16955.091874413563</v>
      </c>
      <c r="BY29" s="210">
        <f t="shared" si="23"/>
        <v>17428.295637692212</v>
      </c>
      <c r="BZ29" s="210">
        <f t="shared" si="23"/>
        <v>17901.499400970861</v>
      </c>
      <c r="CA29" s="210">
        <f t="shared" si="23"/>
        <v>18374.703164249506</v>
      </c>
      <c r="CB29" s="210">
        <f t="shared" si="23"/>
        <v>18847.906927528151</v>
      </c>
      <c r="CC29" s="210">
        <f t="shared" si="23"/>
        <v>19321.110690806796</v>
      </c>
      <c r="CD29" s="210">
        <f t="shared" si="23"/>
        <v>19794.314454085445</v>
      </c>
      <c r="CE29" s="210">
        <f t="shared" si="23"/>
        <v>20267.518217364093</v>
      </c>
      <c r="CF29" s="210">
        <f t="shared" si="23"/>
        <v>20740.721980642738</v>
      </c>
      <c r="CG29" s="210">
        <f t="shared" si="23"/>
        <v>21213.925743921383</v>
      </c>
      <c r="CH29" s="210">
        <f t="shared" si="24"/>
        <v>21687.129507200036</v>
      </c>
      <c r="CI29" s="210">
        <f t="shared" si="24"/>
        <v>22301.371797348285</v>
      </c>
      <c r="CJ29" s="210">
        <f t="shared" si="24"/>
        <v>22915.614087496542</v>
      </c>
      <c r="CK29" s="210">
        <f t="shared" si="24"/>
        <v>23529.856377644795</v>
      </c>
      <c r="CL29" s="210">
        <f t="shared" si="24"/>
        <v>24144.098667793049</v>
      </c>
      <c r="CM29" s="210">
        <f t="shared" si="24"/>
        <v>24758.340957941306</v>
      </c>
      <c r="CN29" s="210">
        <f t="shared" si="24"/>
        <v>25372.583248089559</v>
      </c>
      <c r="CO29" s="210">
        <f t="shared" si="24"/>
        <v>25986.825538237812</v>
      </c>
      <c r="CP29" s="210">
        <f t="shared" si="24"/>
        <v>26601.067828386069</v>
      </c>
      <c r="CQ29" s="210">
        <f t="shared" si="24"/>
        <v>27215.310118534322</v>
      </c>
      <c r="CR29" s="210">
        <f t="shared" si="25"/>
        <v>27829.552408682575</v>
      </c>
      <c r="CS29" s="210">
        <f t="shared" si="25"/>
        <v>28443.794698830832</v>
      </c>
      <c r="CT29" s="210">
        <f t="shared" si="25"/>
        <v>29058.036988979085</v>
      </c>
      <c r="CU29" s="210">
        <f t="shared" si="25"/>
        <v>29672.279279127339</v>
      </c>
      <c r="CV29" s="210">
        <f t="shared" si="25"/>
        <v>30286.521569275596</v>
      </c>
      <c r="CW29" s="210">
        <f t="shared" si="25"/>
        <v>30900.763859423845</v>
      </c>
      <c r="CX29" s="210">
        <f t="shared" si="25"/>
        <v>30900.763859423849</v>
      </c>
      <c r="CY29" s="210">
        <f t="shared" si="25"/>
        <v>30900.763859423849</v>
      </c>
      <c r="CZ29" s="210">
        <f t="shared" si="25"/>
        <v>30900.763859423849</v>
      </c>
      <c r="DA29" s="210">
        <f t="shared" si="25"/>
        <v>30900.763859423849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2263.7922241336155</v>
      </c>
      <c r="E32" s="203">
        <f>Income!E79</f>
        <v>36220.675586137848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42.713060832709729</v>
      </c>
      <c r="BI32" s="210">
        <f t="shared" si="21"/>
        <v>128.13918249812917</v>
      </c>
      <c r="BJ32" s="210">
        <f t="shared" si="21"/>
        <v>213.56530416354866</v>
      </c>
      <c r="BK32" s="210">
        <f t="shared" si="21"/>
        <v>298.99142582896809</v>
      </c>
      <c r="BL32" s="210">
        <f t="shared" si="21"/>
        <v>384.41754749438758</v>
      </c>
      <c r="BM32" s="210">
        <f t="shared" si="21"/>
        <v>469.84366915980695</v>
      </c>
      <c r="BN32" s="210">
        <f t="shared" si="22"/>
        <v>555.26979082522644</v>
      </c>
      <c r="BO32" s="210">
        <f t="shared" si="22"/>
        <v>640.69591249064592</v>
      </c>
      <c r="BP32" s="210">
        <f t="shared" si="22"/>
        <v>726.1220341560653</v>
      </c>
      <c r="BQ32" s="210">
        <f t="shared" si="22"/>
        <v>811.54815582148478</v>
      </c>
      <c r="BR32" s="210">
        <f t="shared" si="22"/>
        <v>896.97427748690427</v>
      </c>
      <c r="BS32" s="210">
        <f t="shared" si="22"/>
        <v>982.40039915232376</v>
      </c>
      <c r="BT32" s="210">
        <f t="shared" si="22"/>
        <v>1067.8265208177431</v>
      </c>
      <c r="BU32" s="210">
        <f t="shared" si="22"/>
        <v>1153.2526424831626</v>
      </c>
      <c r="BV32" s="210">
        <f t="shared" si="22"/>
        <v>1238.6787641485821</v>
      </c>
      <c r="BW32" s="210">
        <f t="shared" si="22"/>
        <v>1324.1048858140014</v>
      </c>
      <c r="BX32" s="210">
        <f t="shared" si="23"/>
        <v>1409.5310074794211</v>
      </c>
      <c r="BY32" s="210">
        <f t="shared" si="23"/>
        <v>1494.9571291448403</v>
      </c>
      <c r="BZ32" s="210">
        <f t="shared" si="23"/>
        <v>1580.3832508102598</v>
      </c>
      <c r="CA32" s="210">
        <f t="shared" si="23"/>
        <v>1665.8093724756793</v>
      </c>
      <c r="CB32" s="210">
        <f t="shared" si="23"/>
        <v>1751.2354941410988</v>
      </c>
      <c r="CC32" s="210">
        <f t="shared" si="23"/>
        <v>1836.6616158065183</v>
      </c>
      <c r="CD32" s="210">
        <f t="shared" si="23"/>
        <v>1922.0877374719378</v>
      </c>
      <c r="CE32" s="210">
        <f t="shared" si="23"/>
        <v>2007.513859137357</v>
      </c>
      <c r="CF32" s="210">
        <f t="shared" si="23"/>
        <v>2092.9399808027765</v>
      </c>
      <c r="CG32" s="210">
        <f t="shared" si="23"/>
        <v>2178.366102468196</v>
      </c>
      <c r="CH32" s="210">
        <f t="shared" si="24"/>
        <v>2263.7922241336155</v>
      </c>
      <c r="CI32" s="210">
        <f t="shared" si="24"/>
        <v>4527.584448267231</v>
      </c>
      <c r="CJ32" s="210">
        <f t="shared" si="24"/>
        <v>6791.3766724008465</v>
      </c>
      <c r="CK32" s="210">
        <f t="shared" si="24"/>
        <v>9055.168896534462</v>
      </c>
      <c r="CL32" s="210">
        <f t="shared" si="24"/>
        <v>11318.961120668078</v>
      </c>
      <c r="CM32" s="210">
        <f t="shared" si="24"/>
        <v>13582.753344801695</v>
      </c>
      <c r="CN32" s="210">
        <f t="shared" si="24"/>
        <v>15846.545568935308</v>
      </c>
      <c r="CO32" s="210">
        <f t="shared" si="24"/>
        <v>18110.337793068924</v>
      </c>
      <c r="CP32" s="210">
        <f t="shared" si="24"/>
        <v>20374.13001720254</v>
      </c>
      <c r="CQ32" s="210">
        <f t="shared" si="24"/>
        <v>22637.922241336157</v>
      </c>
      <c r="CR32" s="210">
        <f t="shared" si="25"/>
        <v>24901.714465469773</v>
      </c>
      <c r="CS32" s="210">
        <f t="shared" si="25"/>
        <v>27165.50668960339</v>
      </c>
      <c r="CT32" s="210">
        <f t="shared" si="25"/>
        <v>29429.298913737002</v>
      </c>
      <c r="CU32" s="210">
        <f t="shared" si="25"/>
        <v>31693.091137870619</v>
      </c>
      <c r="CV32" s="210">
        <f t="shared" si="25"/>
        <v>33956.883362004235</v>
      </c>
      <c r="CW32" s="210">
        <f t="shared" si="25"/>
        <v>36220.675586137848</v>
      </c>
      <c r="CX32" s="210">
        <f t="shared" si="25"/>
        <v>36220.675586137848</v>
      </c>
      <c r="CY32" s="210">
        <f t="shared" si="25"/>
        <v>36220.675586137848</v>
      </c>
      <c r="CZ32" s="210">
        <f t="shared" si="25"/>
        <v>36220.675586137848</v>
      </c>
      <c r="DA32" s="210">
        <f t="shared" si="25"/>
        <v>36220.675586137848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6640.457190791938</v>
      </c>
      <c r="E34" s="203">
        <f>Income!E82</f>
        <v>32797.82174324782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125.29164510928184</v>
      </c>
      <c r="BI34" s="210">
        <f t="shared" si="21"/>
        <v>375.87493532784555</v>
      </c>
      <c r="BJ34" s="210">
        <f t="shared" si="21"/>
        <v>626.45822554640927</v>
      </c>
      <c r="BK34" s="210">
        <f t="shared" si="21"/>
        <v>877.04151576497293</v>
      </c>
      <c r="BL34" s="210">
        <f t="shared" si="21"/>
        <v>1127.6248059835366</v>
      </c>
      <c r="BM34" s="210">
        <f t="shared" si="21"/>
        <v>1378.2080962021005</v>
      </c>
      <c r="BN34" s="210">
        <f t="shared" si="22"/>
        <v>1628.7913864206639</v>
      </c>
      <c r="BO34" s="210">
        <f t="shared" si="22"/>
        <v>1879.3746766392278</v>
      </c>
      <c r="BP34" s="210">
        <f t="shared" si="22"/>
        <v>2129.9579668577912</v>
      </c>
      <c r="BQ34" s="210">
        <f t="shared" si="22"/>
        <v>2380.5412570763551</v>
      </c>
      <c r="BR34" s="210">
        <f t="shared" si="22"/>
        <v>2631.1245472949186</v>
      </c>
      <c r="BS34" s="210">
        <f t="shared" si="22"/>
        <v>2881.7078375134829</v>
      </c>
      <c r="BT34" s="210">
        <f t="shared" si="22"/>
        <v>3132.2911277320463</v>
      </c>
      <c r="BU34" s="210">
        <f t="shared" si="22"/>
        <v>3382.8744179506102</v>
      </c>
      <c r="BV34" s="210">
        <f t="shared" si="22"/>
        <v>3633.4577081691737</v>
      </c>
      <c r="BW34" s="210">
        <f t="shared" si="22"/>
        <v>3884.0409983877375</v>
      </c>
      <c r="BX34" s="210">
        <f t="shared" si="23"/>
        <v>4134.624288606301</v>
      </c>
      <c r="BY34" s="210">
        <f t="shared" si="23"/>
        <v>4385.2075788248649</v>
      </c>
      <c r="BZ34" s="210">
        <f t="shared" si="23"/>
        <v>4635.7908690434288</v>
      </c>
      <c r="CA34" s="210">
        <f t="shared" si="23"/>
        <v>4886.3741592619926</v>
      </c>
      <c r="CB34" s="210">
        <f t="shared" si="23"/>
        <v>5136.9574494805565</v>
      </c>
      <c r="CC34" s="210">
        <f t="shared" si="23"/>
        <v>5387.5407396991195</v>
      </c>
      <c r="CD34" s="210">
        <f t="shared" si="23"/>
        <v>5638.1240299176834</v>
      </c>
      <c r="CE34" s="210">
        <f t="shared" si="23"/>
        <v>5888.7073201362464</v>
      </c>
      <c r="CF34" s="210">
        <f t="shared" si="23"/>
        <v>6139.2906103548112</v>
      </c>
      <c r="CG34" s="210">
        <f t="shared" si="23"/>
        <v>6389.8739005733742</v>
      </c>
      <c r="CH34" s="210">
        <f t="shared" si="24"/>
        <v>6640.457190791938</v>
      </c>
      <c r="CI34" s="210">
        <f t="shared" si="24"/>
        <v>8384.2814942889963</v>
      </c>
      <c r="CJ34" s="210">
        <f t="shared" si="24"/>
        <v>10128.105797786055</v>
      </c>
      <c r="CK34" s="210">
        <f t="shared" si="24"/>
        <v>11871.930101283115</v>
      </c>
      <c r="CL34" s="210">
        <f t="shared" si="24"/>
        <v>13615.754404780173</v>
      </c>
      <c r="CM34" s="210">
        <f t="shared" si="24"/>
        <v>15359.578708277231</v>
      </c>
      <c r="CN34" s="210">
        <f t="shared" si="24"/>
        <v>17103.403011774291</v>
      </c>
      <c r="CO34" s="210">
        <f t="shared" si="24"/>
        <v>18847.227315271346</v>
      </c>
      <c r="CP34" s="210">
        <f t="shared" si="24"/>
        <v>20591.051618768408</v>
      </c>
      <c r="CQ34" s="210">
        <f t="shared" si="24"/>
        <v>22334.87592226547</v>
      </c>
      <c r="CR34" s="210">
        <f t="shared" si="25"/>
        <v>24078.700225762524</v>
      </c>
      <c r="CS34" s="210">
        <f t="shared" si="25"/>
        <v>25822.524529259583</v>
      </c>
      <c r="CT34" s="210">
        <f t="shared" si="25"/>
        <v>27566.348832756645</v>
      </c>
      <c r="CU34" s="210">
        <f t="shared" si="25"/>
        <v>29310.173136253703</v>
      </c>
      <c r="CV34" s="210">
        <f t="shared" si="25"/>
        <v>31053.997439750758</v>
      </c>
      <c r="CW34" s="210">
        <f t="shared" si="25"/>
        <v>32797.82174324782</v>
      </c>
      <c r="CX34" s="210">
        <f t="shared" si="25"/>
        <v>32797.82174324782</v>
      </c>
      <c r="CY34" s="210">
        <f t="shared" si="25"/>
        <v>32797.82174324782</v>
      </c>
      <c r="CZ34" s="210">
        <f t="shared" si="25"/>
        <v>32797.82174324782</v>
      </c>
      <c r="DA34" s="210">
        <f t="shared" si="25"/>
        <v>32797.82174324782</v>
      </c>
    </row>
    <row r="35" spans="1:105">
      <c r="A35" s="201" t="str">
        <f>Income!A83</f>
        <v>Food transfer - official</v>
      </c>
      <c r="B35" s="203">
        <f>Income!B83</f>
        <v>3343.0117453178141</v>
      </c>
      <c r="C35" s="203">
        <f>Income!C83</f>
        <v>3343.0117453178141</v>
      </c>
      <c r="D35" s="203">
        <f>Income!D83</f>
        <v>3343.0117453178141</v>
      </c>
      <c r="E35" s="203">
        <f>Income!E83</f>
        <v>3343.0117453178141</v>
      </c>
      <c r="F35" s="210">
        <f t="shared" si="16"/>
        <v>3343.0117453178141</v>
      </c>
      <c r="G35" s="210">
        <f t="shared" si="16"/>
        <v>3343.0117453178141</v>
      </c>
      <c r="H35" s="210">
        <f t="shared" si="16"/>
        <v>3343.0117453178141</v>
      </c>
      <c r="I35" s="210">
        <f t="shared" si="16"/>
        <v>3343.0117453178141</v>
      </c>
      <c r="J35" s="210">
        <f t="shared" si="16"/>
        <v>3343.0117453178141</v>
      </c>
      <c r="K35" s="210">
        <f t="shared" si="16"/>
        <v>3343.0117453178141</v>
      </c>
      <c r="L35" s="210">
        <f t="shared" si="16"/>
        <v>3343.0117453178141</v>
      </c>
      <c r="M35" s="210">
        <f t="shared" si="16"/>
        <v>3343.0117453178141</v>
      </c>
      <c r="N35" s="210">
        <f t="shared" si="16"/>
        <v>3343.0117453178141</v>
      </c>
      <c r="O35" s="210">
        <f t="shared" si="16"/>
        <v>3343.0117453178141</v>
      </c>
      <c r="P35" s="210">
        <f t="shared" si="17"/>
        <v>3343.0117453178141</v>
      </c>
      <c r="Q35" s="210">
        <f t="shared" si="17"/>
        <v>3343.0117453178141</v>
      </c>
      <c r="R35" s="210">
        <f t="shared" si="17"/>
        <v>3343.0117453178141</v>
      </c>
      <c r="S35" s="210">
        <f t="shared" si="17"/>
        <v>3343.0117453178141</v>
      </c>
      <c r="T35" s="210">
        <f t="shared" si="17"/>
        <v>3343.0117453178141</v>
      </c>
      <c r="U35" s="210">
        <f t="shared" si="17"/>
        <v>3343.0117453178141</v>
      </c>
      <c r="V35" s="210">
        <f t="shared" si="17"/>
        <v>3343.0117453178141</v>
      </c>
      <c r="W35" s="210">
        <f t="shared" si="17"/>
        <v>3343.0117453178141</v>
      </c>
      <c r="X35" s="210">
        <f t="shared" si="17"/>
        <v>3343.0117453178141</v>
      </c>
      <c r="Y35" s="210">
        <f t="shared" si="17"/>
        <v>3343.0117453178141</v>
      </c>
      <c r="Z35" s="210">
        <f t="shared" si="18"/>
        <v>3343.0117453178141</v>
      </c>
      <c r="AA35" s="210">
        <f t="shared" si="18"/>
        <v>3343.0117453178141</v>
      </c>
      <c r="AB35" s="210">
        <f t="shared" si="18"/>
        <v>3343.0117453178141</v>
      </c>
      <c r="AC35" s="210">
        <f t="shared" si="18"/>
        <v>3343.0117453178141</v>
      </c>
      <c r="AD35" s="210">
        <f t="shared" si="18"/>
        <v>3343.0117453178141</v>
      </c>
      <c r="AE35" s="210">
        <f t="shared" si="18"/>
        <v>3343.0117453178141</v>
      </c>
      <c r="AF35" s="210">
        <f t="shared" si="18"/>
        <v>3343.0117453178141</v>
      </c>
      <c r="AG35" s="210">
        <f t="shared" si="18"/>
        <v>3343.0117453178141</v>
      </c>
      <c r="AH35" s="210">
        <f t="shared" si="18"/>
        <v>3343.0117453178141</v>
      </c>
      <c r="AI35" s="210">
        <f t="shared" si="18"/>
        <v>3343.0117453178141</v>
      </c>
      <c r="AJ35" s="210">
        <f t="shared" si="19"/>
        <v>3343.0117453178141</v>
      </c>
      <c r="AK35" s="210">
        <f t="shared" si="19"/>
        <v>3343.0117453178141</v>
      </c>
      <c r="AL35" s="210">
        <f t="shared" si="19"/>
        <v>3343.0117453178141</v>
      </c>
      <c r="AM35" s="210">
        <f t="shared" si="19"/>
        <v>3343.0117453178141</v>
      </c>
      <c r="AN35" s="210">
        <f t="shared" si="19"/>
        <v>3343.0117453178141</v>
      </c>
      <c r="AO35" s="210">
        <f t="shared" si="19"/>
        <v>3343.0117453178141</v>
      </c>
      <c r="AP35" s="210">
        <f t="shared" si="19"/>
        <v>3343.0117453178141</v>
      </c>
      <c r="AQ35" s="210">
        <f t="shared" si="19"/>
        <v>3343.0117453178141</v>
      </c>
      <c r="AR35" s="210">
        <f t="shared" si="19"/>
        <v>3343.0117453178141</v>
      </c>
      <c r="AS35" s="210">
        <f t="shared" si="19"/>
        <v>3343.0117453178141</v>
      </c>
      <c r="AT35" s="210">
        <f t="shared" si="20"/>
        <v>3343.0117453178141</v>
      </c>
      <c r="AU35" s="210">
        <f t="shared" si="20"/>
        <v>3343.0117453178141</v>
      </c>
      <c r="AV35" s="210">
        <f t="shared" si="20"/>
        <v>3343.0117453178141</v>
      </c>
      <c r="AW35" s="210">
        <f t="shared" si="20"/>
        <v>3343.0117453178141</v>
      </c>
      <c r="AX35" s="210">
        <f t="shared" si="20"/>
        <v>3343.0117453178141</v>
      </c>
      <c r="AY35" s="210">
        <f t="shared" si="20"/>
        <v>3343.0117453178141</v>
      </c>
      <c r="AZ35" s="210">
        <f t="shared" si="20"/>
        <v>3343.0117453178141</v>
      </c>
      <c r="BA35" s="210">
        <f t="shared" si="20"/>
        <v>3343.0117453178141</v>
      </c>
      <c r="BB35" s="210">
        <f t="shared" si="20"/>
        <v>3343.0117453178141</v>
      </c>
      <c r="BC35" s="210">
        <f t="shared" si="20"/>
        <v>3343.0117453178141</v>
      </c>
      <c r="BD35" s="210">
        <f t="shared" si="21"/>
        <v>3343.0117453178141</v>
      </c>
      <c r="BE35" s="210">
        <f t="shared" si="21"/>
        <v>3343.0117453178141</v>
      </c>
      <c r="BF35" s="210">
        <f t="shared" si="21"/>
        <v>3343.0117453178141</v>
      </c>
      <c r="BG35" s="210">
        <f t="shared" si="21"/>
        <v>3343.0117453178141</v>
      </c>
      <c r="BH35" s="210">
        <f t="shared" si="21"/>
        <v>3343.0117453178141</v>
      </c>
      <c r="BI35" s="210">
        <f t="shared" si="21"/>
        <v>3343.0117453178141</v>
      </c>
      <c r="BJ35" s="210">
        <f t="shared" si="21"/>
        <v>3343.0117453178141</v>
      </c>
      <c r="BK35" s="210">
        <f t="shared" si="21"/>
        <v>3343.0117453178141</v>
      </c>
      <c r="BL35" s="210">
        <f t="shared" si="21"/>
        <v>3343.0117453178141</v>
      </c>
      <c r="BM35" s="210">
        <f t="shared" si="21"/>
        <v>3343.0117453178141</v>
      </c>
      <c r="BN35" s="210">
        <f t="shared" si="22"/>
        <v>3343.0117453178141</v>
      </c>
      <c r="BO35" s="210">
        <f t="shared" si="22"/>
        <v>3343.0117453178141</v>
      </c>
      <c r="BP35" s="210">
        <f t="shared" si="22"/>
        <v>3343.0117453178141</v>
      </c>
      <c r="BQ35" s="210">
        <f t="shared" si="22"/>
        <v>3343.0117453178141</v>
      </c>
      <c r="BR35" s="210">
        <f t="shared" si="22"/>
        <v>3343.0117453178141</v>
      </c>
      <c r="BS35" s="210">
        <f t="shared" si="22"/>
        <v>3343.0117453178141</v>
      </c>
      <c r="BT35" s="210">
        <f t="shared" si="22"/>
        <v>3343.0117453178141</v>
      </c>
      <c r="BU35" s="210">
        <f t="shared" si="22"/>
        <v>3343.0117453178141</v>
      </c>
      <c r="BV35" s="210">
        <f t="shared" si="22"/>
        <v>3343.0117453178141</v>
      </c>
      <c r="BW35" s="210">
        <f t="shared" si="22"/>
        <v>3343.0117453178141</v>
      </c>
      <c r="BX35" s="210">
        <f t="shared" si="23"/>
        <v>3343.0117453178141</v>
      </c>
      <c r="BY35" s="210">
        <f t="shared" si="23"/>
        <v>3343.0117453178141</v>
      </c>
      <c r="BZ35" s="210">
        <f t="shared" si="23"/>
        <v>3343.0117453178141</v>
      </c>
      <c r="CA35" s="210">
        <f t="shared" si="23"/>
        <v>3343.0117453178141</v>
      </c>
      <c r="CB35" s="210">
        <f t="shared" si="23"/>
        <v>3343.0117453178141</v>
      </c>
      <c r="CC35" s="210">
        <f t="shared" si="23"/>
        <v>3343.0117453178141</v>
      </c>
      <c r="CD35" s="210">
        <f t="shared" si="23"/>
        <v>3343.0117453178141</v>
      </c>
      <c r="CE35" s="210">
        <f t="shared" si="23"/>
        <v>3343.0117453178141</v>
      </c>
      <c r="CF35" s="210">
        <f t="shared" si="23"/>
        <v>3343.0117453178141</v>
      </c>
      <c r="CG35" s="210">
        <f t="shared" si="23"/>
        <v>3343.0117453178141</v>
      </c>
      <c r="CH35" s="210">
        <f t="shared" si="24"/>
        <v>3343.0117453178141</v>
      </c>
      <c r="CI35" s="210">
        <f t="shared" si="24"/>
        <v>3343.0117453178141</v>
      </c>
      <c r="CJ35" s="210">
        <f t="shared" si="24"/>
        <v>3343.0117453178141</v>
      </c>
      <c r="CK35" s="210">
        <f t="shared" si="24"/>
        <v>3343.0117453178141</v>
      </c>
      <c r="CL35" s="210">
        <f t="shared" si="24"/>
        <v>3343.0117453178141</v>
      </c>
      <c r="CM35" s="210">
        <f t="shared" si="24"/>
        <v>3343.0117453178141</v>
      </c>
      <c r="CN35" s="210">
        <f t="shared" si="24"/>
        <v>3343.0117453178141</v>
      </c>
      <c r="CO35" s="210">
        <f t="shared" si="24"/>
        <v>3343.0117453178141</v>
      </c>
      <c r="CP35" s="210">
        <f t="shared" si="24"/>
        <v>3343.0117453178141</v>
      </c>
      <c r="CQ35" s="210">
        <f t="shared" si="24"/>
        <v>3343.0117453178141</v>
      </c>
      <c r="CR35" s="210">
        <f t="shared" si="25"/>
        <v>3343.0117453178141</v>
      </c>
      <c r="CS35" s="210">
        <f t="shared" si="25"/>
        <v>3343.0117453178141</v>
      </c>
      <c r="CT35" s="210">
        <f t="shared" si="25"/>
        <v>3343.0117453178141</v>
      </c>
      <c r="CU35" s="210">
        <f t="shared" si="25"/>
        <v>3343.0117453178141</v>
      </c>
      <c r="CV35" s="210">
        <f t="shared" si="25"/>
        <v>3343.0117453178141</v>
      </c>
      <c r="CW35" s="210">
        <f t="shared" si="25"/>
        <v>3343.0117453178141</v>
      </c>
      <c r="CX35" s="210">
        <f t="shared" si="25"/>
        <v>3343.0117453178141</v>
      </c>
      <c r="CY35" s="210">
        <f t="shared" si="25"/>
        <v>3343.0117453178141</v>
      </c>
      <c r="CZ35" s="210">
        <f t="shared" si="25"/>
        <v>3343.0117453178141</v>
      </c>
      <c r="DA35" s="210">
        <f t="shared" si="25"/>
        <v>3343.0117453178141</v>
      </c>
    </row>
    <row r="36" spans="1:105">
      <c r="A36" s="201" t="str">
        <f>Income!A85</f>
        <v>Cash transfer - official</v>
      </c>
      <c r="B36" s="203">
        <f>Income!B85</f>
        <v>42740.39719164266</v>
      </c>
      <c r="C36" s="203">
        <f>Income!C85</f>
        <v>42740.39719164266</v>
      </c>
      <c r="D36" s="203">
        <f>Income!D85</f>
        <v>12858.339833078935</v>
      </c>
      <c r="E36" s="203">
        <f>Income!E85</f>
        <v>12858.339833078935</v>
      </c>
      <c r="F36" s="210">
        <f t="shared" si="16"/>
        <v>42740.39719164266</v>
      </c>
      <c r="G36" s="210">
        <f t="shared" si="16"/>
        <v>42740.39719164266</v>
      </c>
      <c r="H36" s="210">
        <f t="shared" si="16"/>
        <v>42740.39719164266</v>
      </c>
      <c r="I36" s="210">
        <f t="shared" si="16"/>
        <v>42740.39719164266</v>
      </c>
      <c r="J36" s="210">
        <f t="shared" si="16"/>
        <v>42740.39719164266</v>
      </c>
      <c r="K36" s="210">
        <f t="shared" si="16"/>
        <v>42740.39719164266</v>
      </c>
      <c r="L36" s="210">
        <f t="shared" si="16"/>
        <v>42740.39719164266</v>
      </c>
      <c r="M36" s="210">
        <f t="shared" si="16"/>
        <v>42740.39719164266</v>
      </c>
      <c r="N36" s="210">
        <f t="shared" si="16"/>
        <v>42740.39719164266</v>
      </c>
      <c r="O36" s="210">
        <f t="shared" si="16"/>
        <v>42740.39719164266</v>
      </c>
      <c r="P36" s="210">
        <f t="shared" si="16"/>
        <v>42740.39719164266</v>
      </c>
      <c r="Q36" s="210">
        <f t="shared" si="16"/>
        <v>42740.39719164266</v>
      </c>
      <c r="R36" s="210">
        <f t="shared" si="16"/>
        <v>42740.39719164266</v>
      </c>
      <c r="S36" s="210">
        <f t="shared" si="16"/>
        <v>42740.39719164266</v>
      </c>
      <c r="T36" s="210">
        <f t="shared" si="16"/>
        <v>42740.39719164266</v>
      </c>
      <c r="U36" s="210">
        <f t="shared" si="16"/>
        <v>42740.39719164266</v>
      </c>
      <c r="V36" s="210">
        <f t="shared" si="17"/>
        <v>42740.39719164266</v>
      </c>
      <c r="W36" s="210">
        <f t="shared" si="17"/>
        <v>42740.39719164266</v>
      </c>
      <c r="X36" s="210">
        <f t="shared" si="17"/>
        <v>42740.39719164266</v>
      </c>
      <c r="Y36" s="210">
        <f t="shared" si="17"/>
        <v>42740.39719164266</v>
      </c>
      <c r="Z36" s="210">
        <f t="shared" si="17"/>
        <v>42740.39719164266</v>
      </c>
      <c r="AA36" s="210">
        <f t="shared" si="17"/>
        <v>42740.39719164266</v>
      </c>
      <c r="AB36" s="210">
        <f t="shared" si="17"/>
        <v>42740.39719164266</v>
      </c>
      <c r="AC36" s="210">
        <f t="shared" si="17"/>
        <v>42740.39719164266</v>
      </c>
      <c r="AD36" s="210">
        <f t="shared" si="17"/>
        <v>42740.39719164266</v>
      </c>
      <c r="AE36" s="210">
        <f t="shared" si="17"/>
        <v>42740.39719164266</v>
      </c>
      <c r="AF36" s="210">
        <f t="shared" si="18"/>
        <v>42740.39719164266</v>
      </c>
      <c r="AG36" s="210">
        <f t="shared" si="18"/>
        <v>42740.39719164266</v>
      </c>
      <c r="AH36" s="210">
        <f t="shared" si="18"/>
        <v>42740.39719164266</v>
      </c>
      <c r="AI36" s="210">
        <f t="shared" si="18"/>
        <v>42740.39719164266</v>
      </c>
      <c r="AJ36" s="210">
        <f t="shared" si="18"/>
        <v>42740.39719164266</v>
      </c>
      <c r="AK36" s="210">
        <f t="shared" si="18"/>
        <v>42740.39719164266</v>
      </c>
      <c r="AL36" s="210">
        <f t="shared" si="18"/>
        <v>42740.39719164266</v>
      </c>
      <c r="AM36" s="210">
        <f t="shared" si="18"/>
        <v>42740.39719164266</v>
      </c>
      <c r="AN36" s="210">
        <f t="shared" si="18"/>
        <v>42740.39719164266</v>
      </c>
      <c r="AO36" s="210">
        <f t="shared" si="18"/>
        <v>42740.39719164266</v>
      </c>
      <c r="AP36" s="210">
        <f t="shared" si="19"/>
        <v>42740.39719164266</v>
      </c>
      <c r="AQ36" s="210">
        <f t="shared" si="19"/>
        <v>42740.39719164266</v>
      </c>
      <c r="AR36" s="210">
        <f t="shared" si="19"/>
        <v>42740.39719164266</v>
      </c>
      <c r="AS36" s="210">
        <f t="shared" si="19"/>
        <v>42740.39719164266</v>
      </c>
      <c r="AT36" s="210">
        <f t="shared" si="19"/>
        <v>42740.39719164266</v>
      </c>
      <c r="AU36" s="210">
        <f t="shared" si="19"/>
        <v>42740.39719164266</v>
      </c>
      <c r="AV36" s="210">
        <f t="shared" si="19"/>
        <v>42740.39719164266</v>
      </c>
      <c r="AW36" s="210">
        <f t="shared" si="19"/>
        <v>42740.39719164266</v>
      </c>
      <c r="AX36" s="210">
        <f t="shared" si="19"/>
        <v>42740.39719164266</v>
      </c>
      <c r="AY36" s="210">
        <f t="shared" si="19"/>
        <v>42740.39719164266</v>
      </c>
      <c r="AZ36" s="210">
        <f t="shared" si="20"/>
        <v>42740.39719164266</v>
      </c>
      <c r="BA36" s="210">
        <f t="shared" si="20"/>
        <v>42740.39719164266</v>
      </c>
      <c r="BB36" s="210">
        <f t="shared" si="20"/>
        <v>42740.39719164266</v>
      </c>
      <c r="BC36" s="210">
        <f t="shared" si="20"/>
        <v>42740.39719164266</v>
      </c>
      <c r="BD36" s="210">
        <f t="shared" si="20"/>
        <v>42740.39719164266</v>
      </c>
      <c r="BE36" s="210">
        <f t="shared" si="20"/>
        <v>42740.39719164266</v>
      </c>
      <c r="BF36" s="210">
        <f t="shared" si="20"/>
        <v>42740.39719164266</v>
      </c>
      <c r="BG36" s="210">
        <f t="shared" si="20"/>
        <v>42740.39719164266</v>
      </c>
      <c r="BH36" s="210">
        <f t="shared" si="20"/>
        <v>42176.584788650893</v>
      </c>
      <c r="BI36" s="210">
        <f t="shared" si="20"/>
        <v>41048.959982667351</v>
      </c>
      <c r="BJ36" s="210">
        <f t="shared" si="21"/>
        <v>39921.335176683817</v>
      </c>
      <c r="BK36" s="210">
        <f t="shared" si="21"/>
        <v>38793.710370700283</v>
      </c>
      <c r="BL36" s="210">
        <f t="shared" si="21"/>
        <v>37666.085564716748</v>
      </c>
      <c r="BM36" s="210">
        <f t="shared" si="21"/>
        <v>36538.460758733207</v>
      </c>
      <c r="BN36" s="210">
        <f t="shared" si="21"/>
        <v>35410.835952749672</v>
      </c>
      <c r="BO36" s="210">
        <f t="shared" si="21"/>
        <v>34283.211146766131</v>
      </c>
      <c r="BP36" s="210">
        <f t="shared" si="21"/>
        <v>33155.586340782596</v>
      </c>
      <c r="BQ36" s="210">
        <f t="shared" si="21"/>
        <v>32027.961534799062</v>
      </c>
      <c r="BR36" s="210">
        <f t="shared" si="21"/>
        <v>30900.336728815524</v>
      </c>
      <c r="BS36" s="210">
        <f t="shared" si="21"/>
        <v>29772.711922831986</v>
      </c>
      <c r="BT36" s="210">
        <f t="shared" si="22"/>
        <v>28645.087116848452</v>
      </c>
      <c r="BU36" s="210">
        <f t="shared" si="22"/>
        <v>27517.46231086491</v>
      </c>
      <c r="BV36" s="210">
        <f t="shared" si="22"/>
        <v>26389.837504881376</v>
      </c>
      <c r="BW36" s="210">
        <f t="shared" si="22"/>
        <v>25262.212698897842</v>
      </c>
      <c r="BX36" s="210">
        <f t="shared" si="22"/>
        <v>24134.587892914304</v>
      </c>
      <c r="BY36" s="210">
        <f t="shared" si="22"/>
        <v>23006.963086930766</v>
      </c>
      <c r="BZ36" s="210">
        <f t="shared" si="22"/>
        <v>21879.338280947228</v>
      </c>
      <c r="CA36" s="210">
        <f t="shared" si="22"/>
        <v>20751.713474963693</v>
      </c>
      <c r="CB36" s="210">
        <f t="shared" si="22"/>
        <v>19624.088668980155</v>
      </c>
      <c r="CC36" s="210">
        <f t="shared" si="22"/>
        <v>18496.463862996618</v>
      </c>
      <c r="CD36" s="210">
        <f t="shared" si="23"/>
        <v>17368.839057013083</v>
      </c>
      <c r="CE36" s="210">
        <f t="shared" si="23"/>
        <v>16241.214251029545</v>
      </c>
      <c r="CF36" s="210">
        <f t="shared" si="23"/>
        <v>15113.589445046007</v>
      </c>
      <c r="CG36" s="210">
        <f t="shared" si="23"/>
        <v>13985.964639062469</v>
      </c>
      <c r="CH36" s="210">
        <f t="shared" si="23"/>
        <v>12858.339833078935</v>
      </c>
      <c r="CI36" s="210">
        <f t="shared" si="23"/>
        <v>12858.339833078935</v>
      </c>
      <c r="CJ36" s="210">
        <f t="shared" si="23"/>
        <v>12858.339833078935</v>
      </c>
      <c r="CK36" s="210">
        <f t="shared" si="23"/>
        <v>12858.339833078935</v>
      </c>
      <c r="CL36" s="210">
        <f t="shared" si="23"/>
        <v>12858.339833078935</v>
      </c>
      <c r="CM36" s="210">
        <f t="shared" si="23"/>
        <v>12858.339833078935</v>
      </c>
      <c r="CN36" s="210">
        <f t="shared" si="24"/>
        <v>12858.339833078935</v>
      </c>
      <c r="CO36" s="210">
        <f t="shared" si="24"/>
        <v>12858.339833078935</v>
      </c>
      <c r="CP36" s="210">
        <f t="shared" si="24"/>
        <v>12858.339833078935</v>
      </c>
      <c r="CQ36" s="210">
        <f t="shared" si="24"/>
        <v>12858.339833078935</v>
      </c>
      <c r="CR36" s="210">
        <f t="shared" si="24"/>
        <v>12858.339833078935</v>
      </c>
      <c r="CS36" s="210">
        <f t="shared" si="24"/>
        <v>12858.339833078935</v>
      </c>
      <c r="CT36" s="210">
        <f t="shared" si="24"/>
        <v>12858.339833078935</v>
      </c>
      <c r="CU36" s="210">
        <f t="shared" si="24"/>
        <v>12858.339833078935</v>
      </c>
      <c r="CV36" s="210">
        <f t="shared" si="24"/>
        <v>12858.339833078935</v>
      </c>
      <c r="CW36" s="210">
        <f t="shared" si="24"/>
        <v>12858.339833078935</v>
      </c>
      <c r="CX36" s="210">
        <f t="shared" si="25"/>
        <v>12858.339833078935</v>
      </c>
      <c r="CY36" s="210">
        <f t="shared" si="25"/>
        <v>12858.339833078935</v>
      </c>
      <c r="CZ36" s="210">
        <f t="shared" si="25"/>
        <v>12858.339833078935</v>
      </c>
      <c r="DA36" s="210">
        <f t="shared" si="25"/>
        <v>12858.339833078935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6640.457190791938</v>
      </c>
      <c r="E37" s="203">
        <f>Income!E86</f>
        <v>18110.337793068924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125.29164510928184</v>
      </c>
      <c r="BI37" s="210">
        <f t="shared" si="21"/>
        <v>375.87493532784555</v>
      </c>
      <c r="BJ37" s="210">
        <f t="shared" si="21"/>
        <v>626.45822554640927</v>
      </c>
      <c r="BK37" s="210">
        <f t="shared" si="21"/>
        <v>877.04151576497293</v>
      </c>
      <c r="BL37" s="210">
        <f t="shared" si="21"/>
        <v>1127.6248059835366</v>
      </c>
      <c r="BM37" s="210">
        <f t="shared" si="21"/>
        <v>1378.2080962021005</v>
      </c>
      <c r="BN37" s="210">
        <f t="shared" si="22"/>
        <v>1628.7913864206639</v>
      </c>
      <c r="BO37" s="210">
        <f t="shared" si="22"/>
        <v>1879.3746766392278</v>
      </c>
      <c r="BP37" s="210">
        <f t="shared" si="22"/>
        <v>2129.9579668577912</v>
      </c>
      <c r="BQ37" s="210">
        <f t="shared" si="22"/>
        <v>2380.5412570763551</v>
      </c>
      <c r="BR37" s="210">
        <f t="shared" si="22"/>
        <v>2631.1245472949186</v>
      </c>
      <c r="BS37" s="210">
        <f t="shared" si="22"/>
        <v>2881.7078375134829</v>
      </c>
      <c r="BT37" s="210">
        <f t="shared" si="22"/>
        <v>3132.2911277320463</v>
      </c>
      <c r="BU37" s="210">
        <f t="shared" si="22"/>
        <v>3382.8744179506102</v>
      </c>
      <c r="BV37" s="210">
        <f t="shared" si="22"/>
        <v>3633.4577081691737</v>
      </c>
      <c r="BW37" s="210">
        <f t="shared" si="22"/>
        <v>3884.0409983877375</v>
      </c>
      <c r="BX37" s="210">
        <f t="shared" si="23"/>
        <v>4134.624288606301</v>
      </c>
      <c r="BY37" s="210">
        <f t="shared" si="23"/>
        <v>4385.2075788248649</v>
      </c>
      <c r="BZ37" s="210">
        <f t="shared" si="23"/>
        <v>4635.7908690434288</v>
      </c>
      <c r="CA37" s="210">
        <f t="shared" si="23"/>
        <v>4886.3741592619926</v>
      </c>
      <c r="CB37" s="210">
        <f t="shared" si="23"/>
        <v>5136.9574494805565</v>
      </c>
      <c r="CC37" s="210">
        <f t="shared" si="23"/>
        <v>5387.5407396991195</v>
      </c>
      <c r="CD37" s="210">
        <f t="shared" si="23"/>
        <v>5638.1240299176834</v>
      </c>
      <c r="CE37" s="210">
        <f t="shared" si="23"/>
        <v>5888.7073201362464</v>
      </c>
      <c r="CF37" s="210">
        <f t="shared" si="23"/>
        <v>6139.2906103548112</v>
      </c>
      <c r="CG37" s="210">
        <f t="shared" si="23"/>
        <v>6389.8739005733742</v>
      </c>
      <c r="CH37" s="210">
        <f t="shared" si="24"/>
        <v>6640.457190791938</v>
      </c>
      <c r="CI37" s="210">
        <f t="shared" si="24"/>
        <v>7405.1158976104034</v>
      </c>
      <c r="CJ37" s="210">
        <f t="shared" si="24"/>
        <v>8169.7746044288697</v>
      </c>
      <c r="CK37" s="210">
        <f t="shared" si="24"/>
        <v>8934.433311247336</v>
      </c>
      <c r="CL37" s="210">
        <f t="shared" si="24"/>
        <v>9699.0920180658013</v>
      </c>
      <c r="CM37" s="210">
        <f t="shared" si="24"/>
        <v>10463.750724884267</v>
      </c>
      <c r="CN37" s="210">
        <f t="shared" si="24"/>
        <v>11228.409431702732</v>
      </c>
      <c r="CO37" s="210">
        <f t="shared" si="24"/>
        <v>11993.068138521197</v>
      </c>
      <c r="CP37" s="210">
        <f t="shared" si="24"/>
        <v>12757.726845339665</v>
      </c>
      <c r="CQ37" s="210">
        <f t="shared" si="24"/>
        <v>13522.38555215813</v>
      </c>
      <c r="CR37" s="210">
        <f t="shared" si="25"/>
        <v>14287.044258976595</v>
      </c>
      <c r="CS37" s="210">
        <f t="shared" si="25"/>
        <v>15051.702965795061</v>
      </c>
      <c r="CT37" s="210">
        <f t="shared" si="25"/>
        <v>15816.361672613526</v>
      </c>
      <c r="CU37" s="210">
        <f t="shared" si="25"/>
        <v>16581.020379431993</v>
      </c>
      <c r="CV37" s="210">
        <f t="shared" si="25"/>
        <v>17345.679086250457</v>
      </c>
      <c r="CW37" s="210">
        <f t="shared" si="25"/>
        <v>18110.337793068924</v>
      </c>
      <c r="CX37" s="210">
        <f t="shared" si="25"/>
        <v>18110.337793068924</v>
      </c>
      <c r="CY37" s="210">
        <f t="shared" si="25"/>
        <v>18110.337793068924</v>
      </c>
      <c r="CZ37" s="210">
        <f t="shared" si="25"/>
        <v>18110.337793068924</v>
      </c>
      <c r="DA37" s="210">
        <f t="shared" si="25"/>
        <v>18110.337793068924</v>
      </c>
    </row>
    <row r="38" spans="1:105">
      <c r="A38" s="201" t="str">
        <f>Income!A88</f>
        <v>TOTAL</v>
      </c>
      <c r="B38" s="203">
        <f>Income!B88</f>
        <v>73791.24740457494</v>
      </c>
      <c r="C38" s="203">
        <f>Income!C88</f>
        <v>81930.319663689414</v>
      </c>
      <c r="D38" s="203">
        <f>Income!D88</f>
        <v>130945.16420520282</v>
      </c>
      <c r="E38" s="203">
        <f>Income!E88</f>
        <v>222555.68367064188</v>
      </c>
      <c r="F38" s="204">
        <f t="shared" ref="F38:AK38" si="26">SUM(F25:F37)</f>
        <v>58125.805213570326</v>
      </c>
      <c r="G38" s="204">
        <f t="shared" si="26"/>
        <v>58125.805213570326</v>
      </c>
      <c r="H38" s="204">
        <f t="shared" si="26"/>
        <v>58125.805213570326</v>
      </c>
      <c r="I38" s="204">
        <f t="shared" si="26"/>
        <v>58125.805213570326</v>
      </c>
      <c r="J38" s="204">
        <f t="shared" si="26"/>
        <v>58125.805213570326</v>
      </c>
      <c r="K38" s="204">
        <f t="shared" si="26"/>
        <v>58125.805213570326</v>
      </c>
      <c r="L38" s="204">
        <f t="shared" si="26"/>
        <v>58125.805213570326</v>
      </c>
      <c r="M38" s="204">
        <f t="shared" si="26"/>
        <v>58125.805213570326</v>
      </c>
      <c r="N38" s="204">
        <f t="shared" si="26"/>
        <v>58125.805213570326</v>
      </c>
      <c r="O38" s="204">
        <f t="shared" si="26"/>
        <v>58125.805213570326</v>
      </c>
      <c r="P38" s="204">
        <f t="shared" si="26"/>
        <v>58125.805213570326</v>
      </c>
      <c r="Q38" s="204">
        <f t="shared" si="26"/>
        <v>58125.805213570326</v>
      </c>
      <c r="R38" s="204">
        <f t="shared" si="26"/>
        <v>58125.805213570326</v>
      </c>
      <c r="S38" s="204">
        <f t="shared" si="26"/>
        <v>58125.805213570326</v>
      </c>
      <c r="T38" s="204">
        <f t="shared" si="26"/>
        <v>58125.805213570326</v>
      </c>
      <c r="U38" s="204">
        <f t="shared" si="26"/>
        <v>58125.805213570326</v>
      </c>
      <c r="V38" s="204">
        <f t="shared" si="26"/>
        <v>58125.805213570326</v>
      </c>
      <c r="W38" s="204">
        <f t="shared" si="26"/>
        <v>58125.805213570326</v>
      </c>
      <c r="X38" s="204">
        <f t="shared" si="26"/>
        <v>58125.805213570326</v>
      </c>
      <c r="Y38" s="204">
        <f t="shared" si="26"/>
        <v>58301.15187150173</v>
      </c>
      <c r="Z38" s="204">
        <f t="shared" si="26"/>
        <v>58651.845187364546</v>
      </c>
      <c r="AA38" s="204">
        <f t="shared" si="26"/>
        <v>59002.538503227363</v>
      </c>
      <c r="AB38" s="204">
        <f t="shared" si="26"/>
        <v>59353.231819090179</v>
      </c>
      <c r="AC38" s="204">
        <f t="shared" si="26"/>
        <v>59703.925134952995</v>
      </c>
      <c r="AD38" s="204">
        <f t="shared" si="26"/>
        <v>60054.618450815804</v>
      </c>
      <c r="AE38" s="204">
        <f t="shared" si="26"/>
        <v>60405.311766678627</v>
      </c>
      <c r="AF38" s="204">
        <f t="shared" si="26"/>
        <v>60756.005082541436</v>
      </c>
      <c r="AG38" s="204">
        <f t="shared" si="26"/>
        <v>61106.698398404253</v>
      </c>
      <c r="AH38" s="204">
        <f t="shared" si="26"/>
        <v>61457.391714267069</v>
      </c>
      <c r="AI38" s="204">
        <f t="shared" si="26"/>
        <v>61808.085030129892</v>
      </c>
      <c r="AJ38" s="204">
        <f t="shared" si="26"/>
        <v>62158.778345992701</v>
      </c>
      <c r="AK38" s="204">
        <f t="shared" si="26"/>
        <v>62509.471661855518</v>
      </c>
      <c r="AL38" s="204">
        <f t="shared" ref="AL38:BQ38" si="27">SUM(AL25:AL37)</f>
        <v>62860.164977718334</v>
      </c>
      <c r="AM38" s="204">
        <f t="shared" si="27"/>
        <v>63210.858293581143</v>
      </c>
      <c r="AN38" s="204">
        <f t="shared" si="27"/>
        <v>63561.551609443966</v>
      </c>
      <c r="AO38" s="204">
        <f t="shared" si="27"/>
        <v>63912.244925306775</v>
      </c>
      <c r="AP38" s="204">
        <f t="shared" si="27"/>
        <v>64262.938241169599</v>
      </c>
      <c r="AQ38" s="204">
        <f t="shared" si="27"/>
        <v>64613.631557032408</v>
      </c>
      <c r="AR38" s="204">
        <f t="shared" si="27"/>
        <v>64964.324872895224</v>
      </c>
      <c r="AS38" s="204">
        <f t="shared" si="27"/>
        <v>65315.01818875804</v>
      </c>
      <c r="AT38" s="204">
        <f t="shared" si="27"/>
        <v>65665.711504620849</v>
      </c>
      <c r="AU38" s="204">
        <f t="shared" si="27"/>
        <v>66016.404820483673</v>
      </c>
      <c r="AV38" s="204">
        <f t="shared" si="27"/>
        <v>66367.098136346482</v>
      </c>
      <c r="AW38" s="204">
        <f t="shared" si="27"/>
        <v>66717.791452209305</v>
      </c>
      <c r="AX38" s="204">
        <f t="shared" si="27"/>
        <v>67068.484768072114</v>
      </c>
      <c r="AY38" s="204">
        <f t="shared" si="27"/>
        <v>67419.178083934938</v>
      </c>
      <c r="AZ38" s="204">
        <f t="shared" si="27"/>
        <v>67769.871399797747</v>
      </c>
      <c r="BA38" s="204">
        <f t="shared" si="27"/>
        <v>68120.564715660556</v>
      </c>
      <c r="BB38" s="204">
        <f t="shared" si="27"/>
        <v>68471.258031523379</v>
      </c>
      <c r="BC38" s="204">
        <f t="shared" si="27"/>
        <v>68821.951347386203</v>
      </c>
      <c r="BD38" s="204">
        <f t="shared" si="27"/>
        <v>69172.644663249012</v>
      </c>
      <c r="BE38" s="204">
        <f t="shared" si="27"/>
        <v>69523.33797911182</v>
      </c>
      <c r="BF38" s="204">
        <f t="shared" si="27"/>
        <v>69874.031294974644</v>
      </c>
      <c r="BG38" s="204">
        <f t="shared" si="27"/>
        <v>70224.724610837453</v>
      </c>
      <c r="BH38" s="204">
        <f t="shared" si="27"/>
        <v>71189.336876635454</v>
      </c>
      <c r="BI38" s="204">
        <f t="shared" si="27"/>
        <v>72767.868092368633</v>
      </c>
      <c r="BJ38" s="204">
        <f t="shared" si="27"/>
        <v>74346.399308101827</v>
      </c>
      <c r="BK38" s="204">
        <f t="shared" si="27"/>
        <v>75924.930523835021</v>
      </c>
      <c r="BL38" s="204">
        <f t="shared" si="27"/>
        <v>77503.4617395682</v>
      </c>
      <c r="BM38" s="204">
        <f t="shared" si="27"/>
        <v>79081.992955301379</v>
      </c>
      <c r="BN38" s="204">
        <f t="shared" si="27"/>
        <v>80660.524171034573</v>
      </c>
      <c r="BO38" s="204">
        <f t="shared" si="27"/>
        <v>82239.055386767752</v>
      </c>
      <c r="BP38" s="204">
        <f t="shared" si="27"/>
        <v>83817.586602500945</v>
      </c>
      <c r="BQ38" s="204">
        <f t="shared" si="27"/>
        <v>85396.117818234125</v>
      </c>
      <c r="BR38" s="204">
        <f t="shared" ref="BR38:CW38" si="28">SUM(BR25:BR37)</f>
        <v>86974.649033967318</v>
      </c>
      <c r="BS38" s="204">
        <f t="shared" si="28"/>
        <v>88553.180249700497</v>
      </c>
      <c r="BT38" s="204">
        <f t="shared" si="28"/>
        <v>90131.711465433676</v>
      </c>
      <c r="BU38" s="204">
        <f t="shared" si="28"/>
        <v>91710.242681166856</v>
      </c>
      <c r="BV38" s="204">
        <f t="shared" si="28"/>
        <v>93288.773896900049</v>
      </c>
      <c r="BW38" s="204">
        <f t="shared" si="28"/>
        <v>94867.305112633228</v>
      </c>
      <c r="BX38" s="204">
        <f t="shared" si="28"/>
        <v>96445.836328366408</v>
      </c>
      <c r="BY38" s="204">
        <f t="shared" si="28"/>
        <v>98024.367544099601</v>
      </c>
      <c r="BZ38" s="204">
        <f t="shared" si="28"/>
        <v>99602.89875983278</v>
      </c>
      <c r="CA38" s="204">
        <f t="shared" si="28"/>
        <v>101181.42997556596</v>
      </c>
      <c r="CB38" s="204">
        <f t="shared" si="28"/>
        <v>102759.96119129917</v>
      </c>
      <c r="CC38" s="204">
        <f t="shared" si="28"/>
        <v>104338.49240703233</v>
      </c>
      <c r="CD38" s="204">
        <f t="shared" si="28"/>
        <v>105917.02362276554</v>
      </c>
      <c r="CE38" s="204">
        <f t="shared" si="28"/>
        <v>107495.55483849871</v>
      </c>
      <c r="CF38" s="204">
        <f t="shared" si="28"/>
        <v>109074.0860542319</v>
      </c>
      <c r="CG38" s="204">
        <f t="shared" si="28"/>
        <v>110652.61726996509</v>
      </c>
      <c r="CH38" s="204">
        <f t="shared" si="28"/>
        <v>112231.14848569827</v>
      </c>
      <c r="CI38" s="204">
        <f t="shared" si="28"/>
        <v>118934.14533747736</v>
      </c>
      <c r="CJ38" s="204">
        <f t="shared" si="28"/>
        <v>125637.14218925645</v>
      </c>
      <c r="CK38" s="204">
        <f t="shared" si="28"/>
        <v>132340.13904103555</v>
      </c>
      <c r="CL38" s="204">
        <f t="shared" si="28"/>
        <v>139043.13589281467</v>
      </c>
      <c r="CM38" s="204">
        <f t="shared" si="28"/>
        <v>145746.13274459375</v>
      </c>
      <c r="CN38" s="204">
        <f t="shared" si="28"/>
        <v>152449.1295963728</v>
      </c>
      <c r="CO38" s="204">
        <f t="shared" si="28"/>
        <v>159152.12644815192</v>
      </c>
      <c r="CP38" s="204">
        <f t="shared" si="28"/>
        <v>165855.123299931</v>
      </c>
      <c r="CQ38" s="204">
        <f t="shared" si="28"/>
        <v>172558.12015171011</v>
      </c>
      <c r="CR38" s="204">
        <f t="shared" si="28"/>
        <v>179261.1170034892</v>
      </c>
      <c r="CS38" s="204">
        <f t="shared" si="28"/>
        <v>185964.11385526831</v>
      </c>
      <c r="CT38" s="204">
        <f t="shared" si="28"/>
        <v>192667.1107070474</v>
      </c>
      <c r="CU38" s="204">
        <f t="shared" si="28"/>
        <v>199370.10755882645</v>
      </c>
      <c r="CV38" s="204">
        <f t="shared" si="28"/>
        <v>206073.10441060559</v>
      </c>
      <c r="CW38" s="204">
        <f t="shared" si="28"/>
        <v>212776.10126238468</v>
      </c>
      <c r="CX38" s="204">
        <f>SUM(CX25:CX37)</f>
        <v>212776.10126238468</v>
      </c>
      <c r="CY38" s="204">
        <f>SUM(CY25:CY37)</f>
        <v>212776.10126238468</v>
      </c>
      <c r="CZ38" s="204">
        <f>SUM(CZ25:CZ37)</f>
        <v>212776.10126238468</v>
      </c>
      <c r="DA38" s="204">
        <f>SUM(DA25:DA37)</f>
        <v>212776.10126238468</v>
      </c>
    </row>
    <row r="39" spans="1:105">
      <c r="A39" s="201" t="str">
        <f>Income!A89</f>
        <v>Food Poverty line</v>
      </c>
      <c r="B39" s="203">
        <f>Income!B89</f>
        <v>44864.50545716835</v>
      </c>
      <c r="C39" s="203">
        <f>Income!C89</f>
        <v>44864.50545716835</v>
      </c>
      <c r="D39" s="203">
        <f>Income!D89</f>
        <v>44864.50545716835</v>
      </c>
      <c r="E39" s="203">
        <f>Income!E89</f>
        <v>44864.50545716835</v>
      </c>
      <c r="F39" s="204">
        <f t="shared" ref="F39:U39" si="29">IF(F$2&lt;=($B$2+$C$2+$D$2),IF(F$2&lt;=($B$2+$C$2),IF(F$2&lt;=$B$2,$B39,$C39),$D39),$E39)</f>
        <v>44864.50545716835</v>
      </c>
      <c r="G39" s="204">
        <f t="shared" si="29"/>
        <v>44864.50545716835</v>
      </c>
      <c r="H39" s="204">
        <f t="shared" si="29"/>
        <v>44864.50545716835</v>
      </c>
      <c r="I39" s="204">
        <f t="shared" si="29"/>
        <v>44864.50545716835</v>
      </c>
      <c r="J39" s="204">
        <f t="shared" si="29"/>
        <v>44864.50545716835</v>
      </c>
      <c r="K39" s="204">
        <f t="shared" si="29"/>
        <v>44864.50545716835</v>
      </c>
      <c r="L39" s="204">
        <f t="shared" si="29"/>
        <v>44864.50545716835</v>
      </c>
      <c r="M39" s="204">
        <f t="shared" si="29"/>
        <v>44864.50545716835</v>
      </c>
      <c r="N39" s="204">
        <f t="shared" si="29"/>
        <v>44864.50545716835</v>
      </c>
      <c r="O39" s="204">
        <f t="shared" si="29"/>
        <v>44864.50545716835</v>
      </c>
      <c r="P39" s="204">
        <f t="shared" si="29"/>
        <v>44864.50545716835</v>
      </c>
      <c r="Q39" s="204">
        <f t="shared" si="29"/>
        <v>44864.50545716835</v>
      </c>
      <c r="R39" s="204">
        <f t="shared" si="29"/>
        <v>44864.50545716835</v>
      </c>
      <c r="S39" s="204">
        <f t="shared" si="29"/>
        <v>44864.50545716835</v>
      </c>
      <c r="T39" s="204">
        <f t="shared" si="29"/>
        <v>44864.50545716835</v>
      </c>
      <c r="U39" s="204">
        <f t="shared" si="29"/>
        <v>44864.50545716835</v>
      </c>
      <c r="V39" s="204">
        <f t="shared" ref="V39:AK40" si="30">IF(V$2&lt;=($B$2+$C$2+$D$2),IF(V$2&lt;=($B$2+$C$2),IF(V$2&lt;=$B$2,$B39,$C39),$D39),$E39)</f>
        <v>44864.50545716835</v>
      </c>
      <c r="W39" s="204">
        <f t="shared" si="30"/>
        <v>44864.50545716835</v>
      </c>
      <c r="X39" s="204">
        <f t="shared" si="30"/>
        <v>44864.50545716835</v>
      </c>
      <c r="Y39" s="204">
        <f t="shared" si="30"/>
        <v>44864.50545716835</v>
      </c>
      <c r="Z39" s="204">
        <f t="shared" si="30"/>
        <v>44864.50545716835</v>
      </c>
      <c r="AA39" s="204">
        <f t="shared" si="30"/>
        <v>44864.50545716835</v>
      </c>
      <c r="AB39" s="204">
        <f t="shared" si="30"/>
        <v>44864.50545716835</v>
      </c>
      <c r="AC39" s="204">
        <f t="shared" si="30"/>
        <v>44864.50545716835</v>
      </c>
      <c r="AD39" s="204">
        <f t="shared" si="30"/>
        <v>44864.50545716835</v>
      </c>
      <c r="AE39" s="204">
        <f t="shared" si="30"/>
        <v>44864.50545716835</v>
      </c>
      <c r="AF39" s="204">
        <f t="shared" si="30"/>
        <v>44864.50545716835</v>
      </c>
      <c r="AG39" s="204">
        <f t="shared" si="30"/>
        <v>44864.50545716835</v>
      </c>
      <c r="AH39" s="204">
        <f t="shared" si="30"/>
        <v>44864.50545716835</v>
      </c>
      <c r="AI39" s="204">
        <f t="shared" si="30"/>
        <v>44864.50545716835</v>
      </c>
      <c r="AJ39" s="204">
        <f t="shared" si="30"/>
        <v>44864.50545716835</v>
      </c>
      <c r="AK39" s="204">
        <f t="shared" si="30"/>
        <v>44864.50545716835</v>
      </c>
      <c r="AL39" s="204">
        <f t="shared" ref="AL39:BA40" si="31">IF(AL$2&lt;=($B$2+$C$2+$D$2),IF(AL$2&lt;=($B$2+$C$2),IF(AL$2&lt;=$B$2,$B39,$C39),$D39),$E39)</f>
        <v>44864.50545716835</v>
      </c>
      <c r="AM39" s="204">
        <f t="shared" si="31"/>
        <v>44864.50545716835</v>
      </c>
      <c r="AN39" s="204">
        <f t="shared" si="31"/>
        <v>44864.50545716835</v>
      </c>
      <c r="AO39" s="204">
        <f t="shared" si="31"/>
        <v>44864.50545716835</v>
      </c>
      <c r="AP39" s="204">
        <f t="shared" si="31"/>
        <v>44864.50545716835</v>
      </c>
      <c r="AQ39" s="204">
        <f t="shared" si="31"/>
        <v>44864.50545716835</v>
      </c>
      <c r="AR39" s="204">
        <f t="shared" si="31"/>
        <v>44864.50545716835</v>
      </c>
      <c r="AS39" s="204">
        <f t="shared" si="31"/>
        <v>44864.50545716835</v>
      </c>
      <c r="AT39" s="204">
        <f t="shared" si="31"/>
        <v>44864.50545716835</v>
      </c>
      <c r="AU39" s="204">
        <f t="shared" si="31"/>
        <v>44864.50545716835</v>
      </c>
      <c r="AV39" s="204">
        <f t="shared" si="31"/>
        <v>44864.50545716835</v>
      </c>
      <c r="AW39" s="204">
        <f t="shared" si="31"/>
        <v>44864.50545716835</v>
      </c>
      <c r="AX39" s="204">
        <f t="shared" si="31"/>
        <v>44864.50545716835</v>
      </c>
      <c r="AY39" s="204">
        <f t="shared" si="31"/>
        <v>44864.50545716835</v>
      </c>
      <c r="AZ39" s="204">
        <f t="shared" si="31"/>
        <v>44864.50545716835</v>
      </c>
      <c r="BA39" s="204">
        <f t="shared" si="31"/>
        <v>44864.50545716835</v>
      </c>
      <c r="BB39" s="204">
        <f t="shared" ref="BB39:CD40" si="32">IF(BB$2&lt;=($B$2+$C$2+$D$2),IF(BB$2&lt;=($B$2+$C$2),IF(BB$2&lt;=$B$2,$B39,$C39),$D39),$E39)</f>
        <v>44864.50545716835</v>
      </c>
      <c r="BC39" s="204">
        <f t="shared" si="32"/>
        <v>44864.50545716835</v>
      </c>
      <c r="BD39" s="204">
        <f t="shared" si="32"/>
        <v>44864.50545716835</v>
      </c>
      <c r="BE39" s="204">
        <f t="shared" si="32"/>
        <v>44864.50545716835</v>
      </c>
      <c r="BF39" s="204">
        <f t="shared" si="32"/>
        <v>44864.50545716835</v>
      </c>
      <c r="BG39" s="204">
        <f t="shared" si="32"/>
        <v>44864.50545716835</v>
      </c>
      <c r="BH39" s="204">
        <f t="shared" si="32"/>
        <v>44864.50545716835</v>
      </c>
      <c r="BI39" s="204">
        <f t="shared" si="32"/>
        <v>44864.50545716835</v>
      </c>
      <c r="BJ39" s="204">
        <f t="shared" si="32"/>
        <v>44864.50545716835</v>
      </c>
      <c r="BK39" s="204">
        <f t="shared" si="32"/>
        <v>44864.50545716835</v>
      </c>
      <c r="BL39" s="204">
        <f t="shared" si="32"/>
        <v>44864.50545716835</v>
      </c>
      <c r="BM39" s="204">
        <f t="shared" si="32"/>
        <v>44864.50545716835</v>
      </c>
      <c r="BN39" s="204">
        <f t="shared" si="32"/>
        <v>44864.50545716835</v>
      </c>
      <c r="BO39" s="204">
        <f t="shared" si="32"/>
        <v>44864.50545716835</v>
      </c>
      <c r="BP39" s="204">
        <f t="shared" si="32"/>
        <v>44864.50545716835</v>
      </c>
      <c r="BQ39" s="204">
        <f t="shared" si="32"/>
        <v>44864.50545716835</v>
      </c>
      <c r="BR39" s="204">
        <f t="shared" si="32"/>
        <v>44864.50545716835</v>
      </c>
      <c r="BS39" s="204">
        <f t="shared" si="32"/>
        <v>44864.50545716835</v>
      </c>
      <c r="BT39" s="204">
        <f t="shared" si="32"/>
        <v>44864.50545716835</v>
      </c>
      <c r="BU39" s="204">
        <f t="shared" si="32"/>
        <v>44864.50545716835</v>
      </c>
      <c r="BV39" s="204">
        <f t="shared" si="32"/>
        <v>44864.50545716835</v>
      </c>
      <c r="BW39" s="204">
        <f t="shared" si="32"/>
        <v>44864.50545716835</v>
      </c>
      <c r="BX39" s="204">
        <f t="shared" si="32"/>
        <v>44864.50545716835</v>
      </c>
      <c r="BY39" s="204">
        <f t="shared" si="32"/>
        <v>44864.50545716835</v>
      </c>
      <c r="BZ39" s="204">
        <f t="shared" si="32"/>
        <v>44864.50545716835</v>
      </c>
      <c r="CA39" s="204">
        <f t="shared" si="32"/>
        <v>44864.50545716835</v>
      </c>
      <c r="CB39" s="204">
        <f t="shared" si="32"/>
        <v>44864.50545716835</v>
      </c>
      <c r="CC39" s="204">
        <f t="shared" si="32"/>
        <v>44864.50545716835</v>
      </c>
      <c r="CD39" s="204">
        <f t="shared" si="32"/>
        <v>44864.50545716835</v>
      </c>
      <c r="CE39" s="204">
        <f t="shared" ref="CE39:CR40" si="33">IF(CE$2&lt;=($B$2+$C$2+$D$2),IF(CE$2&lt;=($B$2+$C$2),IF(CE$2&lt;=$B$2,$B39,$C39),$D39),$E39)</f>
        <v>44864.50545716835</v>
      </c>
      <c r="CF39" s="204">
        <f t="shared" si="33"/>
        <v>44864.50545716835</v>
      </c>
      <c r="CG39" s="204">
        <f t="shared" si="33"/>
        <v>44864.50545716835</v>
      </c>
      <c r="CH39" s="204">
        <f t="shared" si="33"/>
        <v>44864.50545716835</v>
      </c>
      <c r="CI39" s="204">
        <f t="shared" si="33"/>
        <v>44864.50545716835</v>
      </c>
      <c r="CJ39" s="204">
        <f t="shared" si="33"/>
        <v>44864.50545716835</v>
      </c>
      <c r="CK39" s="204">
        <f t="shared" si="33"/>
        <v>44864.50545716835</v>
      </c>
      <c r="CL39" s="204">
        <f t="shared" si="33"/>
        <v>44864.50545716835</v>
      </c>
      <c r="CM39" s="204">
        <f t="shared" si="33"/>
        <v>44864.50545716835</v>
      </c>
      <c r="CN39" s="204">
        <f t="shared" si="33"/>
        <v>44864.50545716835</v>
      </c>
      <c r="CO39" s="204">
        <f t="shared" si="33"/>
        <v>44864.50545716835</v>
      </c>
      <c r="CP39" s="204">
        <f t="shared" si="33"/>
        <v>44864.50545716835</v>
      </c>
      <c r="CQ39" s="204">
        <f t="shared" si="33"/>
        <v>44864.50545716835</v>
      </c>
      <c r="CR39" s="204">
        <f t="shared" si="33"/>
        <v>44864.50545716835</v>
      </c>
      <c r="CS39" s="204">
        <f t="shared" ref="CS39:DA40" si="34">IF(CS$2&lt;=($B$2+$C$2+$D$2),IF(CS$2&lt;=($B$2+$C$2),IF(CS$2&lt;=$B$2,$B39,$C39),$D39),$E39)</f>
        <v>44864.50545716835</v>
      </c>
      <c r="CT39" s="204">
        <f t="shared" si="34"/>
        <v>44864.50545716835</v>
      </c>
      <c r="CU39" s="204">
        <f t="shared" si="34"/>
        <v>44864.50545716835</v>
      </c>
      <c r="CV39" s="204">
        <f t="shared" si="34"/>
        <v>44864.50545716835</v>
      </c>
      <c r="CW39" s="204">
        <f t="shared" si="34"/>
        <v>44864.50545716835</v>
      </c>
      <c r="CX39" s="204">
        <f t="shared" si="34"/>
        <v>44864.50545716835</v>
      </c>
      <c r="CY39" s="204">
        <f t="shared" si="34"/>
        <v>44864.50545716835</v>
      </c>
      <c r="CZ39" s="204">
        <f t="shared" si="34"/>
        <v>44864.50545716835</v>
      </c>
      <c r="DA39" s="204">
        <f t="shared" si="34"/>
        <v>44864.50545716835</v>
      </c>
    </row>
    <row r="40" spans="1:105">
      <c r="A40" s="201" t="str">
        <f>Income!A90</f>
        <v>Lower Bound Poverty line</v>
      </c>
      <c r="B40" s="203">
        <f>Income!B90</f>
        <v>64129.185457168351</v>
      </c>
      <c r="C40" s="203">
        <f>Income!C90</f>
        <v>64129.185457168351</v>
      </c>
      <c r="D40" s="203">
        <f>Income!D90</f>
        <v>64129.185457168351</v>
      </c>
      <c r="E40" s="203">
        <f>Income!E90</f>
        <v>64129.185457168351</v>
      </c>
      <c r="F40" s="204">
        <f t="shared" ref="F40:U40" si="35">IF(F$2&lt;=($B$2+$C$2+$D$2),IF(F$2&lt;=($B$2+$C$2),IF(F$2&lt;=$B$2,$B40,$C40),$D40),$E40)</f>
        <v>64129.185457168351</v>
      </c>
      <c r="G40" s="204">
        <f t="shared" si="35"/>
        <v>64129.185457168351</v>
      </c>
      <c r="H40" s="204">
        <f t="shared" si="35"/>
        <v>64129.185457168351</v>
      </c>
      <c r="I40" s="204">
        <f t="shared" si="35"/>
        <v>64129.185457168351</v>
      </c>
      <c r="J40" s="204">
        <f t="shared" si="35"/>
        <v>64129.185457168351</v>
      </c>
      <c r="K40" s="204">
        <f t="shared" si="35"/>
        <v>64129.185457168351</v>
      </c>
      <c r="L40" s="204">
        <f t="shared" si="35"/>
        <v>64129.185457168351</v>
      </c>
      <c r="M40" s="204">
        <f t="shared" si="35"/>
        <v>64129.185457168351</v>
      </c>
      <c r="N40" s="204">
        <f t="shared" si="35"/>
        <v>64129.185457168351</v>
      </c>
      <c r="O40" s="204">
        <f t="shared" si="35"/>
        <v>64129.185457168351</v>
      </c>
      <c r="P40" s="204">
        <f t="shared" si="35"/>
        <v>64129.185457168351</v>
      </c>
      <c r="Q40" s="204">
        <f t="shared" si="35"/>
        <v>64129.185457168351</v>
      </c>
      <c r="R40" s="204">
        <f t="shared" si="35"/>
        <v>64129.185457168351</v>
      </c>
      <c r="S40" s="204">
        <f t="shared" si="35"/>
        <v>64129.185457168351</v>
      </c>
      <c r="T40" s="204">
        <f t="shared" si="35"/>
        <v>64129.185457168351</v>
      </c>
      <c r="U40" s="204">
        <f t="shared" si="35"/>
        <v>64129.185457168351</v>
      </c>
      <c r="V40" s="204">
        <f t="shared" si="30"/>
        <v>64129.185457168351</v>
      </c>
      <c r="W40" s="204">
        <f t="shared" si="30"/>
        <v>64129.185457168351</v>
      </c>
      <c r="X40" s="204">
        <f t="shared" si="30"/>
        <v>64129.185457168351</v>
      </c>
      <c r="Y40" s="204">
        <f t="shared" si="30"/>
        <v>64129.185457168351</v>
      </c>
      <c r="Z40" s="204">
        <f t="shared" si="30"/>
        <v>64129.185457168351</v>
      </c>
      <c r="AA40" s="204">
        <f t="shared" si="30"/>
        <v>64129.185457168351</v>
      </c>
      <c r="AB40" s="204">
        <f t="shared" si="30"/>
        <v>64129.185457168351</v>
      </c>
      <c r="AC40" s="204">
        <f t="shared" si="30"/>
        <v>64129.185457168351</v>
      </c>
      <c r="AD40" s="204">
        <f t="shared" si="30"/>
        <v>64129.185457168351</v>
      </c>
      <c r="AE40" s="204">
        <f t="shared" si="30"/>
        <v>64129.185457168351</v>
      </c>
      <c r="AF40" s="204">
        <f t="shared" si="30"/>
        <v>64129.185457168351</v>
      </c>
      <c r="AG40" s="204">
        <f t="shared" si="30"/>
        <v>64129.185457168351</v>
      </c>
      <c r="AH40" s="204">
        <f t="shared" si="30"/>
        <v>64129.185457168351</v>
      </c>
      <c r="AI40" s="204">
        <f t="shared" si="30"/>
        <v>64129.185457168351</v>
      </c>
      <c r="AJ40" s="204">
        <f t="shared" si="30"/>
        <v>64129.185457168351</v>
      </c>
      <c r="AK40" s="204">
        <f t="shared" si="30"/>
        <v>64129.185457168351</v>
      </c>
      <c r="AL40" s="204">
        <f t="shared" si="31"/>
        <v>64129.185457168351</v>
      </c>
      <c r="AM40" s="204">
        <f t="shared" si="31"/>
        <v>64129.185457168351</v>
      </c>
      <c r="AN40" s="204">
        <f t="shared" si="31"/>
        <v>64129.185457168351</v>
      </c>
      <c r="AO40" s="204">
        <f t="shared" si="31"/>
        <v>64129.185457168351</v>
      </c>
      <c r="AP40" s="204">
        <f t="shared" si="31"/>
        <v>64129.185457168351</v>
      </c>
      <c r="AQ40" s="204">
        <f t="shared" si="31"/>
        <v>64129.185457168351</v>
      </c>
      <c r="AR40" s="204">
        <f t="shared" si="31"/>
        <v>64129.185457168351</v>
      </c>
      <c r="AS40" s="204">
        <f t="shared" si="31"/>
        <v>64129.185457168351</v>
      </c>
      <c r="AT40" s="204">
        <f t="shared" si="31"/>
        <v>64129.185457168351</v>
      </c>
      <c r="AU40" s="204">
        <f t="shared" si="31"/>
        <v>64129.185457168351</v>
      </c>
      <c r="AV40" s="204">
        <f t="shared" si="31"/>
        <v>64129.185457168351</v>
      </c>
      <c r="AW40" s="204">
        <f t="shared" si="31"/>
        <v>64129.185457168351</v>
      </c>
      <c r="AX40" s="204">
        <f t="shared" si="31"/>
        <v>64129.185457168351</v>
      </c>
      <c r="AY40" s="204">
        <f t="shared" si="31"/>
        <v>64129.185457168351</v>
      </c>
      <c r="AZ40" s="204">
        <f t="shared" si="31"/>
        <v>64129.185457168351</v>
      </c>
      <c r="BA40" s="204">
        <f t="shared" si="31"/>
        <v>64129.185457168351</v>
      </c>
      <c r="BB40" s="204">
        <f t="shared" si="32"/>
        <v>64129.185457168351</v>
      </c>
      <c r="BC40" s="204">
        <f t="shared" si="32"/>
        <v>64129.185457168351</v>
      </c>
      <c r="BD40" s="204">
        <f t="shared" si="32"/>
        <v>64129.185457168351</v>
      </c>
      <c r="BE40" s="204">
        <f t="shared" si="32"/>
        <v>64129.185457168351</v>
      </c>
      <c r="BF40" s="204">
        <f t="shared" si="32"/>
        <v>64129.185457168351</v>
      </c>
      <c r="BG40" s="204">
        <f t="shared" si="32"/>
        <v>64129.185457168351</v>
      </c>
      <c r="BH40" s="204">
        <f t="shared" si="32"/>
        <v>64129.185457168351</v>
      </c>
      <c r="BI40" s="204">
        <f t="shared" si="32"/>
        <v>64129.185457168351</v>
      </c>
      <c r="BJ40" s="204">
        <f t="shared" si="32"/>
        <v>64129.185457168351</v>
      </c>
      <c r="BK40" s="204">
        <f t="shared" si="32"/>
        <v>64129.185457168351</v>
      </c>
      <c r="BL40" s="204">
        <f t="shared" si="32"/>
        <v>64129.185457168351</v>
      </c>
      <c r="BM40" s="204">
        <f t="shared" si="32"/>
        <v>64129.185457168351</v>
      </c>
      <c r="BN40" s="204">
        <f t="shared" si="32"/>
        <v>64129.185457168351</v>
      </c>
      <c r="BO40" s="204">
        <f t="shared" si="32"/>
        <v>64129.185457168351</v>
      </c>
      <c r="BP40" s="204">
        <f t="shared" si="32"/>
        <v>64129.185457168351</v>
      </c>
      <c r="BQ40" s="204">
        <f t="shared" si="32"/>
        <v>64129.185457168351</v>
      </c>
      <c r="BR40" s="204">
        <f t="shared" si="32"/>
        <v>64129.185457168351</v>
      </c>
      <c r="BS40" s="204">
        <f t="shared" si="32"/>
        <v>64129.185457168351</v>
      </c>
      <c r="BT40" s="204">
        <f t="shared" si="32"/>
        <v>64129.185457168351</v>
      </c>
      <c r="BU40" s="204">
        <f t="shared" si="32"/>
        <v>64129.185457168351</v>
      </c>
      <c r="BV40" s="204">
        <f t="shared" si="32"/>
        <v>64129.185457168351</v>
      </c>
      <c r="BW40" s="204">
        <f t="shared" si="32"/>
        <v>64129.185457168351</v>
      </c>
      <c r="BX40" s="204">
        <f t="shared" si="32"/>
        <v>64129.185457168351</v>
      </c>
      <c r="BY40" s="204">
        <f t="shared" si="32"/>
        <v>64129.185457168351</v>
      </c>
      <c r="BZ40" s="204">
        <f t="shared" si="32"/>
        <v>64129.185457168351</v>
      </c>
      <c r="CA40" s="204">
        <f t="shared" si="32"/>
        <v>64129.185457168351</v>
      </c>
      <c r="CB40" s="204">
        <f t="shared" si="32"/>
        <v>64129.185457168351</v>
      </c>
      <c r="CC40" s="204">
        <f t="shared" si="32"/>
        <v>64129.185457168351</v>
      </c>
      <c r="CD40" s="204">
        <f t="shared" si="32"/>
        <v>64129.185457168351</v>
      </c>
      <c r="CE40" s="204">
        <f t="shared" si="33"/>
        <v>64129.185457168351</v>
      </c>
      <c r="CF40" s="204">
        <f t="shared" si="33"/>
        <v>64129.185457168351</v>
      </c>
      <c r="CG40" s="204">
        <f t="shared" si="33"/>
        <v>64129.185457168351</v>
      </c>
      <c r="CH40" s="204">
        <f t="shared" si="33"/>
        <v>64129.185457168351</v>
      </c>
      <c r="CI40" s="204">
        <f t="shared" si="33"/>
        <v>64129.185457168351</v>
      </c>
      <c r="CJ40" s="204">
        <f t="shared" si="33"/>
        <v>64129.185457168351</v>
      </c>
      <c r="CK40" s="204">
        <f t="shared" si="33"/>
        <v>64129.185457168351</v>
      </c>
      <c r="CL40" s="204">
        <f t="shared" si="33"/>
        <v>64129.185457168351</v>
      </c>
      <c r="CM40" s="204">
        <f t="shared" si="33"/>
        <v>64129.185457168351</v>
      </c>
      <c r="CN40" s="204">
        <f t="shared" si="33"/>
        <v>64129.185457168351</v>
      </c>
      <c r="CO40" s="204">
        <f t="shared" si="33"/>
        <v>64129.185457168351</v>
      </c>
      <c r="CP40" s="204">
        <f t="shared" si="33"/>
        <v>64129.185457168351</v>
      </c>
      <c r="CQ40" s="204">
        <f t="shared" si="33"/>
        <v>64129.185457168351</v>
      </c>
      <c r="CR40" s="204">
        <f t="shared" si="33"/>
        <v>64129.185457168351</v>
      </c>
      <c r="CS40" s="204">
        <f t="shared" si="34"/>
        <v>64129.185457168351</v>
      </c>
      <c r="CT40" s="204">
        <f t="shared" si="34"/>
        <v>64129.185457168351</v>
      </c>
      <c r="CU40" s="204">
        <f t="shared" si="34"/>
        <v>64129.185457168351</v>
      </c>
      <c r="CV40" s="204">
        <f t="shared" si="34"/>
        <v>64129.185457168351</v>
      </c>
      <c r="CW40" s="204">
        <f t="shared" si="34"/>
        <v>64129.185457168351</v>
      </c>
      <c r="CX40" s="204">
        <f t="shared" si="34"/>
        <v>64129.185457168351</v>
      </c>
      <c r="CY40" s="204">
        <f t="shared" si="34"/>
        <v>64129.185457168351</v>
      </c>
      <c r="CZ40" s="204">
        <f t="shared" si="34"/>
        <v>64129.185457168351</v>
      </c>
      <c r="DA40" s="204">
        <f t="shared" si="34"/>
        <v>64129.185457168351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0.45143397809541574</v>
      </c>
      <c r="Z42" s="210">
        <f t="shared" si="36"/>
        <v>0.45143397809541574</v>
      </c>
      <c r="AA42" s="210">
        <f t="shared" si="36"/>
        <v>0.45143397809541574</v>
      </c>
      <c r="AB42" s="210">
        <f t="shared" si="36"/>
        <v>0.45143397809541574</v>
      </c>
      <c r="AC42" s="210">
        <f t="shared" si="36"/>
        <v>0.45143397809541574</v>
      </c>
      <c r="AD42" s="210">
        <f t="shared" si="36"/>
        <v>0.45143397809541574</v>
      </c>
      <c r="AE42" s="210">
        <f t="shared" si="36"/>
        <v>0.45143397809541574</v>
      </c>
      <c r="AF42" s="210">
        <f t="shared" si="36"/>
        <v>0.45143397809541574</v>
      </c>
      <c r="AG42" s="210">
        <f t="shared" si="36"/>
        <v>0.45143397809541574</v>
      </c>
      <c r="AH42" s="210">
        <f t="shared" si="36"/>
        <v>0.45143397809541574</v>
      </c>
      <c r="AI42" s="210">
        <f t="shared" si="36"/>
        <v>0.45143397809541574</v>
      </c>
      <c r="AJ42" s="210">
        <f t="shared" si="36"/>
        <v>0.45143397809541574</v>
      </c>
      <c r="AK42" s="210">
        <f t="shared" si="36"/>
        <v>0.45143397809541574</v>
      </c>
      <c r="AL42" s="210">
        <f t="shared" ref="AL42:BQ42" si="37">IF(AL$22&lt;=$E$24,IF(AL$22&lt;=$D$24,IF(AL$22&lt;=$C$24,IF(AL$22&lt;=$B$24,$B108,($C25-$B25)/($C$24-$B$24)),($D25-$C25)/($D$24-$C$24)),($E25-$D25)/($E$24-$D$24)),$F108)</f>
        <v>0.45143397809541574</v>
      </c>
      <c r="AM42" s="210">
        <f t="shared" si="37"/>
        <v>0.45143397809541574</v>
      </c>
      <c r="AN42" s="210">
        <f t="shared" si="37"/>
        <v>0.45143397809541574</v>
      </c>
      <c r="AO42" s="210">
        <f t="shared" si="37"/>
        <v>0.45143397809541574</v>
      </c>
      <c r="AP42" s="210">
        <f t="shared" si="37"/>
        <v>0.45143397809541574</v>
      </c>
      <c r="AQ42" s="210">
        <f t="shared" si="37"/>
        <v>0.45143397809541574</v>
      </c>
      <c r="AR42" s="210">
        <f t="shared" si="37"/>
        <v>0.45143397809541574</v>
      </c>
      <c r="AS42" s="210">
        <f t="shared" si="37"/>
        <v>0.45143397809541574</v>
      </c>
      <c r="AT42" s="210">
        <f t="shared" si="37"/>
        <v>0.45143397809541574</v>
      </c>
      <c r="AU42" s="210">
        <f t="shared" si="37"/>
        <v>0.45143397809541574</v>
      </c>
      <c r="AV42" s="210">
        <f t="shared" si="37"/>
        <v>0.45143397809541574</v>
      </c>
      <c r="AW42" s="210">
        <f t="shared" si="37"/>
        <v>0.45143397809541574</v>
      </c>
      <c r="AX42" s="210">
        <f t="shared" si="37"/>
        <v>0.45143397809541574</v>
      </c>
      <c r="AY42" s="210">
        <f t="shared" si="37"/>
        <v>0.45143397809541574</v>
      </c>
      <c r="AZ42" s="210">
        <f t="shared" si="37"/>
        <v>0.45143397809541574</v>
      </c>
      <c r="BA42" s="210">
        <f t="shared" si="37"/>
        <v>0.45143397809541574</v>
      </c>
      <c r="BB42" s="210">
        <f t="shared" si="37"/>
        <v>0.45143397809541574</v>
      </c>
      <c r="BC42" s="210">
        <f t="shared" si="37"/>
        <v>0.45143397809541574</v>
      </c>
      <c r="BD42" s="210">
        <f t="shared" si="37"/>
        <v>0.45143397809541574</v>
      </c>
      <c r="BE42" s="210">
        <f t="shared" si="37"/>
        <v>0.45143397809541574</v>
      </c>
      <c r="BF42" s="210">
        <f t="shared" si="37"/>
        <v>0.45143397809541574</v>
      </c>
      <c r="BG42" s="210">
        <f t="shared" si="37"/>
        <v>0.45143397809541574</v>
      </c>
      <c r="BH42" s="210">
        <f t="shared" si="37"/>
        <v>-51.175951461899388</v>
      </c>
      <c r="BI42" s="210">
        <f t="shared" si="37"/>
        <v>-51.175951461899388</v>
      </c>
      <c r="BJ42" s="210">
        <f t="shared" si="37"/>
        <v>-51.175951461899388</v>
      </c>
      <c r="BK42" s="210">
        <f t="shared" si="37"/>
        <v>-51.175951461899388</v>
      </c>
      <c r="BL42" s="210">
        <f t="shared" si="37"/>
        <v>-51.175951461899388</v>
      </c>
      <c r="BM42" s="210">
        <f t="shared" si="37"/>
        <v>-51.175951461899388</v>
      </c>
      <c r="BN42" s="210">
        <f t="shared" si="37"/>
        <v>-51.175951461899388</v>
      </c>
      <c r="BO42" s="210">
        <f t="shared" si="37"/>
        <v>-51.175951461899388</v>
      </c>
      <c r="BP42" s="210">
        <f t="shared" si="37"/>
        <v>-51.175951461899388</v>
      </c>
      <c r="BQ42" s="210">
        <f t="shared" si="37"/>
        <v>-51.175951461899388</v>
      </c>
      <c r="BR42" s="210">
        <f t="shared" ref="BR42:DA42" si="38">IF(BR$22&lt;=$E$24,IF(BR$22&lt;=$D$24,IF(BR$22&lt;=$C$24,IF(BR$22&lt;=$B$24,$B108,($C25-$B25)/($C$24-$B$24)),($D25-$C25)/($D$24-$C$24)),($E25-$D25)/($E$24-$D$24)),$F108)</f>
        <v>-51.175951461899388</v>
      </c>
      <c r="BS42" s="210">
        <f t="shared" si="38"/>
        <v>-51.175951461899388</v>
      </c>
      <c r="BT42" s="210">
        <f t="shared" si="38"/>
        <v>-51.175951461899388</v>
      </c>
      <c r="BU42" s="210">
        <f t="shared" si="38"/>
        <v>-51.175951461899388</v>
      </c>
      <c r="BV42" s="210">
        <f t="shared" si="38"/>
        <v>-51.175951461899388</v>
      </c>
      <c r="BW42" s="210">
        <f t="shared" si="38"/>
        <v>-51.175951461899388</v>
      </c>
      <c r="BX42" s="210">
        <f t="shared" si="38"/>
        <v>-51.175951461899388</v>
      </c>
      <c r="BY42" s="210">
        <f t="shared" si="38"/>
        <v>-51.175951461899388</v>
      </c>
      <c r="BZ42" s="210">
        <f t="shared" si="38"/>
        <v>-51.175951461899388</v>
      </c>
      <c r="CA42" s="210">
        <f t="shared" si="38"/>
        <v>-51.175951461899388</v>
      </c>
      <c r="CB42" s="210">
        <f t="shared" si="38"/>
        <v>-51.175951461899388</v>
      </c>
      <c r="CC42" s="210">
        <f t="shared" si="38"/>
        <v>-51.175951461899388</v>
      </c>
      <c r="CD42" s="210">
        <f t="shared" si="38"/>
        <v>-51.175951461899388</v>
      </c>
      <c r="CE42" s="210">
        <f t="shared" si="38"/>
        <v>-51.175951461899388</v>
      </c>
      <c r="CF42" s="210">
        <f t="shared" si="38"/>
        <v>-51.175951461899388</v>
      </c>
      <c r="CG42" s="210">
        <f t="shared" si="38"/>
        <v>-51.175951461899388</v>
      </c>
      <c r="CH42" s="210">
        <f t="shared" si="38"/>
        <v>-51.175951461899388</v>
      </c>
      <c r="CI42" s="210">
        <f t="shared" si="38"/>
        <v>63.34456488906708</v>
      </c>
      <c r="CJ42" s="210">
        <f t="shared" si="38"/>
        <v>63.34456488906708</v>
      </c>
      <c r="CK42" s="210">
        <f t="shared" si="38"/>
        <v>63.34456488906708</v>
      </c>
      <c r="CL42" s="210">
        <f t="shared" si="38"/>
        <v>63.34456488906708</v>
      </c>
      <c r="CM42" s="210">
        <f t="shared" si="38"/>
        <v>63.34456488906708</v>
      </c>
      <c r="CN42" s="210">
        <f t="shared" si="38"/>
        <v>63.34456488906708</v>
      </c>
      <c r="CO42" s="210">
        <f t="shared" si="38"/>
        <v>63.34456488906708</v>
      </c>
      <c r="CP42" s="210">
        <f t="shared" si="38"/>
        <v>63.34456488906708</v>
      </c>
      <c r="CQ42" s="210">
        <f t="shared" si="38"/>
        <v>63.34456488906708</v>
      </c>
      <c r="CR42" s="210">
        <f t="shared" si="38"/>
        <v>63.34456488906708</v>
      </c>
      <c r="CS42" s="210">
        <f t="shared" si="38"/>
        <v>63.34456488906708</v>
      </c>
      <c r="CT42" s="210">
        <f t="shared" si="38"/>
        <v>63.34456488906708</v>
      </c>
      <c r="CU42" s="210">
        <f t="shared" si="38"/>
        <v>63.34456488906708</v>
      </c>
      <c r="CV42" s="210">
        <f t="shared" si="38"/>
        <v>63.34456488906708</v>
      </c>
      <c r="CW42" s="210">
        <f t="shared" si="38"/>
        <v>63.34456488906708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32.339888916194504</v>
      </c>
      <c r="Z43" s="210">
        <f t="shared" si="39"/>
        <v>32.339888916194504</v>
      </c>
      <c r="AA43" s="210">
        <f t="shared" si="39"/>
        <v>32.339888916194504</v>
      </c>
      <c r="AB43" s="210">
        <f t="shared" si="39"/>
        <v>32.339888916194504</v>
      </c>
      <c r="AC43" s="210">
        <f t="shared" si="39"/>
        <v>32.339888916194504</v>
      </c>
      <c r="AD43" s="210">
        <f t="shared" si="39"/>
        <v>32.339888916194504</v>
      </c>
      <c r="AE43" s="210">
        <f t="shared" si="39"/>
        <v>32.339888916194504</v>
      </c>
      <c r="AF43" s="210">
        <f t="shared" si="39"/>
        <v>32.339888916194504</v>
      </c>
      <c r="AG43" s="210">
        <f t="shared" si="39"/>
        <v>32.339888916194504</v>
      </c>
      <c r="AH43" s="210">
        <f t="shared" si="39"/>
        <v>32.339888916194504</v>
      </c>
      <c r="AI43" s="210">
        <f t="shared" si="39"/>
        <v>32.339888916194504</v>
      </c>
      <c r="AJ43" s="210">
        <f t="shared" si="39"/>
        <v>32.339888916194504</v>
      </c>
      <c r="AK43" s="210">
        <f t="shared" si="39"/>
        <v>32.339888916194504</v>
      </c>
      <c r="AL43" s="210">
        <f t="shared" ref="AL43:BQ43" si="40">IF(AL$22&lt;=$E$24,IF(AL$22&lt;=$D$24,IF(AL$22&lt;=$C$24,IF(AL$22&lt;=$B$24,$B109,($C26-$B26)/($C$24-$B$24)),($D26-$C26)/($D$24-$C$24)),($E26-$D26)/($E$24-$D$24)),$F109)</f>
        <v>32.339888916194504</v>
      </c>
      <c r="AM43" s="210">
        <f t="shared" si="40"/>
        <v>32.339888916194504</v>
      </c>
      <c r="AN43" s="210">
        <f t="shared" si="40"/>
        <v>32.339888916194504</v>
      </c>
      <c r="AO43" s="210">
        <f t="shared" si="40"/>
        <v>32.339888916194504</v>
      </c>
      <c r="AP43" s="210">
        <f t="shared" si="40"/>
        <v>32.339888916194504</v>
      </c>
      <c r="AQ43" s="210">
        <f t="shared" si="40"/>
        <v>32.339888916194504</v>
      </c>
      <c r="AR43" s="210">
        <f t="shared" si="40"/>
        <v>32.339888916194504</v>
      </c>
      <c r="AS43" s="210">
        <f t="shared" si="40"/>
        <v>32.339888916194504</v>
      </c>
      <c r="AT43" s="210">
        <f t="shared" si="40"/>
        <v>32.339888916194504</v>
      </c>
      <c r="AU43" s="210">
        <f t="shared" si="40"/>
        <v>32.339888916194504</v>
      </c>
      <c r="AV43" s="210">
        <f t="shared" si="40"/>
        <v>32.339888916194504</v>
      </c>
      <c r="AW43" s="210">
        <f t="shared" si="40"/>
        <v>32.339888916194504</v>
      </c>
      <c r="AX43" s="210">
        <f t="shared" si="40"/>
        <v>32.339888916194504</v>
      </c>
      <c r="AY43" s="210">
        <f t="shared" si="40"/>
        <v>32.339888916194504</v>
      </c>
      <c r="AZ43" s="210">
        <f t="shared" si="40"/>
        <v>32.339888916194504</v>
      </c>
      <c r="BA43" s="210">
        <f t="shared" si="40"/>
        <v>32.339888916194504</v>
      </c>
      <c r="BB43" s="210">
        <f t="shared" si="40"/>
        <v>32.339888916194504</v>
      </c>
      <c r="BC43" s="210">
        <f t="shared" si="40"/>
        <v>32.339888916194504</v>
      </c>
      <c r="BD43" s="210">
        <f t="shared" si="40"/>
        <v>32.339888916194504</v>
      </c>
      <c r="BE43" s="210">
        <f t="shared" si="40"/>
        <v>32.339888916194504</v>
      </c>
      <c r="BF43" s="210">
        <f t="shared" si="40"/>
        <v>32.339888916194504</v>
      </c>
      <c r="BG43" s="210">
        <f t="shared" si="40"/>
        <v>32.339888916194504</v>
      </c>
      <c r="BH43" s="210">
        <f t="shared" si="40"/>
        <v>1702.5426047918093</v>
      </c>
      <c r="BI43" s="210">
        <f t="shared" si="40"/>
        <v>1702.5426047918093</v>
      </c>
      <c r="BJ43" s="210">
        <f t="shared" si="40"/>
        <v>1702.5426047918093</v>
      </c>
      <c r="BK43" s="210">
        <f t="shared" si="40"/>
        <v>1702.5426047918093</v>
      </c>
      <c r="BL43" s="210">
        <f t="shared" si="40"/>
        <v>1702.5426047918093</v>
      </c>
      <c r="BM43" s="210">
        <f t="shared" si="40"/>
        <v>1702.5426047918093</v>
      </c>
      <c r="BN43" s="210">
        <f t="shared" si="40"/>
        <v>1702.5426047918093</v>
      </c>
      <c r="BO43" s="210">
        <f t="shared" si="40"/>
        <v>1702.5426047918093</v>
      </c>
      <c r="BP43" s="210">
        <f t="shared" si="40"/>
        <v>1702.5426047918093</v>
      </c>
      <c r="BQ43" s="210">
        <f t="shared" si="40"/>
        <v>1702.5426047918093</v>
      </c>
      <c r="BR43" s="210">
        <f t="shared" ref="BR43:DA43" si="41">IF(BR$22&lt;=$E$24,IF(BR$22&lt;=$D$24,IF(BR$22&lt;=$C$24,IF(BR$22&lt;=$B$24,$B109,($C26-$B26)/($C$24-$B$24)),($D26-$C26)/($D$24-$C$24)),($E26-$D26)/($E$24-$D$24)),$F109)</f>
        <v>1702.5426047918093</v>
      </c>
      <c r="BS43" s="210">
        <f t="shared" si="41"/>
        <v>1702.5426047918093</v>
      </c>
      <c r="BT43" s="210">
        <f t="shared" si="41"/>
        <v>1702.5426047918093</v>
      </c>
      <c r="BU43" s="210">
        <f t="shared" si="41"/>
        <v>1702.5426047918093</v>
      </c>
      <c r="BV43" s="210">
        <f t="shared" si="41"/>
        <v>1702.5426047918093</v>
      </c>
      <c r="BW43" s="210">
        <f t="shared" si="41"/>
        <v>1702.5426047918093</v>
      </c>
      <c r="BX43" s="210">
        <f t="shared" si="41"/>
        <v>1702.5426047918093</v>
      </c>
      <c r="BY43" s="210">
        <f t="shared" si="41"/>
        <v>1702.5426047918093</v>
      </c>
      <c r="BZ43" s="210">
        <f t="shared" si="41"/>
        <v>1702.5426047918093</v>
      </c>
      <c r="CA43" s="210">
        <f t="shared" si="41"/>
        <v>1702.5426047918093</v>
      </c>
      <c r="CB43" s="210">
        <f t="shared" si="41"/>
        <v>1702.5426047918093</v>
      </c>
      <c r="CC43" s="210">
        <f t="shared" si="41"/>
        <v>1702.5426047918093</v>
      </c>
      <c r="CD43" s="210">
        <f t="shared" si="41"/>
        <v>1702.5426047918093</v>
      </c>
      <c r="CE43" s="210">
        <f t="shared" si="41"/>
        <v>1702.5426047918093</v>
      </c>
      <c r="CF43" s="210">
        <f t="shared" si="41"/>
        <v>1702.5426047918093</v>
      </c>
      <c r="CG43" s="210">
        <f t="shared" si="41"/>
        <v>1702.5426047918093</v>
      </c>
      <c r="CH43" s="210">
        <f t="shared" si="41"/>
        <v>1702.5426047918093</v>
      </c>
      <c r="CI43" s="210">
        <f t="shared" si="41"/>
        <v>1253.1347622926312</v>
      </c>
      <c r="CJ43" s="210">
        <f t="shared" si="41"/>
        <v>1253.1347622926312</v>
      </c>
      <c r="CK43" s="210">
        <f t="shared" si="41"/>
        <v>1253.1347622926312</v>
      </c>
      <c r="CL43" s="210">
        <f t="shared" si="41"/>
        <v>1253.1347622926312</v>
      </c>
      <c r="CM43" s="210">
        <f t="shared" si="41"/>
        <v>1253.1347622926312</v>
      </c>
      <c r="CN43" s="210">
        <f t="shared" si="41"/>
        <v>1253.1347622926312</v>
      </c>
      <c r="CO43" s="210">
        <f t="shared" si="41"/>
        <v>1253.1347622926312</v>
      </c>
      <c r="CP43" s="210">
        <f t="shared" si="41"/>
        <v>1253.1347622926312</v>
      </c>
      <c r="CQ43" s="210">
        <f t="shared" si="41"/>
        <v>1253.1347622926312</v>
      </c>
      <c r="CR43" s="210">
        <f t="shared" si="41"/>
        <v>1253.1347622926312</v>
      </c>
      <c r="CS43" s="210">
        <f t="shared" si="41"/>
        <v>1253.1347622926312</v>
      </c>
      <c r="CT43" s="210">
        <f t="shared" si="41"/>
        <v>1253.1347622926312</v>
      </c>
      <c r="CU43" s="210">
        <f t="shared" si="41"/>
        <v>1253.1347622926312</v>
      </c>
      <c r="CV43" s="210">
        <f t="shared" si="41"/>
        <v>1253.1347622926312</v>
      </c>
      <c r="CW43" s="210">
        <f t="shared" si="41"/>
        <v>1253.1347622926312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56.552570673785667</v>
      </c>
      <c r="Z44" s="210">
        <f t="shared" si="42"/>
        <v>56.552570673785667</v>
      </c>
      <c r="AA44" s="210">
        <f t="shared" si="42"/>
        <v>56.552570673785667</v>
      </c>
      <c r="AB44" s="210">
        <f t="shared" si="42"/>
        <v>56.552570673785667</v>
      </c>
      <c r="AC44" s="210">
        <f t="shared" si="42"/>
        <v>56.552570673785667</v>
      </c>
      <c r="AD44" s="210">
        <f t="shared" si="42"/>
        <v>56.552570673785667</v>
      </c>
      <c r="AE44" s="210">
        <f t="shared" si="42"/>
        <v>56.552570673785667</v>
      </c>
      <c r="AF44" s="210">
        <f t="shared" si="42"/>
        <v>56.552570673785667</v>
      </c>
      <c r="AG44" s="210">
        <f t="shared" si="42"/>
        <v>56.552570673785667</v>
      </c>
      <c r="AH44" s="210">
        <f t="shared" si="42"/>
        <v>56.552570673785667</v>
      </c>
      <c r="AI44" s="210">
        <f t="shared" si="42"/>
        <v>56.552570673785667</v>
      </c>
      <c r="AJ44" s="210">
        <f t="shared" si="42"/>
        <v>56.552570673785667</v>
      </c>
      <c r="AK44" s="210">
        <f t="shared" si="42"/>
        <v>56.552570673785667</v>
      </c>
      <c r="AL44" s="210">
        <f t="shared" ref="AL44:BQ44" si="43">IF(AL$22&lt;=$E$24,IF(AL$22&lt;=$D$24,IF(AL$22&lt;=$C$24,IF(AL$22&lt;=$B$24,$B110,($C27-$B27)/($C$24-$B$24)),($D27-$C27)/($D$24-$C$24)),($E27-$D27)/($E$24-$D$24)),$F110)</f>
        <v>56.552570673785667</v>
      </c>
      <c r="AM44" s="210">
        <f t="shared" si="43"/>
        <v>56.552570673785667</v>
      </c>
      <c r="AN44" s="210">
        <f t="shared" si="43"/>
        <v>56.552570673785667</v>
      </c>
      <c r="AO44" s="210">
        <f t="shared" si="43"/>
        <v>56.552570673785667</v>
      </c>
      <c r="AP44" s="210">
        <f t="shared" si="43"/>
        <v>56.552570673785667</v>
      </c>
      <c r="AQ44" s="210">
        <f t="shared" si="43"/>
        <v>56.552570673785667</v>
      </c>
      <c r="AR44" s="210">
        <f t="shared" si="43"/>
        <v>56.552570673785667</v>
      </c>
      <c r="AS44" s="210">
        <f t="shared" si="43"/>
        <v>56.552570673785667</v>
      </c>
      <c r="AT44" s="210">
        <f t="shared" si="43"/>
        <v>56.552570673785667</v>
      </c>
      <c r="AU44" s="210">
        <f t="shared" si="43"/>
        <v>56.552570673785667</v>
      </c>
      <c r="AV44" s="210">
        <f t="shared" si="43"/>
        <v>56.552570673785667</v>
      </c>
      <c r="AW44" s="210">
        <f t="shared" si="43"/>
        <v>56.552570673785667</v>
      </c>
      <c r="AX44" s="210">
        <f t="shared" si="43"/>
        <v>56.552570673785667</v>
      </c>
      <c r="AY44" s="210">
        <f t="shared" si="43"/>
        <v>56.552570673785667</v>
      </c>
      <c r="AZ44" s="210">
        <f t="shared" si="43"/>
        <v>56.552570673785667</v>
      </c>
      <c r="BA44" s="210">
        <f t="shared" si="43"/>
        <v>56.552570673785667</v>
      </c>
      <c r="BB44" s="210">
        <f t="shared" si="43"/>
        <v>56.552570673785667</v>
      </c>
      <c r="BC44" s="210">
        <f t="shared" si="43"/>
        <v>56.552570673785667</v>
      </c>
      <c r="BD44" s="210">
        <f t="shared" si="43"/>
        <v>56.552570673785667</v>
      </c>
      <c r="BE44" s="210">
        <f t="shared" si="43"/>
        <v>56.552570673785667</v>
      </c>
      <c r="BF44" s="210">
        <f t="shared" si="43"/>
        <v>56.552570673785667</v>
      </c>
      <c r="BG44" s="210">
        <f t="shared" si="43"/>
        <v>56.552570673785667</v>
      </c>
      <c r="BH44" s="210">
        <f t="shared" si="43"/>
        <v>-5.007096994381703</v>
      </c>
      <c r="BI44" s="210">
        <f t="shared" si="43"/>
        <v>-5.007096994381703</v>
      </c>
      <c r="BJ44" s="210">
        <f t="shared" si="43"/>
        <v>-5.007096994381703</v>
      </c>
      <c r="BK44" s="210">
        <f t="shared" si="43"/>
        <v>-5.007096994381703</v>
      </c>
      <c r="BL44" s="210">
        <f t="shared" si="43"/>
        <v>-5.007096994381703</v>
      </c>
      <c r="BM44" s="210">
        <f t="shared" si="43"/>
        <v>-5.007096994381703</v>
      </c>
      <c r="BN44" s="210">
        <f t="shared" si="43"/>
        <v>-5.007096994381703</v>
      </c>
      <c r="BO44" s="210">
        <f t="shared" si="43"/>
        <v>-5.007096994381703</v>
      </c>
      <c r="BP44" s="210">
        <f t="shared" si="43"/>
        <v>-5.007096994381703</v>
      </c>
      <c r="BQ44" s="210">
        <f t="shared" si="43"/>
        <v>-5.007096994381703</v>
      </c>
      <c r="BR44" s="210">
        <f t="shared" ref="BR44:DA44" si="44">IF(BR$22&lt;=$E$24,IF(BR$22&lt;=$D$24,IF(BR$22&lt;=$C$24,IF(BR$22&lt;=$B$24,$B110,($C27-$B27)/($C$24-$B$24)),($D27-$C27)/($D$24-$C$24)),($E27-$D27)/($E$24-$D$24)),$F110)</f>
        <v>-5.007096994381703</v>
      </c>
      <c r="BS44" s="210">
        <f t="shared" si="44"/>
        <v>-5.007096994381703</v>
      </c>
      <c r="BT44" s="210">
        <f t="shared" si="44"/>
        <v>-5.007096994381703</v>
      </c>
      <c r="BU44" s="210">
        <f t="shared" si="44"/>
        <v>-5.007096994381703</v>
      </c>
      <c r="BV44" s="210">
        <f t="shared" si="44"/>
        <v>-5.007096994381703</v>
      </c>
      <c r="BW44" s="210">
        <f t="shared" si="44"/>
        <v>-5.007096994381703</v>
      </c>
      <c r="BX44" s="210">
        <f t="shared" si="44"/>
        <v>-5.007096994381703</v>
      </c>
      <c r="BY44" s="210">
        <f t="shared" si="44"/>
        <v>-5.007096994381703</v>
      </c>
      <c r="BZ44" s="210">
        <f t="shared" si="44"/>
        <v>-5.007096994381703</v>
      </c>
      <c r="CA44" s="210">
        <f t="shared" si="44"/>
        <v>-5.007096994381703</v>
      </c>
      <c r="CB44" s="210">
        <f t="shared" si="44"/>
        <v>-5.007096994381703</v>
      </c>
      <c r="CC44" s="210">
        <f t="shared" si="44"/>
        <v>-5.007096994381703</v>
      </c>
      <c r="CD44" s="210">
        <f t="shared" si="44"/>
        <v>-5.007096994381703</v>
      </c>
      <c r="CE44" s="210">
        <f t="shared" si="44"/>
        <v>-5.007096994381703</v>
      </c>
      <c r="CF44" s="210">
        <f t="shared" si="44"/>
        <v>-5.007096994381703</v>
      </c>
      <c r="CG44" s="210">
        <f t="shared" si="44"/>
        <v>-5.007096994381703</v>
      </c>
      <c r="CH44" s="210">
        <f t="shared" si="44"/>
        <v>-5.007096994381703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261.34942229473984</v>
      </c>
      <c r="Z46" s="210">
        <f t="shared" si="48"/>
        <v>261.34942229473984</v>
      </c>
      <c r="AA46" s="210">
        <f t="shared" si="48"/>
        <v>261.34942229473984</v>
      </c>
      <c r="AB46" s="210">
        <f t="shared" si="48"/>
        <v>261.34942229473984</v>
      </c>
      <c r="AC46" s="210">
        <f t="shared" si="48"/>
        <v>261.34942229473984</v>
      </c>
      <c r="AD46" s="210">
        <f t="shared" si="48"/>
        <v>261.34942229473984</v>
      </c>
      <c r="AE46" s="210">
        <f t="shared" si="48"/>
        <v>261.34942229473984</v>
      </c>
      <c r="AF46" s="210">
        <f t="shared" si="48"/>
        <v>261.34942229473984</v>
      </c>
      <c r="AG46" s="210">
        <f t="shared" si="48"/>
        <v>261.34942229473984</v>
      </c>
      <c r="AH46" s="210">
        <f t="shared" si="48"/>
        <v>261.34942229473984</v>
      </c>
      <c r="AI46" s="210">
        <f t="shared" si="48"/>
        <v>261.34942229473984</v>
      </c>
      <c r="AJ46" s="210">
        <f t="shared" si="48"/>
        <v>261.34942229473984</v>
      </c>
      <c r="AK46" s="210">
        <f t="shared" si="48"/>
        <v>261.34942229473984</v>
      </c>
      <c r="AL46" s="210">
        <f t="shared" ref="AL46:BQ46" si="49">IF(AL$22&lt;=$E$24,IF(AL$22&lt;=$D$24,IF(AL$22&lt;=$C$24,IF(AL$22&lt;=$B$24,$B112,($C29-$B29)/($C$24-$B$24)),($D29-$C29)/($D$24-$C$24)),($E29-$D29)/($E$24-$D$24)),$F112)</f>
        <v>261.34942229473984</v>
      </c>
      <c r="AM46" s="210">
        <f t="shared" si="49"/>
        <v>261.34942229473984</v>
      </c>
      <c r="AN46" s="210">
        <f t="shared" si="49"/>
        <v>261.34942229473984</v>
      </c>
      <c r="AO46" s="210">
        <f t="shared" si="49"/>
        <v>261.34942229473984</v>
      </c>
      <c r="AP46" s="210">
        <f t="shared" si="49"/>
        <v>261.34942229473984</v>
      </c>
      <c r="AQ46" s="210">
        <f t="shared" si="49"/>
        <v>261.34942229473984</v>
      </c>
      <c r="AR46" s="210">
        <f t="shared" si="49"/>
        <v>261.34942229473984</v>
      </c>
      <c r="AS46" s="210">
        <f t="shared" si="49"/>
        <v>261.34942229473984</v>
      </c>
      <c r="AT46" s="210">
        <f t="shared" si="49"/>
        <v>261.34942229473984</v>
      </c>
      <c r="AU46" s="210">
        <f t="shared" si="49"/>
        <v>261.34942229473984</v>
      </c>
      <c r="AV46" s="210">
        <f t="shared" si="49"/>
        <v>261.34942229473984</v>
      </c>
      <c r="AW46" s="210">
        <f t="shared" si="49"/>
        <v>261.34942229473984</v>
      </c>
      <c r="AX46" s="210">
        <f t="shared" si="49"/>
        <v>261.34942229473984</v>
      </c>
      <c r="AY46" s="210">
        <f t="shared" si="49"/>
        <v>261.34942229473984</v>
      </c>
      <c r="AZ46" s="210">
        <f t="shared" si="49"/>
        <v>261.34942229473984</v>
      </c>
      <c r="BA46" s="210">
        <f t="shared" si="49"/>
        <v>261.34942229473984</v>
      </c>
      <c r="BB46" s="210">
        <f t="shared" si="49"/>
        <v>261.34942229473984</v>
      </c>
      <c r="BC46" s="210">
        <f t="shared" si="49"/>
        <v>261.34942229473984</v>
      </c>
      <c r="BD46" s="210">
        <f t="shared" si="49"/>
        <v>261.34942229473984</v>
      </c>
      <c r="BE46" s="210">
        <f t="shared" si="49"/>
        <v>261.34942229473984</v>
      </c>
      <c r="BF46" s="210">
        <f t="shared" si="49"/>
        <v>261.34942229473984</v>
      </c>
      <c r="BG46" s="210">
        <f t="shared" si="49"/>
        <v>261.34942229473984</v>
      </c>
      <c r="BH46" s="210">
        <f t="shared" si="49"/>
        <v>473.2037632786467</v>
      </c>
      <c r="BI46" s="210">
        <f t="shared" si="49"/>
        <v>473.2037632786467</v>
      </c>
      <c r="BJ46" s="210">
        <f t="shared" si="49"/>
        <v>473.2037632786467</v>
      </c>
      <c r="BK46" s="210">
        <f t="shared" si="49"/>
        <v>473.2037632786467</v>
      </c>
      <c r="BL46" s="210">
        <f t="shared" si="49"/>
        <v>473.2037632786467</v>
      </c>
      <c r="BM46" s="210">
        <f t="shared" si="49"/>
        <v>473.2037632786467</v>
      </c>
      <c r="BN46" s="210">
        <f t="shared" si="49"/>
        <v>473.2037632786467</v>
      </c>
      <c r="BO46" s="210">
        <f t="shared" si="49"/>
        <v>473.2037632786467</v>
      </c>
      <c r="BP46" s="210">
        <f t="shared" si="49"/>
        <v>473.2037632786467</v>
      </c>
      <c r="BQ46" s="210">
        <f t="shared" si="49"/>
        <v>473.2037632786467</v>
      </c>
      <c r="BR46" s="210">
        <f t="shared" ref="BR46:DA46" si="50">IF(BR$22&lt;=$E$24,IF(BR$22&lt;=$D$24,IF(BR$22&lt;=$C$24,IF(BR$22&lt;=$B$24,$B112,($C29-$B29)/($C$24-$B$24)),($D29-$C29)/($D$24-$C$24)),($E29-$D29)/($E$24-$D$24)),$F112)</f>
        <v>473.2037632786467</v>
      </c>
      <c r="BS46" s="210">
        <f t="shared" si="50"/>
        <v>473.2037632786467</v>
      </c>
      <c r="BT46" s="210">
        <f t="shared" si="50"/>
        <v>473.2037632786467</v>
      </c>
      <c r="BU46" s="210">
        <f t="shared" si="50"/>
        <v>473.2037632786467</v>
      </c>
      <c r="BV46" s="210">
        <f t="shared" si="50"/>
        <v>473.2037632786467</v>
      </c>
      <c r="BW46" s="210">
        <f t="shared" si="50"/>
        <v>473.2037632786467</v>
      </c>
      <c r="BX46" s="210">
        <f t="shared" si="50"/>
        <v>473.2037632786467</v>
      </c>
      <c r="BY46" s="210">
        <f t="shared" si="50"/>
        <v>473.2037632786467</v>
      </c>
      <c r="BZ46" s="210">
        <f t="shared" si="50"/>
        <v>473.2037632786467</v>
      </c>
      <c r="CA46" s="210">
        <f t="shared" si="50"/>
        <v>473.2037632786467</v>
      </c>
      <c r="CB46" s="210">
        <f t="shared" si="50"/>
        <v>473.2037632786467</v>
      </c>
      <c r="CC46" s="210">
        <f t="shared" si="50"/>
        <v>473.2037632786467</v>
      </c>
      <c r="CD46" s="210">
        <f t="shared" si="50"/>
        <v>473.2037632786467</v>
      </c>
      <c r="CE46" s="210">
        <f t="shared" si="50"/>
        <v>473.2037632786467</v>
      </c>
      <c r="CF46" s="210">
        <f t="shared" si="50"/>
        <v>473.2037632786467</v>
      </c>
      <c r="CG46" s="210">
        <f t="shared" si="50"/>
        <v>473.2037632786467</v>
      </c>
      <c r="CH46" s="210">
        <f t="shared" si="50"/>
        <v>473.2037632786467</v>
      </c>
      <c r="CI46" s="210">
        <f t="shared" si="50"/>
        <v>614.24229014825448</v>
      </c>
      <c r="CJ46" s="210">
        <f t="shared" si="50"/>
        <v>614.24229014825448</v>
      </c>
      <c r="CK46" s="210">
        <f t="shared" si="50"/>
        <v>614.24229014825448</v>
      </c>
      <c r="CL46" s="210">
        <f t="shared" si="50"/>
        <v>614.24229014825448</v>
      </c>
      <c r="CM46" s="210">
        <f t="shared" si="50"/>
        <v>614.24229014825448</v>
      </c>
      <c r="CN46" s="210">
        <f t="shared" si="50"/>
        <v>614.24229014825448</v>
      </c>
      <c r="CO46" s="210">
        <f t="shared" si="50"/>
        <v>614.24229014825448</v>
      </c>
      <c r="CP46" s="210">
        <f t="shared" si="50"/>
        <v>614.24229014825448</v>
      </c>
      <c r="CQ46" s="210">
        <f t="shared" si="50"/>
        <v>614.24229014825448</v>
      </c>
      <c r="CR46" s="210">
        <f t="shared" si="50"/>
        <v>614.24229014825448</v>
      </c>
      <c r="CS46" s="210">
        <f t="shared" si="50"/>
        <v>614.24229014825448</v>
      </c>
      <c r="CT46" s="210">
        <f t="shared" si="50"/>
        <v>614.24229014825448</v>
      </c>
      <c r="CU46" s="210">
        <f t="shared" si="50"/>
        <v>614.24229014825448</v>
      </c>
      <c r="CV46" s="210">
        <f t="shared" si="50"/>
        <v>614.24229014825448</v>
      </c>
      <c r="CW46" s="210">
        <f t="shared" si="50"/>
        <v>614.24229014825448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85.426121665419458</v>
      </c>
      <c r="BI49" s="210">
        <f t="shared" si="58"/>
        <v>85.426121665419458</v>
      </c>
      <c r="BJ49" s="210">
        <f t="shared" si="58"/>
        <v>85.426121665419458</v>
      </c>
      <c r="BK49" s="210">
        <f t="shared" si="58"/>
        <v>85.426121665419458</v>
      </c>
      <c r="BL49" s="210">
        <f t="shared" si="58"/>
        <v>85.426121665419458</v>
      </c>
      <c r="BM49" s="210">
        <f t="shared" si="58"/>
        <v>85.426121665419458</v>
      </c>
      <c r="BN49" s="210">
        <f t="shared" si="58"/>
        <v>85.426121665419458</v>
      </c>
      <c r="BO49" s="210">
        <f t="shared" si="58"/>
        <v>85.426121665419458</v>
      </c>
      <c r="BP49" s="210">
        <f t="shared" si="58"/>
        <v>85.426121665419458</v>
      </c>
      <c r="BQ49" s="210">
        <f t="shared" si="58"/>
        <v>85.426121665419458</v>
      </c>
      <c r="BR49" s="210">
        <f t="shared" ref="BR49:DA49" si="59">IF(BR$22&lt;=$E$24,IF(BR$22&lt;=$D$24,IF(BR$22&lt;=$C$24,IF(BR$22&lt;=$B$24,$B115,($C32-$B32)/($C$24-$B$24)),($D32-$C32)/($D$24-$C$24)),($E32-$D32)/($E$24-$D$24)),$F115)</f>
        <v>85.426121665419458</v>
      </c>
      <c r="BS49" s="210">
        <f t="shared" si="59"/>
        <v>85.426121665419458</v>
      </c>
      <c r="BT49" s="210">
        <f t="shared" si="59"/>
        <v>85.426121665419458</v>
      </c>
      <c r="BU49" s="210">
        <f t="shared" si="59"/>
        <v>85.426121665419458</v>
      </c>
      <c r="BV49" s="210">
        <f t="shared" si="59"/>
        <v>85.426121665419458</v>
      </c>
      <c r="BW49" s="210">
        <f t="shared" si="59"/>
        <v>85.426121665419458</v>
      </c>
      <c r="BX49" s="210">
        <f t="shared" si="59"/>
        <v>85.426121665419458</v>
      </c>
      <c r="BY49" s="210">
        <f t="shared" si="59"/>
        <v>85.426121665419458</v>
      </c>
      <c r="BZ49" s="210">
        <f t="shared" si="59"/>
        <v>85.426121665419458</v>
      </c>
      <c r="CA49" s="210">
        <f t="shared" si="59"/>
        <v>85.426121665419458</v>
      </c>
      <c r="CB49" s="210">
        <f t="shared" si="59"/>
        <v>85.426121665419458</v>
      </c>
      <c r="CC49" s="210">
        <f t="shared" si="59"/>
        <v>85.426121665419458</v>
      </c>
      <c r="CD49" s="210">
        <f t="shared" si="59"/>
        <v>85.426121665419458</v>
      </c>
      <c r="CE49" s="210">
        <f t="shared" si="59"/>
        <v>85.426121665419458</v>
      </c>
      <c r="CF49" s="210">
        <f t="shared" si="59"/>
        <v>85.426121665419458</v>
      </c>
      <c r="CG49" s="210">
        <f t="shared" si="59"/>
        <v>85.426121665419458</v>
      </c>
      <c r="CH49" s="210">
        <f t="shared" si="59"/>
        <v>85.426121665419458</v>
      </c>
      <c r="CI49" s="210">
        <f t="shared" si="59"/>
        <v>2263.7922241336155</v>
      </c>
      <c r="CJ49" s="210">
        <f t="shared" si="59"/>
        <v>2263.7922241336155</v>
      </c>
      <c r="CK49" s="210">
        <f t="shared" si="59"/>
        <v>2263.7922241336155</v>
      </c>
      <c r="CL49" s="210">
        <f t="shared" si="59"/>
        <v>2263.7922241336155</v>
      </c>
      <c r="CM49" s="210">
        <f t="shared" si="59"/>
        <v>2263.7922241336155</v>
      </c>
      <c r="CN49" s="210">
        <f t="shared" si="59"/>
        <v>2263.7922241336155</v>
      </c>
      <c r="CO49" s="210">
        <f t="shared" si="59"/>
        <v>2263.7922241336155</v>
      </c>
      <c r="CP49" s="210">
        <f t="shared" si="59"/>
        <v>2263.7922241336155</v>
      </c>
      <c r="CQ49" s="210">
        <f t="shared" si="59"/>
        <v>2263.7922241336155</v>
      </c>
      <c r="CR49" s="210">
        <f t="shared" si="59"/>
        <v>2263.7922241336155</v>
      </c>
      <c r="CS49" s="210">
        <f t="shared" si="59"/>
        <v>2263.7922241336155</v>
      </c>
      <c r="CT49" s="210">
        <f t="shared" si="59"/>
        <v>2263.7922241336155</v>
      </c>
      <c r="CU49" s="210">
        <f t="shared" si="59"/>
        <v>2263.7922241336155</v>
      </c>
      <c r="CV49" s="210">
        <f t="shared" si="59"/>
        <v>2263.7922241336155</v>
      </c>
      <c r="CW49" s="210">
        <f t="shared" si="59"/>
        <v>2263.7922241336155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250.58329021856369</v>
      </c>
      <c r="BI51" s="210">
        <f t="shared" si="64"/>
        <v>250.58329021856369</v>
      </c>
      <c r="BJ51" s="210">
        <f t="shared" si="64"/>
        <v>250.58329021856369</v>
      </c>
      <c r="BK51" s="210">
        <f t="shared" si="64"/>
        <v>250.58329021856369</v>
      </c>
      <c r="BL51" s="210">
        <f t="shared" si="64"/>
        <v>250.58329021856369</v>
      </c>
      <c r="BM51" s="210">
        <f t="shared" si="64"/>
        <v>250.58329021856369</v>
      </c>
      <c r="BN51" s="210">
        <f t="shared" si="64"/>
        <v>250.58329021856369</v>
      </c>
      <c r="BO51" s="210">
        <f t="shared" si="64"/>
        <v>250.58329021856369</v>
      </c>
      <c r="BP51" s="210">
        <f t="shared" si="64"/>
        <v>250.58329021856369</v>
      </c>
      <c r="BQ51" s="210">
        <f t="shared" si="64"/>
        <v>250.58329021856369</v>
      </c>
      <c r="BR51" s="210">
        <f t="shared" ref="BR51:DA51" si="65">IF(BR$22&lt;=$E$24,IF(BR$22&lt;=$D$24,IF(BR$22&lt;=$C$24,IF(BR$22&lt;=$B$24,$B117,($C34-$B34)/($C$24-$B$24)),($D34-$C34)/($D$24-$C$24)),($E34-$D34)/($E$24-$D$24)),$F117)</f>
        <v>250.58329021856369</v>
      </c>
      <c r="BS51" s="210">
        <f t="shared" si="65"/>
        <v>250.58329021856369</v>
      </c>
      <c r="BT51" s="210">
        <f t="shared" si="65"/>
        <v>250.58329021856369</v>
      </c>
      <c r="BU51" s="210">
        <f t="shared" si="65"/>
        <v>250.58329021856369</v>
      </c>
      <c r="BV51" s="210">
        <f t="shared" si="65"/>
        <v>250.58329021856369</v>
      </c>
      <c r="BW51" s="210">
        <f t="shared" si="65"/>
        <v>250.58329021856369</v>
      </c>
      <c r="BX51" s="210">
        <f t="shared" si="65"/>
        <v>250.58329021856369</v>
      </c>
      <c r="BY51" s="210">
        <f t="shared" si="65"/>
        <v>250.58329021856369</v>
      </c>
      <c r="BZ51" s="210">
        <f t="shared" si="65"/>
        <v>250.58329021856369</v>
      </c>
      <c r="CA51" s="210">
        <f t="shared" si="65"/>
        <v>250.58329021856369</v>
      </c>
      <c r="CB51" s="210">
        <f t="shared" si="65"/>
        <v>250.58329021856369</v>
      </c>
      <c r="CC51" s="210">
        <f t="shared" si="65"/>
        <v>250.58329021856369</v>
      </c>
      <c r="CD51" s="210">
        <f t="shared" si="65"/>
        <v>250.58329021856369</v>
      </c>
      <c r="CE51" s="210">
        <f t="shared" si="65"/>
        <v>250.58329021856369</v>
      </c>
      <c r="CF51" s="210">
        <f t="shared" si="65"/>
        <v>250.58329021856369</v>
      </c>
      <c r="CG51" s="210">
        <f t="shared" si="65"/>
        <v>250.58329021856369</v>
      </c>
      <c r="CH51" s="210">
        <f t="shared" si="65"/>
        <v>250.58329021856369</v>
      </c>
      <c r="CI51" s="210">
        <f t="shared" si="65"/>
        <v>1743.8243034970587</v>
      </c>
      <c r="CJ51" s="210">
        <f t="shared" si="65"/>
        <v>1743.8243034970587</v>
      </c>
      <c r="CK51" s="210">
        <f t="shared" si="65"/>
        <v>1743.8243034970587</v>
      </c>
      <c r="CL51" s="210">
        <f t="shared" si="65"/>
        <v>1743.8243034970587</v>
      </c>
      <c r="CM51" s="210">
        <f t="shared" si="65"/>
        <v>1743.8243034970587</v>
      </c>
      <c r="CN51" s="210">
        <f t="shared" si="65"/>
        <v>1743.8243034970587</v>
      </c>
      <c r="CO51" s="210">
        <f t="shared" si="65"/>
        <v>1743.8243034970587</v>
      </c>
      <c r="CP51" s="210">
        <f t="shared" si="65"/>
        <v>1743.8243034970587</v>
      </c>
      <c r="CQ51" s="210">
        <f t="shared" si="65"/>
        <v>1743.8243034970587</v>
      </c>
      <c r="CR51" s="210">
        <f t="shared" si="65"/>
        <v>1743.8243034970587</v>
      </c>
      <c r="CS51" s="210">
        <f t="shared" si="65"/>
        <v>1743.8243034970587</v>
      </c>
      <c r="CT51" s="210">
        <f t="shared" si="65"/>
        <v>1743.8243034970587</v>
      </c>
      <c r="CU51" s="210">
        <f t="shared" si="65"/>
        <v>1743.8243034970587</v>
      </c>
      <c r="CV51" s="210">
        <f t="shared" si="65"/>
        <v>1743.8243034970587</v>
      </c>
      <c r="CW51" s="210">
        <f t="shared" si="65"/>
        <v>1743.8243034970587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-1127.6248059835368</v>
      </c>
      <c r="BI53" s="210">
        <f t="shared" si="70"/>
        <v>-1127.6248059835368</v>
      </c>
      <c r="BJ53" s="210">
        <f t="shared" si="70"/>
        <v>-1127.6248059835368</v>
      </c>
      <c r="BK53" s="210">
        <f t="shared" si="70"/>
        <v>-1127.6248059835368</v>
      </c>
      <c r="BL53" s="210">
        <f t="shared" si="70"/>
        <v>-1127.6248059835368</v>
      </c>
      <c r="BM53" s="210">
        <f t="shared" si="70"/>
        <v>-1127.6248059835368</v>
      </c>
      <c r="BN53" s="210">
        <f t="shared" si="70"/>
        <v>-1127.6248059835368</v>
      </c>
      <c r="BO53" s="210">
        <f t="shared" si="70"/>
        <v>-1127.6248059835368</v>
      </c>
      <c r="BP53" s="210">
        <f t="shared" si="70"/>
        <v>-1127.6248059835368</v>
      </c>
      <c r="BQ53" s="210">
        <f t="shared" si="70"/>
        <v>-1127.6248059835368</v>
      </c>
      <c r="BR53" s="210">
        <f t="shared" ref="BR53:DA53" si="71">IF(BR$22&lt;=$E$24,IF(BR$22&lt;=$D$24,IF(BR$22&lt;=$C$24,IF(BR$22&lt;=$B$24,$B119,($C36-$B36)/($C$24-$B$24)),($D36-$C36)/($D$24-$C$24)),($E36-$D36)/($E$24-$D$24)),$F119)</f>
        <v>-1127.6248059835368</v>
      </c>
      <c r="BS53" s="210">
        <f t="shared" si="71"/>
        <v>-1127.6248059835368</v>
      </c>
      <c r="BT53" s="210">
        <f t="shared" si="71"/>
        <v>-1127.6248059835368</v>
      </c>
      <c r="BU53" s="210">
        <f t="shared" si="71"/>
        <v>-1127.6248059835368</v>
      </c>
      <c r="BV53" s="210">
        <f t="shared" si="71"/>
        <v>-1127.6248059835368</v>
      </c>
      <c r="BW53" s="210">
        <f t="shared" si="71"/>
        <v>-1127.6248059835368</v>
      </c>
      <c r="BX53" s="210">
        <f t="shared" si="71"/>
        <v>-1127.6248059835368</v>
      </c>
      <c r="BY53" s="210">
        <f t="shared" si="71"/>
        <v>-1127.6248059835368</v>
      </c>
      <c r="BZ53" s="210">
        <f t="shared" si="71"/>
        <v>-1127.6248059835368</v>
      </c>
      <c r="CA53" s="210">
        <f t="shared" si="71"/>
        <v>-1127.6248059835368</v>
      </c>
      <c r="CB53" s="210">
        <f t="shared" si="71"/>
        <v>-1127.6248059835368</v>
      </c>
      <c r="CC53" s="210">
        <f t="shared" si="71"/>
        <v>-1127.6248059835368</v>
      </c>
      <c r="CD53" s="210">
        <f t="shared" si="71"/>
        <v>-1127.6248059835368</v>
      </c>
      <c r="CE53" s="210">
        <f t="shared" si="71"/>
        <v>-1127.6248059835368</v>
      </c>
      <c r="CF53" s="210">
        <f t="shared" si="71"/>
        <v>-1127.6248059835368</v>
      </c>
      <c r="CG53" s="210">
        <f t="shared" si="71"/>
        <v>-1127.6248059835368</v>
      </c>
      <c r="CH53" s="210">
        <f t="shared" si="71"/>
        <v>-1127.6248059835368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250.58329021856369</v>
      </c>
      <c r="BI54" s="210">
        <f t="shared" si="73"/>
        <v>250.58329021856369</v>
      </c>
      <c r="BJ54" s="210">
        <f t="shared" si="73"/>
        <v>250.58329021856369</v>
      </c>
      <c r="BK54" s="210">
        <f t="shared" si="73"/>
        <v>250.58329021856369</v>
      </c>
      <c r="BL54" s="210">
        <f t="shared" si="73"/>
        <v>250.58329021856369</v>
      </c>
      <c r="BM54" s="210">
        <f t="shared" si="73"/>
        <v>250.58329021856369</v>
      </c>
      <c r="BN54" s="210">
        <f t="shared" si="73"/>
        <v>250.58329021856369</v>
      </c>
      <c r="BO54" s="210">
        <f t="shared" si="73"/>
        <v>250.58329021856369</v>
      </c>
      <c r="BP54" s="210">
        <f t="shared" si="73"/>
        <v>250.58329021856369</v>
      </c>
      <c r="BQ54" s="210">
        <f t="shared" si="73"/>
        <v>250.58329021856369</v>
      </c>
      <c r="BR54" s="210">
        <f t="shared" ref="BR54:DA54" si="74">IF(BR$22&lt;=$E$24,IF(BR$22&lt;=$D$24,IF(BR$22&lt;=$C$24,IF(BR$22&lt;=$B$24,$B120,($C37-$B37)/($C$24-$B$24)),($D37-$C37)/($D$24-$C$24)),($E37-$D37)/($E$24-$D$24)),$F120)</f>
        <v>250.58329021856369</v>
      </c>
      <c r="BS54" s="210">
        <f t="shared" si="74"/>
        <v>250.58329021856369</v>
      </c>
      <c r="BT54" s="210">
        <f t="shared" si="74"/>
        <v>250.58329021856369</v>
      </c>
      <c r="BU54" s="210">
        <f t="shared" si="74"/>
        <v>250.58329021856369</v>
      </c>
      <c r="BV54" s="210">
        <f t="shared" si="74"/>
        <v>250.58329021856369</v>
      </c>
      <c r="BW54" s="210">
        <f t="shared" si="74"/>
        <v>250.58329021856369</v>
      </c>
      <c r="BX54" s="210">
        <f t="shared" si="74"/>
        <v>250.58329021856369</v>
      </c>
      <c r="BY54" s="210">
        <f t="shared" si="74"/>
        <v>250.58329021856369</v>
      </c>
      <c r="BZ54" s="210">
        <f t="shared" si="74"/>
        <v>250.58329021856369</v>
      </c>
      <c r="CA54" s="210">
        <f t="shared" si="74"/>
        <v>250.58329021856369</v>
      </c>
      <c r="CB54" s="210">
        <f t="shared" si="74"/>
        <v>250.58329021856369</v>
      </c>
      <c r="CC54" s="210">
        <f t="shared" si="74"/>
        <v>250.58329021856369</v>
      </c>
      <c r="CD54" s="210">
        <f t="shared" si="74"/>
        <v>250.58329021856369</v>
      </c>
      <c r="CE54" s="210">
        <f t="shared" si="74"/>
        <v>250.58329021856369</v>
      </c>
      <c r="CF54" s="210">
        <f t="shared" si="74"/>
        <v>250.58329021856369</v>
      </c>
      <c r="CG54" s="210">
        <f t="shared" si="74"/>
        <v>250.58329021856369</v>
      </c>
      <c r="CH54" s="210">
        <f t="shared" si="74"/>
        <v>250.58329021856369</v>
      </c>
      <c r="CI54" s="210">
        <f t="shared" si="74"/>
        <v>764.6587068184657</v>
      </c>
      <c r="CJ54" s="210">
        <f t="shared" si="74"/>
        <v>764.6587068184657</v>
      </c>
      <c r="CK54" s="210">
        <f t="shared" si="74"/>
        <v>764.6587068184657</v>
      </c>
      <c r="CL54" s="210">
        <f t="shared" si="74"/>
        <v>764.6587068184657</v>
      </c>
      <c r="CM54" s="210">
        <f t="shared" si="74"/>
        <v>764.6587068184657</v>
      </c>
      <c r="CN54" s="210">
        <f t="shared" si="74"/>
        <v>764.6587068184657</v>
      </c>
      <c r="CO54" s="210">
        <f t="shared" si="74"/>
        <v>764.6587068184657</v>
      </c>
      <c r="CP54" s="210">
        <f t="shared" si="74"/>
        <v>764.6587068184657</v>
      </c>
      <c r="CQ54" s="210">
        <f t="shared" si="74"/>
        <v>764.6587068184657</v>
      </c>
      <c r="CR54" s="210">
        <f t="shared" si="74"/>
        <v>764.6587068184657</v>
      </c>
      <c r="CS54" s="210">
        <f t="shared" si="74"/>
        <v>764.6587068184657</v>
      </c>
      <c r="CT54" s="210">
        <f t="shared" si="74"/>
        <v>764.6587068184657</v>
      </c>
      <c r="CU54" s="210">
        <f t="shared" si="74"/>
        <v>764.6587068184657</v>
      </c>
      <c r="CV54" s="210">
        <f t="shared" si="74"/>
        <v>764.6587068184657</v>
      </c>
      <c r="CW54" s="210">
        <f t="shared" si="74"/>
        <v>764.6587068184657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7284.3498960723</v>
      </c>
      <c r="G59" s="204">
        <f t="shared" si="75"/>
        <v>7284.3498960723</v>
      </c>
      <c r="H59" s="204">
        <f t="shared" si="75"/>
        <v>7284.3498960723</v>
      </c>
      <c r="I59" s="204">
        <f t="shared" si="75"/>
        <v>7284.3498960723</v>
      </c>
      <c r="J59" s="204">
        <f t="shared" si="75"/>
        <v>7284.3498960723</v>
      </c>
      <c r="K59" s="204">
        <f t="shared" si="75"/>
        <v>7284.3498960723</v>
      </c>
      <c r="L59" s="204">
        <f t="shared" si="75"/>
        <v>7284.3498960723</v>
      </c>
      <c r="M59" s="204">
        <f t="shared" si="75"/>
        <v>7284.3498960723</v>
      </c>
      <c r="N59" s="204">
        <f t="shared" si="75"/>
        <v>7284.3498960723</v>
      </c>
      <c r="O59" s="204">
        <f t="shared" si="75"/>
        <v>7284.3498960723</v>
      </c>
      <c r="P59" s="204">
        <f t="shared" si="75"/>
        <v>7284.3498960723</v>
      </c>
      <c r="Q59" s="204">
        <f t="shared" si="75"/>
        <v>7284.3498960723</v>
      </c>
      <c r="R59" s="204">
        <f t="shared" si="75"/>
        <v>7284.3498960723</v>
      </c>
      <c r="S59" s="204">
        <f t="shared" si="75"/>
        <v>7284.3498960723</v>
      </c>
      <c r="T59" s="204">
        <f t="shared" si="75"/>
        <v>7284.3498960723</v>
      </c>
      <c r="U59" s="204">
        <f t="shared" si="75"/>
        <v>7284.3498960723</v>
      </c>
      <c r="V59" s="204">
        <f t="shared" si="75"/>
        <v>7284.3498960723</v>
      </c>
      <c r="W59" s="204">
        <f t="shared" si="75"/>
        <v>7284.3498960723</v>
      </c>
      <c r="X59" s="204">
        <f t="shared" si="75"/>
        <v>7284.3498960723</v>
      </c>
      <c r="Y59" s="204">
        <f t="shared" si="75"/>
        <v>7284.5756130613481</v>
      </c>
      <c r="Z59" s="204">
        <f t="shared" si="75"/>
        <v>7285.0270470394435</v>
      </c>
      <c r="AA59" s="204">
        <f t="shared" si="75"/>
        <v>7285.4784810175388</v>
      </c>
      <c r="AB59" s="204">
        <f t="shared" si="75"/>
        <v>7285.9299149956341</v>
      </c>
      <c r="AC59" s="204">
        <f t="shared" si="75"/>
        <v>7286.3813489737295</v>
      </c>
      <c r="AD59" s="204">
        <f t="shared" si="75"/>
        <v>7286.8327829518248</v>
      </c>
      <c r="AE59" s="204">
        <f t="shared" si="75"/>
        <v>7287.2842169299201</v>
      </c>
      <c r="AF59" s="204">
        <f t="shared" si="75"/>
        <v>7287.7356509080155</v>
      </c>
      <c r="AG59" s="204">
        <f t="shared" si="75"/>
        <v>7288.1870848861108</v>
      </c>
      <c r="AH59" s="204">
        <f t="shared" si="75"/>
        <v>7288.6385188642062</v>
      </c>
      <c r="AI59" s="204">
        <f t="shared" si="75"/>
        <v>7289.0899528423015</v>
      </c>
      <c r="AJ59" s="204">
        <f t="shared" si="75"/>
        <v>7289.5413868203968</v>
      </c>
      <c r="AK59" s="204">
        <f t="shared" si="75"/>
        <v>7289.9928207984931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7290.4442547765884</v>
      </c>
      <c r="AM59" s="204">
        <f t="shared" si="76"/>
        <v>7290.8956887546838</v>
      </c>
      <c r="AN59" s="204">
        <f t="shared" si="76"/>
        <v>7291.3471227327791</v>
      </c>
      <c r="AO59" s="204">
        <f t="shared" si="76"/>
        <v>7291.7985567108744</v>
      </c>
      <c r="AP59" s="204">
        <f t="shared" si="76"/>
        <v>7292.2499906889698</v>
      </c>
      <c r="AQ59" s="204">
        <f t="shared" si="76"/>
        <v>7292.7014246670651</v>
      </c>
      <c r="AR59" s="204">
        <f t="shared" si="76"/>
        <v>7293.1528586451604</v>
      </c>
      <c r="AS59" s="204">
        <f t="shared" si="76"/>
        <v>7293.6042926232558</v>
      </c>
      <c r="AT59" s="204">
        <f t="shared" si="76"/>
        <v>7294.0557266013511</v>
      </c>
      <c r="AU59" s="204">
        <f t="shared" si="76"/>
        <v>7294.5071605794465</v>
      </c>
      <c r="AV59" s="204">
        <f t="shared" si="76"/>
        <v>7294.9585945575427</v>
      </c>
      <c r="AW59" s="204">
        <f t="shared" si="76"/>
        <v>7295.410028535638</v>
      </c>
      <c r="AX59" s="204">
        <f t="shared" si="76"/>
        <v>7295.8614625137334</v>
      </c>
      <c r="AY59" s="204">
        <f t="shared" si="76"/>
        <v>7296.3128964918287</v>
      </c>
      <c r="AZ59" s="204">
        <f t="shared" si="76"/>
        <v>7296.7643304699241</v>
      </c>
      <c r="BA59" s="204">
        <f t="shared" si="76"/>
        <v>7297.2157644480194</v>
      </c>
      <c r="BB59" s="204">
        <f t="shared" si="76"/>
        <v>7297.6671984261147</v>
      </c>
      <c r="BC59" s="204">
        <f t="shared" si="76"/>
        <v>7298.1186324042101</v>
      </c>
      <c r="BD59" s="204">
        <f t="shared" si="76"/>
        <v>7298.5700663823054</v>
      </c>
      <c r="BE59" s="204">
        <f t="shared" si="76"/>
        <v>7299.0215003604008</v>
      </c>
      <c r="BF59" s="204">
        <f t="shared" si="76"/>
        <v>7299.4729343384961</v>
      </c>
      <c r="BG59" s="204">
        <f t="shared" si="76"/>
        <v>7299.9243683165914</v>
      </c>
      <c r="BH59" s="204">
        <f t="shared" si="76"/>
        <v>7274.5621095746901</v>
      </c>
      <c r="BI59" s="204">
        <f t="shared" si="76"/>
        <v>7223.3861581127903</v>
      </c>
      <c r="BJ59" s="204">
        <f t="shared" si="76"/>
        <v>7172.2102066508915</v>
      </c>
      <c r="BK59" s="204">
        <f t="shared" si="76"/>
        <v>7121.0342551889917</v>
      </c>
      <c r="BL59" s="204">
        <f t="shared" si="76"/>
        <v>7069.8583037270919</v>
      </c>
      <c r="BM59" s="204">
        <f t="shared" si="76"/>
        <v>7018.682352265193</v>
      </c>
      <c r="BN59" s="204">
        <f t="shared" si="76"/>
        <v>6967.5064008032932</v>
      </c>
      <c r="BO59" s="204">
        <f t="shared" si="76"/>
        <v>6916.3304493413943</v>
      </c>
      <c r="BP59" s="204">
        <f t="shared" si="76"/>
        <v>6865.1544978794946</v>
      </c>
      <c r="BQ59" s="204">
        <f t="shared" si="76"/>
        <v>6813.9785464175957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6762.8025949556959</v>
      </c>
      <c r="BS59" s="204">
        <f t="shared" si="77"/>
        <v>6711.626643493797</v>
      </c>
      <c r="BT59" s="204">
        <f t="shared" si="77"/>
        <v>6660.4506920318972</v>
      </c>
      <c r="BU59" s="204">
        <f t="shared" si="77"/>
        <v>6609.2747405699974</v>
      </c>
      <c r="BV59" s="204">
        <f t="shared" si="77"/>
        <v>6558.0987891080986</v>
      </c>
      <c r="BW59" s="204">
        <f t="shared" si="77"/>
        <v>6506.9228376461988</v>
      </c>
      <c r="BX59" s="204">
        <f t="shared" si="77"/>
        <v>6455.7468861842999</v>
      </c>
      <c r="BY59" s="204">
        <f t="shared" si="77"/>
        <v>6404.5709347224001</v>
      </c>
      <c r="BZ59" s="204">
        <f t="shared" si="77"/>
        <v>6353.3949832605012</v>
      </c>
      <c r="CA59" s="204">
        <f t="shared" si="77"/>
        <v>6302.2190317986015</v>
      </c>
      <c r="CB59" s="204">
        <f t="shared" si="77"/>
        <v>6251.0430803367017</v>
      </c>
      <c r="CC59" s="204">
        <f t="shared" si="77"/>
        <v>6199.8671288748028</v>
      </c>
      <c r="CD59" s="204">
        <f t="shared" si="77"/>
        <v>6148.691177412903</v>
      </c>
      <c r="CE59" s="204">
        <f t="shared" si="77"/>
        <v>6097.5152259510041</v>
      </c>
      <c r="CF59" s="204">
        <f t="shared" si="77"/>
        <v>6046.3392744891044</v>
      </c>
      <c r="CG59" s="204">
        <f t="shared" si="77"/>
        <v>5995.1633230272055</v>
      </c>
      <c r="CH59" s="204">
        <f t="shared" si="77"/>
        <v>5943.9873715653057</v>
      </c>
      <c r="CI59" s="204">
        <f t="shared" si="77"/>
        <v>6007.3319364543731</v>
      </c>
      <c r="CJ59" s="204">
        <f t="shared" si="77"/>
        <v>6070.6765013434397</v>
      </c>
      <c r="CK59" s="204">
        <f t="shared" si="77"/>
        <v>6134.0210662325071</v>
      </c>
      <c r="CL59" s="204">
        <f t="shared" si="77"/>
        <v>6197.3656311215736</v>
      </c>
      <c r="CM59" s="204">
        <f t="shared" si="77"/>
        <v>6260.7101960106411</v>
      </c>
      <c r="CN59" s="204">
        <f t="shared" si="77"/>
        <v>6324.0547608997085</v>
      </c>
      <c r="CO59" s="204">
        <f t="shared" si="77"/>
        <v>6387.3993257887751</v>
      </c>
      <c r="CP59" s="204">
        <f t="shared" si="77"/>
        <v>6450.7438906778425</v>
      </c>
      <c r="CQ59" s="204">
        <f t="shared" si="77"/>
        <v>6514.088455566909</v>
      </c>
      <c r="CR59" s="204">
        <f t="shared" si="77"/>
        <v>6577.4330204559765</v>
      </c>
      <c r="CS59" s="204">
        <f t="shared" si="77"/>
        <v>6640.7775853450439</v>
      </c>
      <c r="CT59" s="204">
        <f t="shared" si="77"/>
        <v>6704.1221502341104</v>
      </c>
      <c r="CU59" s="204">
        <f t="shared" si="77"/>
        <v>6767.4667151231779</v>
      </c>
      <c r="CV59" s="204">
        <f t="shared" si="77"/>
        <v>6830.8112800122444</v>
      </c>
      <c r="CW59" s="204">
        <f t="shared" si="77"/>
        <v>6894.1558449013119</v>
      </c>
      <c r="CX59" s="204">
        <f t="shared" si="77"/>
        <v>7000.5158449013115</v>
      </c>
      <c r="CY59" s="204">
        <f t="shared" si="77"/>
        <v>7106.8758449013121</v>
      </c>
      <c r="CZ59" s="204">
        <f t="shared" si="77"/>
        <v>7213.2358449013118</v>
      </c>
      <c r="DA59" s="204">
        <f t="shared" si="77"/>
        <v>7319.5958449013124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8181.3035201113462</v>
      </c>
      <c r="G60" s="204">
        <f t="shared" si="78"/>
        <v>7841.0435201113469</v>
      </c>
      <c r="H60" s="204">
        <f t="shared" si="78"/>
        <v>7500.7835201113467</v>
      </c>
      <c r="I60" s="204">
        <f t="shared" si="78"/>
        <v>7160.5235201113464</v>
      </c>
      <c r="J60" s="204">
        <f t="shared" si="78"/>
        <v>6820.2635201113462</v>
      </c>
      <c r="K60" s="204">
        <f t="shared" si="78"/>
        <v>6480.0035201113469</v>
      </c>
      <c r="L60" s="204">
        <f t="shared" si="78"/>
        <v>6139.7435201113467</v>
      </c>
      <c r="M60" s="204">
        <f t="shared" si="78"/>
        <v>5799.4835201113465</v>
      </c>
      <c r="N60" s="204">
        <f t="shared" si="78"/>
        <v>5459.2235201113463</v>
      </c>
      <c r="O60" s="204">
        <f t="shared" si="78"/>
        <v>5118.963520111346</v>
      </c>
      <c r="P60" s="204">
        <f t="shared" si="78"/>
        <v>4778.7035201113467</v>
      </c>
      <c r="Q60" s="204">
        <f t="shared" si="78"/>
        <v>4438.4435201113465</v>
      </c>
      <c r="R60" s="204">
        <f t="shared" si="78"/>
        <v>4098.1835201113463</v>
      </c>
      <c r="S60" s="204">
        <f t="shared" si="78"/>
        <v>3757.9235201113461</v>
      </c>
      <c r="T60" s="204">
        <f t="shared" si="78"/>
        <v>3417.6635201113468</v>
      </c>
      <c r="U60" s="204">
        <f t="shared" si="78"/>
        <v>3077.4035201113466</v>
      </c>
      <c r="V60" s="204">
        <f t="shared" si="78"/>
        <v>2737.1435201113463</v>
      </c>
      <c r="W60" s="204">
        <f t="shared" si="78"/>
        <v>2396.8835201113466</v>
      </c>
      <c r="X60" s="204">
        <f t="shared" si="78"/>
        <v>2056.6235201113464</v>
      </c>
      <c r="Y60" s="204">
        <f t="shared" si="78"/>
        <v>1902.6634645694437</v>
      </c>
      <c r="Z60" s="204">
        <f t="shared" si="78"/>
        <v>1935.0033534856382</v>
      </c>
      <c r="AA60" s="204">
        <f t="shared" si="78"/>
        <v>1967.3432424018326</v>
      </c>
      <c r="AB60" s="204">
        <f t="shared" si="78"/>
        <v>1999.6831313180273</v>
      </c>
      <c r="AC60" s="204">
        <f t="shared" si="78"/>
        <v>2032.0230202342218</v>
      </c>
      <c r="AD60" s="204">
        <f t="shared" si="78"/>
        <v>2064.3629091504163</v>
      </c>
      <c r="AE60" s="204">
        <f t="shared" si="78"/>
        <v>2096.7027980666107</v>
      </c>
      <c r="AF60" s="204">
        <f t="shared" si="78"/>
        <v>2129.0426869828052</v>
      </c>
      <c r="AG60" s="204">
        <f t="shared" si="78"/>
        <v>2161.3825758989997</v>
      </c>
      <c r="AH60" s="204">
        <f t="shared" si="78"/>
        <v>2193.7224648151941</v>
      </c>
      <c r="AI60" s="204">
        <f t="shared" si="78"/>
        <v>2226.0623537313886</v>
      </c>
      <c r="AJ60" s="204">
        <f t="shared" si="78"/>
        <v>2258.4022426475831</v>
      </c>
      <c r="AK60" s="204">
        <f t="shared" si="78"/>
        <v>2290.7421315637775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2323.082020479972</v>
      </c>
      <c r="AM60" s="204">
        <f t="shared" si="79"/>
        <v>2355.4219093961669</v>
      </c>
      <c r="AN60" s="204">
        <f t="shared" si="79"/>
        <v>2387.7617983123614</v>
      </c>
      <c r="AO60" s="204">
        <f t="shared" si="79"/>
        <v>2420.1016872285559</v>
      </c>
      <c r="AP60" s="204">
        <f t="shared" si="79"/>
        <v>2452.4415761447503</v>
      </c>
      <c r="AQ60" s="204">
        <f t="shared" si="79"/>
        <v>2484.7814650609448</v>
      </c>
      <c r="AR60" s="204">
        <f t="shared" si="79"/>
        <v>2517.1213539771393</v>
      </c>
      <c r="AS60" s="204">
        <f t="shared" si="79"/>
        <v>2549.4612428933337</v>
      </c>
      <c r="AT60" s="204">
        <f t="shared" si="79"/>
        <v>2581.8011318095282</v>
      </c>
      <c r="AU60" s="204">
        <f t="shared" si="79"/>
        <v>2614.1410207257227</v>
      </c>
      <c r="AV60" s="204">
        <f t="shared" si="79"/>
        <v>2646.4809096419172</v>
      </c>
      <c r="AW60" s="204">
        <f t="shared" si="79"/>
        <v>2678.8207985581121</v>
      </c>
      <c r="AX60" s="204">
        <f t="shared" si="79"/>
        <v>2711.1606874743065</v>
      </c>
      <c r="AY60" s="204">
        <f t="shared" si="79"/>
        <v>2743.500576390501</v>
      </c>
      <c r="AZ60" s="204">
        <f t="shared" si="79"/>
        <v>2775.8404653066955</v>
      </c>
      <c r="BA60" s="204">
        <f t="shared" si="79"/>
        <v>2808.1803542228899</v>
      </c>
      <c r="BB60" s="204">
        <f t="shared" si="79"/>
        <v>2840.5202431390844</v>
      </c>
      <c r="BC60" s="204">
        <f t="shared" si="79"/>
        <v>2872.8601320552789</v>
      </c>
      <c r="BD60" s="204">
        <f t="shared" si="79"/>
        <v>2905.2000209714734</v>
      </c>
      <c r="BE60" s="204">
        <f t="shared" si="79"/>
        <v>2937.5399098876678</v>
      </c>
      <c r="BF60" s="204">
        <f t="shared" si="79"/>
        <v>2969.8797988038623</v>
      </c>
      <c r="BG60" s="204">
        <f t="shared" si="79"/>
        <v>3002.2196877200568</v>
      </c>
      <c r="BH60" s="204">
        <f t="shared" si="79"/>
        <v>3869.6609345740585</v>
      </c>
      <c r="BI60" s="204">
        <f t="shared" si="79"/>
        <v>5572.203539365868</v>
      </c>
      <c r="BJ60" s="204">
        <f t="shared" si="79"/>
        <v>7274.746144157677</v>
      </c>
      <c r="BK60" s="204">
        <f t="shared" si="79"/>
        <v>8977.288748949486</v>
      </c>
      <c r="BL60" s="204">
        <f t="shared" si="79"/>
        <v>10679.831353741296</v>
      </c>
      <c r="BM60" s="204">
        <f t="shared" si="79"/>
        <v>12382.373958533104</v>
      </c>
      <c r="BN60" s="204">
        <f t="shared" si="79"/>
        <v>14084.916563324914</v>
      </c>
      <c r="BO60" s="204">
        <f t="shared" si="79"/>
        <v>15787.459168116724</v>
      </c>
      <c r="BP60" s="204">
        <f t="shared" si="79"/>
        <v>17490.00177290853</v>
      </c>
      <c r="BQ60" s="204">
        <f t="shared" si="79"/>
        <v>19192.544377700342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20895.08698249215</v>
      </c>
      <c r="BS60" s="204">
        <f t="shared" si="80"/>
        <v>22597.629587283962</v>
      </c>
      <c r="BT60" s="204">
        <f t="shared" si="80"/>
        <v>24300.17219207577</v>
      </c>
      <c r="BU60" s="204">
        <f t="shared" si="80"/>
        <v>26002.714796867578</v>
      </c>
      <c r="BV60" s="204">
        <f t="shared" si="80"/>
        <v>27705.25740165939</v>
      </c>
      <c r="BW60" s="204">
        <f t="shared" si="80"/>
        <v>29407.800006451198</v>
      </c>
      <c r="BX60" s="204">
        <f t="shared" si="80"/>
        <v>31110.342611243006</v>
      </c>
      <c r="BY60" s="204">
        <f t="shared" si="80"/>
        <v>32812.885216034818</v>
      </c>
      <c r="BZ60" s="204">
        <f t="shared" si="80"/>
        <v>34515.427820826626</v>
      </c>
      <c r="CA60" s="204">
        <f t="shared" si="80"/>
        <v>36217.970425618434</v>
      </c>
      <c r="CB60" s="204">
        <f t="shared" si="80"/>
        <v>37920.513030410249</v>
      </c>
      <c r="CC60" s="204">
        <f t="shared" si="80"/>
        <v>39623.05563520205</v>
      </c>
      <c r="CD60" s="204">
        <f t="shared" si="80"/>
        <v>41325.598239993866</v>
      </c>
      <c r="CE60" s="204">
        <f t="shared" si="80"/>
        <v>43028.140844785667</v>
      </c>
      <c r="CF60" s="204">
        <f t="shared" si="80"/>
        <v>44730.683449577482</v>
      </c>
      <c r="CG60" s="204">
        <f t="shared" si="80"/>
        <v>46433.226054369283</v>
      </c>
      <c r="CH60" s="204">
        <f t="shared" si="80"/>
        <v>48135.768659161098</v>
      </c>
      <c r="CI60" s="204">
        <f t="shared" si="80"/>
        <v>49388.903421453739</v>
      </c>
      <c r="CJ60" s="204">
        <f t="shared" si="80"/>
        <v>50642.038183746365</v>
      </c>
      <c r="CK60" s="204">
        <f t="shared" si="80"/>
        <v>51895.172946038998</v>
      </c>
      <c r="CL60" s="204">
        <f t="shared" si="80"/>
        <v>53148.307708331631</v>
      </c>
      <c r="CM60" s="204">
        <f t="shared" si="80"/>
        <v>54401.442470624264</v>
      </c>
      <c r="CN60" s="204">
        <f t="shared" si="80"/>
        <v>55654.57723291689</v>
      </c>
      <c r="CO60" s="204">
        <f t="shared" si="80"/>
        <v>56907.711995209524</v>
      </c>
      <c r="CP60" s="204">
        <f t="shared" si="80"/>
        <v>58160.846757502157</v>
      </c>
      <c r="CQ60" s="204">
        <f t="shared" si="80"/>
        <v>59413.98151979479</v>
      </c>
      <c r="CR60" s="204">
        <f t="shared" si="80"/>
        <v>60667.116282087416</v>
      </c>
      <c r="CS60" s="204">
        <f t="shared" si="80"/>
        <v>61920.251044380049</v>
      </c>
      <c r="CT60" s="204">
        <f t="shared" si="80"/>
        <v>63173.385806672683</v>
      </c>
      <c r="CU60" s="204">
        <f t="shared" si="80"/>
        <v>64426.520568965308</v>
      </c>
      <c r="CV60" s="204">
        <f t="shared" si="80"/>
        <v>65679.655331257934</v>
      </c>
      <c r="CW60" s="204">
        <f t="shared" si="80"/>
        <v>66932.790093550575</v>
      </c>
      <c r="CX60" s="204">
        <f t="shared" si="80"/>
        <v>67657.650093550576</v>
      </c>
      <c r="CY60" s="204">
        <f t="shared" si="80"/>
        <v>68382.510093550576</v>
      </c>
      <c r="CZ60" s="204">
        <f t="shared" si="80"/>
        <v>69107.370093550577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69832.230093550577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2871.552860426204</v>
      </c>
      <c r="G61" s="204">
        <f t="shared" si="81"/>
        <v>2871.552860426204</v>
      </c>
      <c r="H61" s="204">
        <f t="shared" si="81"/>
        <v>2871.552860426204</v>
      </c>
      <c r="I61" s="204">
        <f t="shared" si="81"/>
        <v>2871.552860426204</v>
      </c>
      <c r="J61" s="204">
        <f t="shared" si="81"/>
        <v>2871.552860426204</v>
      </c>
      <c r="K61" s="204">
        <f t="shared" si="81"/>
        <v>2871.552860426204</v>
      </c>
      <c r="L61" s="204">
        <f t="shared" si="81"/>
        <v>2871.552860426204</v>
      </c>
      <c r="M61" s="204">
        <f t="shared" si="81"/>
        <v>2871.552860426204</v>
      </c>
      <c r="N61" s="204">
        <f t="shared" si="81"/>
        <v>2871.552860426204</v>
      </c>
      <c r="O61" s="204">
        <f t="shared" si="81"/>
        <v>2871.552860426204</v>
      </c>
      <c r="P61" s="204">
        <f t="shared" si="81"/>
        <v>2871.552860426204</v>
      </c>
      <c r="Q61" s="204">
        <f t="shared" si="81"/>
        <v>2871.552860426204</v>
      </c>
      <c r="R61" s="204">
        <f t="shared" si="81"/>
        <v>2871.552860426204</v>
      </c>
      <c r="S61" s="204">
        <f t="shared" si="81"/>
        <v>2871.552860426204</v>
      </c>
      <c r="T61" s="204">
        <f t="shared" si="81"/>
        <v>2871.552860426204</v>
      </c>
      <c r="U61" s="204">
        <f t="shared" si="81"/>
        <v>2871.552860426204</v>
      </c>
      <c r="V61" s="204">
        <f t="shared" si="81"/>
        <v>2871.552860426204</v>
      </c>
      <c r="W61" s="204">
        <f t="shared" si="81"/>
        <v>2871.552860426204</v>
      </c>
      <c r="X61" s="204">
        <f t="shared" si="81"/>
        <v>2871.552860426204</v>
      </c>
      <c r="Y61" s="204">
        <f t="shared" si="81"/>
        <v>2899.8291457630967</v>
      </c>
      <c r="Z61" s="204">
        <f t="shared" si="81"/>
        <v>2956.3817164368825</v>
      </c>
      <c r="AA61" s="204">
        <f t="shared" si="81"/>
        <v>3012.9342871106683</v>
      </c>
      <c r="AB61" s="204">
        <f t="shared" si="81"/>
        <v>3069.4868577844536</v>
      </c>
      <c r="AC61" s="204">
        <f t="shared" si="81"/>
        <v>3126.0394284582394</v>
      </c>
      <c r="AD61" s="204">
        <f t="shared" si="81"/>
        <v>3182.5919991320252</v>
      </c>
      <c r="AE61" s="204">
        <f t="shared" si="81"/>
        <v>3239.144569805811</v>
      </c>
      <c r="AF61" s="204">
        <f t="shared" si="81"/>
        <v>3295.6971404795963</v>
      </c>
      <c r="AG61" s="204">
        <f t="shared" si="81"/>
        <v>3352.2497111533821</v>
      </c>
      <c r="AH61" s="204">
        <f t="shared" si="81"/>
        <v>3408.8022818271679</v>
      </c>
      <c r="AI61" s="204">
        <f t="shared" si="81"/>
        <v>3465.3548525009537</v>
      </c>
      <c r="AJ61" s="204">
        <f t="shared" si="81"/>
        <v>3521.9074231747391</v>
      </c>
      <c r="AK61" s="204">
        <f t="shared" si="81"/>
        <v>3578.4599938485248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3635.0125645223106</v>
      </c>
      <c r="AM61" s="204">
        <f t="shared" si="82"/>
        <v>3691.565135196096</v>
      </c>
      <c r="AN61" s="204">
        <f t="shared" si="82"/>
        <v>3748.1177058698818</v>
      </c>
      <c r="AO61" s="204">
        <f t="shared" si="82"/>
        <v>3804.6702765436676</v>
      </c>
      <c r="AP61" s="204">
        <f t="shared" si="82"/>
        <v>3861.2228472174529</v>
      </c>
      <c r="AQ61" s="204">
        <f t="shared" si="82"/>
        <v>3917.7754178912392</v>
      </c>
      <c r="AR61" s="204">
        <f t="shared" si="82"/>
        <v>3974.3279885650245</v>
      </c>
      <c r="AS61" s="204">
        <f t="shared" si="82"/>
        <v>4030.8805592388098</v>
      </c>
      <c r="AT61" s="204">
        <f t="shared" si="82"/>
        <v>4087.4331299125961</v>
      </c>
      <c r="AU61" s="204">
        <f t="shared" si="82"/>
        <v>4143.9857005863814</v>
      </c>
      <c r="AV61" s="204">
        <f t="shared" si="82"/>
        <v>4200.5382712601677</v>
      </c>
      <c r="AW61" s="204">
        <f t="shared" si="82"/>
        <v>4257.090841933953</v>
      </c>
      <c r="AX61" s="204">
        <f t="shared" si="82"/>
        <v>4313.6434126077384</v>
      </c>
      <c r="AY61" s="204">
        <f t="shared" si="82"/>
        <v>4370.1959832815246</v>
      </c>
      <c r="AZ61" s="204">
        <f t="shared" si="82"/>
        <v>4426.7485539553099</v>
      </c>
      <c r="BA61" s="204">
        <f t="shared" si="82"/>
        <v>4483.3011246290953</v>
      </c>
      <c r="BB61" s="204">
        <f t="shared" si="82"/>
        <v>4539.8536953028815</v>
      </c>
      <c r="BC61" s="204">
        <f t="shared" si="82"/>
        <v>4596.4062659766669</v>
      </c>
      <c r="BD61" s="204">
        <f t="shared" si="82"/>
        <v>4652.9588366504522</v>
      </c>
      <c r="BE61" s="204">
        <f t="shared" si="82"/>
        <v>4709.5114073242385</v>
      </c>
      <c r="BF61" s="204">
        <f t="shared" si="82"/>
        <v>4766.0639779980238</v>
      </c>
      <c r="BG61" s="204">
        <f t="shared" si="82"/>
        <v>4822.6165486718091</v>
      </c>
      <c r="BH61" s="204">
        <f t="shared" si="82"/>
        <v>4848.3892855115118</v>
      </c>
      <c r="BI61" s="204">
        <f t="shared" si="82"/>
        <v>4843.3821885171301</v>
      </c>
      <c r="BJ61" s="204">
        <f t="shared" si="82"/>
        <v>4838.3750915227483</v>
      </c>
      <c r="BK61" s="204">
        <f t="shared" si="82"/>
        <v>4833.3679945283666</v>
      </c>
      <c r="BL61" s="204">
        <f t="shared" si="82"/>
        <v>4828.3608975339848</v>
      </c>
      <c r="BM61" s="204">
        <f t="shared" si="82"/>
        <v>4823.3538005396031</v>
      </c>
      <c r="BN61" s="204">
        <f t="shared" si="82"/>
        <v>4818.3467035452213</v>
      </c>
      <c r="BO61" s="204">
        <f t="shared" si="82"/>
        <v>4813.3396065508396</v>
      </c>
      <c r="BP61" s="204">
        <f t="shared" si="82"/>
        <v>4808.3325095564578</v>
      </c>
      <c r="BQ61" s="204">
        <f t="shared" si="82"/>
        <v>4803.3254125620761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4798.3183155676943</v>
      </c>
      <c r="BS61" s="204">
        <f t="shared" si="83"/>
        <v>4793.3112185733125</v>
      </c>
      <c r="BT61" s="204">
        <f t="shared" si="83"/>
        <v>4788.3041215789308</v>
      </c>
      <c r="BU61" s="204">
        <f t="shared" si="83"/>
        <v>4783.297024584549</v>
      </c>
      <c r="BV61" s="204">
        <f t="shared" si="83"/>
        <v>4778.2899275901673</v>
      </c>
      <c r="BW61" s="204">
        <f t="shared" si="83"/>
        <v>4773.2828305957855</v>
      </c>
      <c r="BX61" s="204">
        <f t="shared" si="83"/>
        <v>4768.2757336014038</v>
      </c>
      <c r="BY61" s="204">
        <f t="shared" si="83"/>
        <v>4763.268636607022</v>
      </c>
      <c r="BZ61" s="204">
        <f t="shared" si="83"/>
        <v>4758.2615396126412</v>
      </c>
      <c r="CA61" s="204">
        <f t="shared" si="83"/>
        <v>4753.2544426182594</v>
      </c>
      <c r="CB61" s="204">
        <f t="shared" si="83"/>
        <v>4748.2473456238777</v>
      </c>
      <c r="CC61" s="204">
        <f t="shared" si="83"/>
        <v>4743.2402486294959</v>
      </c>
      <c r="CD61" s="204">
        <f t="shared" si="83"/>
        <v>4738.2331516351142</v>
      </c>
      <c r="CE61" s="204">
        <f t="shared" si="83"/>
        <v>4733.2260546407324</v>
      </c>
      <c r="CF61" s="204">
        <f t="shared" si="83"/>
        <v>4728.2189576463506</v>
      </c>
      <c r="CG61" s="204">
        <f t="shared" si="83"/>
        <v>4723.2118606519689</v>
      </c>
      <c r="CH61" s="204">
        <f t="shared" si="83"/>
        <v>4718.2047636575871</v>
      </c>
      <c r="CI61" s="204">
        <f t="shared" si="83"/>
        <v>4718.2047636575871</v>
      </c>
      <c r="CJ61" s="204">
        <f t="shared" si="83"/>
        <v>4718.2047636575871</v>
      </c>
      <c r="CK61" s="204">
        <f t="shared" si="83"/>
        <v>4718.2047636575871</v>
      </c>
      <c r="CL61" s="204">
        <f t="shared" si="83"/>
        <v>4718.2047636575871</v>
      </c>
      <c r="CM61" s="204">
        <f t="shared" si="83"/>
        <v>4718.2047636575871</v>
      </c>
      <c r="CN61" s="204">
        <f t="shared" si="83"/>
        <v>4718.2047636575871</v>
      </c>
      <c r="CO61" s="204">
        <f t="shared" si="83"/>
        <v>4718.2047636575871</v>
      </c>
      <c r="CP61" s="204">
        <f t="shared" si="83"/>
        <v>4718.2047636575871</v>
      </c>
      <c r="CQ61" s="204">
        <f t="shared" si="83"/>
        <v>4718.2047636575871</v>
      </c>
      <c r="CR61" s="204">
        <f t="shared" si="83"/>
        <v>4718.2047636575871</v>
      </c>
      <c r="CS61" s="204">
        <f t="shared" si="83"/>
        <v>4718.2047636575871</v>
      </c>
      <c r="CT61" s="204">
        <f t="shared" si="83"/>
        <v>4718.2047636575871</v>
      </c>
      <c r="CU61" s="204">
        <f t="shared" si="83"/>
        <v>4718.2047636575871</v>
      </c>
      <c r="CV61" s="204">
        <f t="shared" si="83"/>
        <v>4718.2047636575871</v>
      </c>
      <c r="CW61" s="204">
        <f t="shared" si="83"/>
        <v>4718.2047636575871</v>
      </c>
      <c r="CX61" s="204">
        <f t="shared" si="83"/>
        <v>4726.6357636575867</v>
      </c>
      <c r="CY61" s="204">
        <f t="shared" si="83"/>
        <v>4735.0667636575872</v>
      </c>
      <c r="CZ61" s="204">
        <f t="shared" si="83"/>
        <v>4743.4977636575868</v>
      </c>
      <c r="DA61" s="204">
        <f t="shared" si="83"/>
        <v>4751.9287636575873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130.67471114736992</v>
      </c>
      <c r="Z63" s="204">
        <f t="shared" si="87"/>
        <v>392.02413344210976</v>
      </c>
      <c r="AA63" s="204">
        <f t="shared" si="87"/>
        <v>653.37355573684954</v>
      </c>
      <c r="AB63" s="204">
        <f t="shared" si="87"/>
        <v>914.72297803158949</v>
      </c>
      <c r="AC63" s="204">
        <f t="shared" si="87"/>
        <v>1176.0724003263292</v>
      </c>
      <c r="AD63" s="204">
        <f t="shared" si="87"/>
        <v>1437.4218226210692</v>
      </c>
      <c r="AE63" s="204">
        <f t="shared" si="87"/>
        <v>1698.7712449158089</v>
      </c>
      <c r="AF63" s="204">
        <f t="shared" si="87"/>
        <v>1960.1206672105488</v>
      </c>
      <c r="AG63" s="204">
        <f t="shared" si="87"/>
        <v>2221.4700895052888</v>
      </c>
      <c r="AH63" s="204">
        <f t="shared" si="87"/>
        <v>2482.8195118000285</v>
      </c>
      <c r="AI63" s="204">
        <f t="shared" si="87"/>
        <v>2744.1689340947682</v>
      </c>
      <c r="AJ63" s="204">
        <f t="shared" si="87"/>
        <v>3005.518356389508</v>
      </c>
      <c r="AK63" s="204">
        <f t="shared" si="87"/>
        <v>3266.8677786842482</v>
      </c>
      <c r="AL63" s="204">
        <f t="shared" si="87"/>
        <v>3528.2172009789879</v>
      </c>
      <c r="AM63" s="204">
        <f t="shared" si="87"/>
        <v>3789.5666232737276</v>
      </c>
      <c r="AN63" s="204">
        <f t="shared" si="87"/>
        <v>4050.9160455684673</v>
      </c>
      <c r="AO63" s="204">
        <f t="shared" si="87"/>
        <v>4312.265467863207</v>
      </c>
      <c r="AP63" s="204">
        <f t="shared" si="87"/>
        <v>4573.6148901579472</v>
      </c>
      <c r="AQ63" s="204">
        <f t="shared" si="87"/>
        <v>4834.9643124526874</v>
      </c>
      <c r="AR63" s="204">
        <f t="shared" si="87"/>
        <v>5096.3137347474267</v>
      </c>
      <c r="AS63" s="204">
        <f t="shared" si="87"/>
        <v>5357.6631570421669</v>
      </c>
      <c r="AT63" s="204">
        <f t="shared" si="87"/>
        <v>5619.0125793369061</v>
      </c>
      <c r="AU63" s="204">
        <f t="shared" si="87"/>
        <v>5880.3620016316463</v>
      </c>
      <c r="AV63" s="204">
        <f t="shared" si="87"/>
        <v>6141.7114239263865</v>
      </c>
      <c r="AW63" s="204">
        <f t="shared" si="87"/>
        <v>6403.0608462211258</v>
      </c>
      <c r="AX63" s="204">
        <f t="shared" si="87"/>
        <v>6664.4102685158659</v>
      </c>
      <c r="AY63" s="204">
        <f t="shared" si="87"/>
        <v>6925.7596908106061</v>
      </c>
      <c r="AZ63" s="204">
        <f t="shared" si="87"/>
        <v>7187.1091131053454</v>
      </c>
      <c r="BA63" s="204">
        <f t="shared" si="87"/>
        <v>7448.4585354000856</v>
      </c>
      <c r="BB63" s="204">
        <f t="shared" si="87"/>
        <v>7709.8079576948248</v>
      </c>
      <c r="BC63" s="204">
        <f t="shared" si="87"/>
        <v>7971.157379989565</v>
      </c>
      <c r="BD63" s="204">
        <f t="shared" si="87"/>
        <v>8232.5068022843043</v>
      </c>
      <c r="BE63" s="204">
        <f t="shared" si="87"/>
        <v>8493.8562245790454</v>
      </c>
      <c r="BF63" s="204">
        <f t="shared" si="87"/>
        <v>8755.2056468737846</v>
      </c>
      <c r="BG63" s="204">
        <f t="shared" si="87"/>
        <v>9016.5550691685239</v>
      </c>
      <c r="BH63" s="204">
        <f t="shared" si="87"/>
        <v>9383.831661955217</v>
      </c>
      <c r="BI63" s="204">
        <f t="shared" si="87"/>
        <v>9857.0354252338639</v>
      </c>
      <c r="BJ63" s="204">
        <f t="shared" si="87"/>
        <v>10330.239188512511</v>
      </c>
      <c r="BK63" s="204">
        <f t="shared" si="87"/>
        <v>10803.442951791158</v>
      </c>
      <c r="BL63" s="204">
        <f t="shared" si="87"/>
        <v>11276.646715069804</v>
      </c>
      <c r="BM63" s="204">
        <f t="shared" si="87"/>
        <v>11749.850478348451</v>
      </c>
      <c r="BN63" s="204">
        <f t="shared" si="87"/>
        <v>12223.054241627098</v>
      </c>
      <c r="BO63" s="204">
        <f t="shared" si="87"/>
        <v>12696.258004905745</v>
      </c>
      <c r="BP63" s="204">
        <f t="shared" si="87"/>
        <v>13169.461768184392</v>
      </c>
      <c r="BQ63" s="204">
        <f t="shared" si="87"/>
        <v>13642.665531463037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14115.869294741686</v>
      </c>
      <c r="BS63" s="204">
        <f t="shared" si="89"/>
        <v>14589.073058020331</v>
      </c>
      <c r="BT63" s="204">
        <f t="shared" si="89"/>
        <v>15062.276821298979</v>
      </c>
      <c r="BU63" s="204">
        <f t="shared" si="89"/>
        <v>15535.480584577625</v>
      </c>
      <c r="BV63" s="204">
        <f t="shared" si="89"/>
        <v>16008.684347856271</v>
      </c>
      <c r="BW63" s="204">
        <f t="shared" si="89"/>
        <v>16481.888111134918</v>
      </c>
      <c r="BX63" s="204">
        <f t="shared" si="89"/>
        <v>16955.091874413563</v>
      </c>
      <c r="BY63" s="204">
        <f t="shared" si="89"/>
        <v>17428.295637692212</v>
      </c>
      <c r="BZ63" s="204">
        <f t="shared" si="89"/>
        <v>17901.499400970861</v>
      </c>
      <c r="CA63" s="204">
        <f t="shared" si="89"/>
        <v>18374.703164249506</v>
      </c>
      <c r="CB63" s="204">
        <f t="shared" si="89"/>
        <v>18847.906927528151</v>
      </c>
      <c r="CC63" s="204">
        <f t="shared" si="89"/>
        <v>19321.110690806796</v>
      </c>
      <c r="CD63" s="204">
        <f t="shared" si="89"/>
        <v>19794.314454085445</v>
      </c>
      <c r="CE63" s="204">
        <f t="shared" si="89"/>
        <v>20267.518217364093</v>
      </c>
      <c r="CF63" s="204">
        <f t="shared" si="89"/>
        <v>20740.721980642738</v>
      </c>
      <c r="CG63" s="204">
        <f t="shared" si="89"/>
        <v>21213.925743921383</v>
      </c>
      <c r="CH63" s="204">
        <f t="shared" si="89"/>
        <v>21687.129507200032</v>
      </c>
      <c r="CI63" s="204">
        <f t="shared" si="89"/>
        <v>22301.371797348285</v>
      </c>
      <c r="CJ63" s="204">
        <f t="shared" si="89"/>
        <v>22915.614087496542</v>
      </c>
      <c r="CK63" s="204">
        <f t="shared" si="89"/>
        <v>23529.856377644795</v>
      </c>
      <c r="CL63" s="204">
        <f t="shared" si="89"/>
        <v>24144.098667793049</v>
      </c>
      <c r="CM63" s="204">
        <f t="shared" si="89"/>
        <v>24758.340957941306</v>
      </c>
      <c r="CN63" s="204">
        <f t="shared" si="89"/>
        <v>25372.583248089559</v>
      </c>
      <c r="CO63" s="204">
        <f t="shared" si="89"/>
        <v>25986.825538237812</v>
      </c>
      <c r="CP63" s="204">
        <f t="shared" si="89"/>
        <v>26601.067828386069</v>
      </c>
      <c r="CQ63" s="204">
        <f t="shared" si="89"/>
        <v>27215.310118534322</v>
      </c>
      <c r="CR63" s="204">
        <f t="shared" si="89"/>
        <v>27829.552408682575</v>
      </c>
      <c r="CS63" s="204">
        <f t="shared" si="89"/>
        <v>28443.794698830832</v>
      </c>
      <c r="CT63" s="204">
        <f t="shared" si="89"/>
        <v>29058.036988979085</v>
      </c>
      <c r="CU63" s="204">
        <f t="shared" si="89"/>
        <v>29672.279279127339</v>
      </c>
      <c r="CV63" s="204">
        <f t="shared" si="89"/>
        <v>30286.521569275596</v>
      </c>
      <c r="CW63" s="204">
        <f t="shared" si="89"/>
        <v>30900.763859423849</v>
      </c>
      <c r="CX63" s="204">
        <f t="shared" si="89"/>
        <v>30900.763859423849</v>
      </c>
      <c r="CY63" s="204">
        <f t="shared" si="89"/>
        <v>30900.763859423849</v>
      </c>
      <c r="CZ63" s="204">
        <f t="shared" si="89"/>
        <v>30900.763859423849</v>
      </c>
      <c r="DA63" s="204">
        <f t="shared" si="89"/>
        <v>30900.763859423849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42.713060832709729</v>
      </c>
      <c r="BI66" s="204">
        <f t="shared" si="94"/>
        <v>128.13918249812917</v>
      </c>
      <c r="BJ66" s="204">
        <f t="shared" si="94"/>
        <v>213.56530416354866</v>
      </c>
      <c r="BK66" s="204">
        <f t="shared" si="94"/>
        <v>298.99142582896809</v>
      </c>
      <c r="BL66" s="204">
        <f t="shared" si="94"/>
        <v>384.41754749438758</v>
      </c>
      <c r="BM66" s="204">
        <f t="shared" si="94"/>
        <v>469.84366915980701</v>
      </c>
      <c r="BN66" s="204">
        <f t="shared" si="94"/>
        <v>555.26979082522644</v>
      </c>
      <c r="BO66" s="204">
        <f t="shared" si="94"/>
        <v>640.69591249064592</v>
      </c>
      <c r="BP66" s="204">
        <f t="shared" si="94"/>
        <v>726.12203415606541</v>
      </c>
      <c r="BQ66" s="204">
        <f t="shared" si="94"/>
        <v>811.5481558214849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896.97427748690427</v>
      </c>
      <c r="BS66" s="204">
        <f t="shared" si="95"/>
        <v>982.40039915232376</v>
      </c>
      <c r="BT66" s="204">
        <f t="shared" si="95"/>
        <v>1067.8265208177431</v>
      </c>
      <c r="BU66" s="204">
        <f t="shared" si="95"/>
        <v>1153.2526424831626</v>
      </c>
      <c r="BV66" s="204">
        <f t="shared" si="95"/>
        <v>1238.6787641485821</v>
      </c>
      <c r="BW66" s="204">
        <f t="shared" si="95"/>
        <v>1324.1048858140016</v>
      </c>
      <c r="BX66" s="204">
        <f t="shared" si="95"/>
        <v>1409.5310074794211</v>
      </c>
      <c r="BY66" s="204">
        <f t="shared" si="95"/>
        <v>1494.9571291448406</v>
      </c>
      <c r="BZ66" s="204">
        <f t="shared" si="95"/>
        <v>1580.3832508102601</v>
      </c>
      <c r="CA66" s="204">
        <f t="shared" si="95"/>
        <v>1665.8093724756795</v>
      </c>
      <c r="CB66" s="204">
        <f t="shared" si="95"/>
        <v>1751.2354941410988</v>
      </c>
      <c r="CC66" s="204">
        <f t="shared" si="95"/>
        <v>1836.6616158065183</v>
      </c>
      <c r="CD66" s="204">
        <f t="shared" si="95"/>
        <v>1922.0877374719378</v>
      </c>
      <c r="CE66" s="204">
        <f t="shared" si="95"/>
        <v>2007.5138591373573</v>
      </c>
      <c r="CF66" s="204">
        <f t="shared" si="95"/>
        <v>2092.9399808027765</v>
      </c>
      <c r="CG66" s="204">
        <f t="shared" si="95"/>
        <v>2178.366102468196</v>
      </c>
      <c r="CH66" s="204">
        <f t="shared" si="95"/>
        <v>2263.7922241336155</v>
      </c>
      <c r="CI66" s="204">
        <f t="shared" si="95"/>
        <v>4527.584448267231</v>
      </c>
      <c r="CJ66" s="204">
        <f t="shared" si="95"/>
        <v>6791.3766724008465</v>
      </c>
      <c r="CK66" s="204">
        <f t="shared" si="95"/>
        <v>9055.168896534462</v>
      </c>
      <c r="CL66" s="204">
        <f t="shared" si="95"/>
        <v>11318.961120668078</v>
      </c>
      <c r="CM66" s="204">
        <f t="shared" si="95"/>
        <v>13582.753344801695</v>
      </c>
      <c r="CN66" s="204">
        <f t="shared" si="95"/>
        <v>15846.545568935308</v>
      </c>
      <c r="CO66" s="204">
        <f t="shared" si="95"/>
        <v>18110.337793068924</v>
      </c>
      <c r="CP66" s="204">
        <f t="shared" si="95"/>
        <v>20374.13001720254</v>
      </c>
      <c r="CQ66" s="204">
        <f t="shared" si="95"/>
        <v>22637.922241336157</v>
      </c>
      <c r="CR66" s="204">
        <f t="shared" si="95"/>
        <v>24901.714465469773</v>
      </c>
      <c r="CS66" s="204">
        <f t="shared" si="95"/>
        <v>27165.506689603386</v>
      </c>
      <c r="CT66" s="204">
        <f t="shared" si="95"/>
        <v>29429.298913737002</v>
      </c>
      <c r="CU66" s="204">
        <f t="shared" si="95"/>
        <v>31693.091137870619</v>
      </c>
      <c r="CV66" s="204">
        <f t="shared" si="95"/>
        <v>33956.883362004228</v>
      </c>
      <c r="CW66" s="204">
        <f t="shared" si="95"/>
        <v>36220.675586137848</v>
      </c>
      <c r="CX66" s="204">
        <f t="shared" si="95"/>
        <v>38892.375586137845</v>
      </c>
      <c r="CY66" s="204">
        <f t="shared" si="95"/>
        <v>41564.075586137849</v>
      </c>
      <c r="CZ66" s="204">
        <f t="shared" si="95"/>
        <v>44235.775586137846</v>
      </c>
      <c r="DA66" s="204">
        <f t="shared" si="95"/>
        <v>46907.475586137851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125.29164510928184</v>
      </c>
      <c r="BI68" s="204">
        <f t="shared" si="98"/>
        <v>375.87493532784555</v>
      </c>
      <c r="BJ68" s="204">
        <f t="shared" si="98"/>
        <v>626.45822554640927</v>
      </c>
      <c r="BK68" s="204">
        <f t="shared" si="98"/>
        <v>877.04151576497293</v>
      </c>
      <c r="BL68" s="204">
        <f t="shared" si="98"/>
        <v>1127.6248059835366</v>
      </c>
      <c r="BM68" s="204">
        <f t="shared" si="98"/>
        <v>1378.2080962021003</v>
      </c>
      <c r="BN68" s="204">
        <f t="shared" si="98"/>
        <v>1628.7913864206639</v>
      </c>
      <c r="BO68" s="204">
        <f t="shared" si="98"/>
        <v>1879.3746766392276</v>
      </c>
      <c r="BP68" s="204">
        <f t="shared" si="98"/>
        <v>2129.9579668577912</v>
      </c>
      <c r="BQ68" s="204">
        <f t="shared" si="98"/>
        <v>2380.5412570763551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2631.1245472949186</v>
      </c>
      <c r="BS68" s="204">
        <f t="shared" si="99"/>
        <v>2881.7078375134824</v>
      </c>
      <c r="BT68" s="204">
        <f t="shared" si="99"/>
        <v>3132.2911277320463</v>
      </c>
      <c r="BU68" s="204">
        <f t="shared" si="99"/>
        <v>3382.8744179506098</v>
      </c>
      <c r="BV68" s="204">
        <f t="shared" si="99"/>
        <v>3633.4577081691737</v>
      </c>
      <c r="BW68" s="204">
        <f t="shared" si="99"/>
        <v>3884.0409983877371</v>
      </c>
      <c r="BX68" s="204">
        <f t="shared" si="99"/>
        <v>4134.624288606301</v>
      </c>
      <c r="BY68" s="204">
        <f t="shared" si="99"/>
        <v>4385.2075788248649</v>
      </c>
      <c r="BZ68" s="204">
        <f t="shared" si="99"/>
        <v>4635.7908690434278</v>
      </c>
      <c r="CA68" s="204">
        <f t="shared" si="99"/>
        <v>4886.3741592619917</v>
      </c>
      <c r="CB68" s="204">
        <f t="shared" si="99"/>
        <v>5136.9574494805556</v>
      </c>
      <c r="CC68" s="204">
        <f t="shared" si="99"/>
        <v>5387.5407396991195</v>
      </c>
      <c r="CD68" s="204">
        <f t="shared" si="99"/>
        <v>5638.1240299176834</v>
      </c>
      <c r="CE68" s="204">
        <f t="shared" si="99"/>
        <v>5888.7073201362464</v>
      </c>
      <c r="CF68" s="204">
        <f t="shared" si="99"/>
        <v>6139.2906103548103</v>
      </c>
      <c r="CG68" s="204">
        <f t="shared" si="99"/>
        <v>6389.8739005733742</v>
      </c>
      <c r="CH68" s="204">
        <f t="shared" si="99"/>
        <v>6640.457190791938</v>
      </c>
      <c r="CI68" s="204">
        <f t="shared" si="99"/>
        <v>8384.2814942889963</v>
      </c>
      <c r="CJ68" s="204">
        <f t="shared" si="99"/>
        <v>10128.105797786055</v>
      </c>
      <c r="CK68" s="204">
        <f t="shared" si="99"/>
        <v>11871.930101283115</v>
      </c>
      <c r="CL68" s="204">
        <f t="shared" si="99"/>
        <v>13615.754404780173</v>
      </c>
      <c r="CM68" s="204">
        <f t="shared" si="99"/>
        <v>15359.578708277231</v>
      </c>
      <c r="CN68" s="204">
        <f t="shared" si="99"/>
        <v>17103.403011774291</v>
      </c>
      <c r="CO68" s="204">
        <f t="shared" si="99"/>
        <v>18847.22731527135</v>
      </c>
      <c r="CP68" s="204">
        <f t="shared" si="99"/>
        <v>20591.051618768408</v>
      </c>
      <c r="CQ68" s="204">
        <f t="shared" si="99"/>
        <v>22334.875922265466</v>
      </c>
      <c r="CR68" s="204">
        <f t="shared" si="99"/>
        <v>24078.700225762524</v>
      </c>
      <c r="CS68" s="204">
        <f t="shared" si="99"/>
        <v>25822.524529259583</v>
      </c>
      <c r="CT68" s="204">
        <f t="shared" si="99"/>
        <v>27566.348832756645</v>
      </c>
      <c r="CU68" s="204">
        <f t="shared" si="99"/>
        <v>29310.173136253703</v>
      </c>
      <c r="CV68" s="204">
        <f t="shared" si="99"/>
        <v>31053.997439750761</v>
      </c>
      <c r="CW68" s="204">
        <f t="shared" si="99"/>
        <v>32797.82174324782</v>
      </c>
      <c r="CX68" s="204">
        <f t="shared" si="99"/>
        <v>39001.32174324782</v>
      </c>
      <c r="CY68" s="204">
        <f t="shared" si="99"/>
        <v>45204.82174324782</v>
      </c>
      <c r="CZ68" s="204">
        <f t="shared" si="99"/>
        <v>51408.32174324782</v>
      </c>
      <c r="DA68" s="204">
        <f t="shared" si="99"/>
        <v>57611.82174324782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3343.0117453178141</v>
      </c>
      <c r="G69" s="204">
        <f t="shared" si="100"/>
        <v>3343.0117453178141</v>
      </c>
      <c r="H69" s="204">
        <f t="shared" si="100"/>
        <v>3343.0117453178141</v>
      </c>
      <c r="I69" s="204">
        <f t="shared" si="100"/>
        <v>3343.0117453178141</v>
      </c>
      <c r="J69" s="204">
        <f t="shared" si="100"/>
        <v>3343.0117453178141</v>
      </c>
      <c r="K69" s="204">
        <f t="shared" si="100"/>
        <v>3343.0117453178141</v>
      </c>
      <c r="L69" s="204">
        <f t="shared" si="88"/>
        <v>3343.0117453178141</v>
      </c>
      <c r="M69" s="204">
        <f t="shared" si="100"/>
        <v>3343.0117453178141</v>
      </c>
      <c r="N69" s="204">
        <f t="shared" si="100"/>
        <v>3343.0117453178141</v>
      </c>
      <c r="O69" s="204">
        <f t="shared" si="100"/>
        <v>3343.0117453178141</v>
      </c>
      <c r="P69" s="204">
        <f t="shared" si="100"/>
        <v>3343.0117453178141</v>
      </c>
      <c r="Q69" s="204">
        <f t="shared" si="100"/>
        <v>3343.0117453178141</v>
      </c>
      <c r="R69" s="204">
        <f t="shared" si="100"/>
        <v>3343.0117453178141</v>
      </c>
      <c r="S69" s="204">
        <f t="shared" si="100"/>
        <v>3343.0117453178141</v>
      </c>
      <c r="T69" s="204">
        <f t="shared" si="100"/>
        <v>3343.0117453178141</v>
      </c>
      <c r="U69" s="204">
        <f t="shared" si="100"/>
        <v>3343.0117453178141</v>
      </c>
      <c r="V69" s="204">
        <f t="shared" si="100"/>
        <v>3343.0117453178141</v>
      </c>
      <c r="W69" s="204">
        <f t="shared" si="100"/>
        <v>3343.0117453178141</v>
      </c>
      <c r="X69" s="204">
        <f t="shared" si="100"/>
        <v>3343.0117453178141</v>
      </c>
      <c r="Y69" s="204">
        <f t="shared" si="100"/>
        <v>3343.0117453178141</v>
      </c>
      <c r="Z69" s="204">
        <f t="shared" si="100"/>
        <v>3343.0117453178141</v>
      </c>
      <c r="AA69" s="204">
        <f t="shared" si="100"/>
        <v>3343.0117453178141</v>
      </c>
      <c r="AB69" s="204">
        <f t="shared" si="100"/>
        <v>3343.0117453178141</v>
      </c>
      <c r="AC69" s="204">
        <f t="shared" si="100"/>
        <v>3343.0117453178141</v>
      </c>
      <c r="AD69" s="204">
        <f t="shared" si="100"/>
        <v>3343.0117453178141</v>
      </c>
      <c r="AE69" s="204">
        <f t="shared" si="100"/>
        <v>3343.0117453178141</v>
      </c>
      <c r="AF69" s="204">
        <f t="shared" si="100"/>
        <v>3343.0117453178141</v>
      </c>
      <c r="AG69" s="204">
        <f t="shared" si="100"/>
        <v>3343.0117453178141</v>
      </c>
      <c r="AH69" s="204">
        <f t="shared" si="100"/>
        <v>3343.0117453178141</v>
      </c>
      <c r="AI69" s="204">
        <f t="shared" si="100"/>
        <v>3343.0117453178141</v>
      </c>
      <c r="AJ69" s="204">
        <f t="shared" si="100"/>
        <v>3343.0117453178141</v>
      </c>
      <c r="AK69" s="204">
        <f t="shared" si="100"/>
        <v>3343.0117453178141</v>
      </c>
      <c r="AL69" s="204">
        <f t="shared" si="100"/>
        <v>3343.0117453178141</v>
      </c>
      <c r="AM69" s="204">
        <f t="shared" si="100"/>
        <v>3343.0117453178141</v>
      </c>
      <c r="AN69" s="204">
        <f t="shared" si="100"/>
        <v>3343.0117453178141</v>
      </c>
      <c r="AO69" s="204">
        <f t="shared" si="100"/>
        <v>3343.0117453178141</v>
      </c>
      <c r="AP69" s="204">
        <f t="shared" si="100"/>
        <v>3343.0117453178141</v>
      </c>
      <c r="AQ69" s="204">
        <f t="shared" si="100"/>
        <v>3343.0117453178141</v>
      </c>
      <c r="AR69" s="204">
        <f t="shared" si="100"/>
        <v>3343.0117453178141</v>
      </c>
      <c r="AS69" s="204">
        <f t="shared" si="100"/>
        <v>3343.0117453178141</v>
      </c>
      <c r="AT69" s="204">
        <f t="shared" si="100"/>
        <v>3343.0117453178141</v>
      </c>
      <c r="AU69" s="204">
        <f t="shared" si="100"/>
        <v>3343.0117453178141</v>
      </c>
      <c r="AV69" s="204">
        <f t="shared" si="100"/>
        <v>3343.0117453178141</v>
      </c>
      <c r="AW69" s="204">
        <f t="shared" si="100"/>
        <v>3343.0117453178141</v>
      </c>
      <c r="AX69" s="204">
        <f t="shared" si="100"/>
        <v>3343.0117453178141</v>
      </c>
      <c r="AY69" s="204">
        <f t="shared" si="100"/>
        <v>3343.0117453178141</v>
      </c>
      <c r="AZ69" s="204">
        <f t="shared" si="100"/>
        <v>3343.0117453178141</v>
      </c>
      <c r="BA69" s="204">
        <f t="shared" si="100"/>
        <v>3343.0117453178141</v>
      </c>
      <c r="BB69" s="204">
        <f t="shared" si="100"/>
        <v>3343.0117453178141</v>
      </c>
      <c r="BC69" s="204">
        <f t="shared" si="100"/>
        <v>3343.0117453178141</v>
      </c>
      <c r="BD69" s="204">
        <f t="shared" si="100"/>
        <v>3343.0117453178141</v>
      </c>
      <c r="BE69" s="204">
        <f t="shared" si="100"/>
        <v>3343.0117453178141</v>
      </c>
      <c r="BF69" s="204">
        <f t="shared" si="100"/>
        <v>3343.0117453178141</v>
      </c>
      <c r="BG69" s="204">
        <f t="shared" si="100"/>
        <v>3343.0117453178141</v>
      </c>
      <c r="BH69" s="204">
        <f t="shared" si="100"/>
        <v>3343.0117453178141</v>
      </c>
      <c r="BI69" s="204">
        <f t="shared" si="100"/>
        <v>3343.0117453178141</v>
      </c>
      <c r="BJ69" s="204">
        <f t="shared" si="100"/>
        <v>3343.0117453178141</v>
      </c>
      <c r="BK69" s="204">
        <f t="shared" si="100"/>
        <v>3343.0117453178141</v>
      </c>
      <c r="BL69" s="204">
        <f t="shared" si="100"/>
        <v>3343.0117453178141</v>
      </c>
      <c r="BM69" s="204">
        <f t="shared" si="100"/>
        <v>3343.0117453178141</v>
      </c>
      <c r="BN69" s="204">
        <f t="shared" si="100"/>
        <v>3343.0117453178141</v>
      </c>
      <c r="BO69" s="204">
        <f t="shared" si="100"/>
        <v>3343.0117453178141</v>
      </c>
      <c r="BP69" s="204">
        <f t="shared" si="100"/>
        <v>3343.0117453178141</v>
      </c>
      <c r="BQ69" s="204">
        <f t="shared" si="100"/>
        <v>3343.0117453178141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3343.0117453178141</v>
      </c>
      <c r="BS69" s="204">
        <f t="shared" si="101"/>
        <v>3343.0117453178141</v>
      </c>
      <c r="BT69" s="204">
        <f t="shared" si="101"/>
        <v>3343.0117453178141</v>
      </c>
      <c r="BU69" s="204">
        <f t="shared" si="101"/>
        <v>3343.0117453178141</v>
      </c>
      <c r="BV69" s="204">
        <f t="shared" si="101"/>
        <v>3343.0117453178141</v>
      </c>
      <c r="BW69" s="204">
        <f t="shared" si="101"/>
        <v>3343.0117453178141</v>
      </c>
      <c r="BX69" s="204">
        <f t="shared" si="101"/>
        <v>3343.0117453178141</v>
      </c>
      <c r="BY69" s="204">
        <f t="shared" si="101"/>
        <v>3343.0117453178141</v>
      </c>
      <c r="BZ69" s="204">
        <f t="shared" si="101"/>
        <v>3343.0117453178141</v>
      </c>
      <c r="CA69" s="204">
        <f t="shared" si="101"/>
        <v>3343.0117453178141</v>
      </c>
      <c r="CB69" s="204">
        <f t="shared" si="101"/>
        <v>3343.0117453178141</v>
      </c>
      <c r="CC69" s="204">
        <f t="shared" si="101"/>
        <v>3343.0117453178141</v>
      </c>
      <c r="CD69" s="204">
        <f t="shared" si="101"/>
        <v>3343.0117453178141</v>
      </c>
      <c r="CE69" s="204">
        <f t="shared" si="101"/>
        <v>3343.0117453178141</v>
      </c>
      <c r="CF69" s="204">
        <f t="shared" si="101"/>
        <v>3343.0117453178141</v>
      </c>
      <c r="CG69" s="204">
        <f t="shared" si="101"/>
        <v>3343.0117453178141</v>
      </c>
      <c r="CH69" s="204">
        <f t="shared" si="101"/>
        <v>3343.0117453178141</v>
      </c>
      <c r="CI69" s="204">
        <f t="shared" si="101"/>
        <v>3343.0117453178141</v>
      </c>
      <c r="CJ69" s="204">
        <f t="shared" si="101"/>
        <v>3343.0117453178141</v>
      </c>
      <c r="CK69" s="204">
        <f t="shared" si="101"/>
        <v>3343.0117453178141</v>
      </c>
      <c r="CL69" s="204">
        <f t="shared" si="101"/>
        <v>3343.0117453178141</v>
      </c>
      <c r="CM69" s="204">
        <f t="shared" si="101"/>
        <v>3343.0117453178141</v>
      </c>
      <c r="CN69" s="204">
        <f t="shared" si="101"/>
        <v>3343.0117453178141</v>
      </c>
      <c r="CO69" s="204">
        <f t="shared" si="101"/>
        <v>3343.0117453178141</v>
      </c>
      <c r="CP69" s="204">
        <f t="shared" si="101"/>
        <v>3343.0117453178141</v>
      </c>
      <c r="CQ69" s="204">
        <f t="shared" si="101"/>
        <v>3343.0117453178141</v>
      </c>
      <c r="CR69" s="204">
        <f t="shared" si="101"/>
        <v>3343.0117453178141</v>
      </c>
      <c r="CS69" s="204">
        <f t="shared" si="101"/>
        <v>3343.0117453178141</v>
      </c>
      <c r="CT69" s="204">
        <f t="shared" si="101"/>
        <v>3343.0117453178141</v>
      </c>
      <c r="CU69" s="204">
        <f t="shared" si="101"/>
        <v>3343.0117453178141</v>
      </c>
      <c r="CV69" s="204">
        <f t="shared" si="101"/>
        <v>3343.0117453178141</v>
      </c>
      <c r="CW69" s="204">
        <f t="shared" si="101"/>
        <v>3343.0117453178141</v>
      </c>
      <c r="CX69" s="204">
        <f t="shared" si="101"/>
        <v>3357.7417453178141</v>
      </c>
      <c r="CY69" s="204">
        <f t="shared" si="101"/>
        <v>3372.4717453178141</v>
      </c>
      <c r="CZ69" s="204">
        <f t="shared" si="101"/>
        <v>3387.2017453178141</v>
      </c>
      <c r="DA69" s="204">
        <f t="shared" si="101"/>
        <v>3401.9317453178141</v>
      </c>
    </row>
    <row r="70" spans="1:105" s="204" customFormat="1">
      <c r="A70" s="204" t="str">
        <f>Income!A85</f>
        <v>Cash transfer - official</v>
      </c>
      <c r="F70" s="204">
        <f t="shared" si="100"/>
        <v>42740.39719164266</v>
      </c>
      <c r="G70" s="204">
        <f t="shared" si="100"/>
        <v>42740.39719164266</v>
      </c>
      <c r="H70" s="204">
        <f t="shared" si="100"/>
        <v>42740.39719164266</v>
      </c>
      <c r="I70" s="204">
        <f t="shared" si="100"/>
        <v>42740.39719164266</v>
      </c>
      <c r="J70" s="204">
        <f t="shared" si="100"/>
        <v>42740.39719164266</v>
      </c>
      <c r="K70" s="204">
        <f t="shared" si="100"/>
        <v>42740.39719164266</v>
      </c>
      <c r="L70" s="204">
        <f t="shared" si="100"/>
        <v>42740.39719164266</v>
      </c>
      <c r="M70" s="204">
        <f t="shared" si="100"/>
        <v>42740.39719164266</v>
      </c>
      <c r="N70" s="204">
        <f t="shared" si="100"/>
        <v>42740.39719164266</v>
      </c>
      <c r="O70" s="204">
        <f t="shared" si="100"/>
        <v>42740.39719164266</v>
      </c>
      <c r="P70" s="204">
        <f t="shared" si="100"/>
        <v>42740.39719164266</v>
      </c>
      <c r="Q70" s="204">
        <f t="shared" si="100"/>
        <v>42740.39719164266</v>
      </c>
      <c r="R70" s="204">
        <f t="shared" si="100"/>
        <v>42740.39719164266</v>
      </c>
      <c r="S70" s="204">
        <f t="shared" si="100"/>
        <v>42740.39719164266</v>
      </c>
      <c r="T70" s="204">
        <f t="shared" si="100"/>
        <v>42740.39719164266</v>
      </c>
      <c r="U70" s="204">
        <f t="shared" si="100"/>
        <v>42740.39719164266</v>
      </c>
      <c r="V70" s="204">
        <f t="shared" si="100"/>
        <v>42740.39719164266</v>
      </c>
      <c r="W70" s="204">
        <f t="shared" si="100"/>
        <v>42740.39719164266</v>
      </c>
      <c r="X70" s="204">
        <f t="shared" si="100"/>
        <v>42740.39719164266</v>
      </c>
      <c r="Y70" s="204">
        <f t="shared" si="100"/>
        <v>42740.39719164266</v>
      </c>
      <c r="Z70" s="204">
        <f t="shared" si="100"/>
        <v>42740.39719164266</v>
      </c>
      <c r="AA70" s="204">
        <f t="shared" si="100"/>
        <v>42740.39719164266</v>
      </c>
      <c r="AB70" s="204">
        <f t="shared" si="100"/>
        <v>42740.39719164266</v>
      </c>
      <c r="AC70" s="204">
        <f t="shared" si="100"/>
        <v>42740.39719164266</v>
      </c>
      <c r="AD70" s="204">
        <f t="shared" si="100"/>
        <v>42740.39719164266</v>
      </c>
      <c r="AE70" s="204">
        <f t="shared" si="100"/>
        <v>42740.39719164266</v>
      </c>
      <c r="AF70" s="204">
        <f t="shared" si="100"/>
        <v>42740.39719164266</v>
      </c>
      <c r="AG70" s="204">
        <f t="shared" si="100"/>
        <v>42740.39719164266</v>
      </c>
      <c r="AH70" s="204">
        <f t="shared" si="100"/>
        <v>42740.39719164266</v>
      </c>
      <c r="AI70" s="204">
        <f t="shared" si="100"/>
        <v>42740.39719164266</v>
      </c>
      <c r="AJ70" s="204">
        <f t="shared" si="100"/>
        <v>42740.39719164266</v>
      </c>
      <c r="AK70" s="204">
        <f t="shared" si="100"/>
        <v>42740.39719164266</v>
      </c>
      <c r="AL70" s="204">
        <f t="shared" si="100"/>
        <v>42740.39719164266</v>
      </c>
      <c r="AM70" s="204">
        <f t="shared" si="100"/>
        <v>42740.39719164266</v>
      </c>
      <c r="AN70" s="204">
        <f t="shared" si="100"/>
        <v>42740.39719164266</v>
      </c>
      <c r="AO70" s="204">
        <f t="shared" si="100"/>
        <v>42740.39719164266</v>
      </c>
      <c r="AP70" s="204">
        <f t="shared" si="100"/>
        <v>42740.39719164266</v>
      </c>
      <c r="AQ70" s="204">
        <f t="shared" si="100"/>
        <v>42740.39719164266</v>
      </c>
      <c r="AR70" s="204">
        <f t="shared" si="100"/>
        <v>42740.39719164266</v>
      </c>
      <c r="AS70" s="204">
        <f t="shared" si="100"/>
        <v>42740.39719164266</v>
      </c>
      <c r="AT70" s="204">
        <f t="shared" si="100"/>
        <v>42740.39719164266</v>
      </c>
      <c r="AU70" s="204">
        <f t="shared" si="100"/>
        <v>42740.39719164266</v>
      </c>
      <c r="AV70" s="204">
        <f t="shared" si="100"/>
        <v>42740.39719164266</v>
      </c>
      <c r="AW70" s="204">
        <f t="shared" si="100"/>
        <v>42740.39719164266</v>
      </c>
      <c r="AX70" s="204">
        <f t="shared" si="100"/>
        <v>42740.39719164266</v>
      </c>
      <c r="AY70" s="204">
        <f t="shared" si="100"/>
        <v>42740.39719164266</v>
      </c>
      <c r="AZ70" s="204">
        <f t="shared" si="100"/>
        <v>42740.39719164266</v>
      </c>
      <c r="BA70" s="204">
        <f t="shared" si="100"/>
        <v>42740.39719164266</v>
      </c>
      <c r="BB70" s="204">
        <f t="shared" si="100"/>
        <v>42740.39719164266</v>
      </c>
      <c r="BC70" s="204">
        <f t="shared" si="100"/>
        <v>42740.39719164266</v>
      </c>
      <c r="BD70" s="204">
        <f t="shared" si="100"/>
        <v>42740.39719164266</v>
      </c>
      <c r="BE70" s="204">
        <f t="shared" si="100"/>
        <v>42740.39719164266</v>
      </c>
      <c r="BF70" s="204">
        <f t="shared" si="100"/>
        <v>42740.39719164266</v>
      </c>
      <c r="BG70" s="204">
        <f t="shared" si="100"/>
        <v>42740.39719164266</v>
      </c>
      <c r="BH70" s="204">
        <f t="shared" si="100"/>
        <v>42176.584788650893</v>
      </c>
      <c r="BI70" s="204">
        <f t="shared" si="100"/>
        <v>41048.959982667351</v>
      </c>
      <c r="BJ70" s="204">
        <f t="shared" si="100"/>
        <v>39921.335176683817</v>
      </c>
      <c r="BK70" s="204">
        <f t="shared" si="100"/>
        <v>38793.710370700283</v>
      </c>
      <c r="BL70" s="204">
        <f t="shared" si="100"/>
        <v>37666.085564716748</v>
      </c>
      <c r="BM70" s="204">
        <f t="shared" si="100"/>
        <v>36538.460758733207</v>
      </c>
      <c r="BN70" s="204">
        <f t="shared" si="100"/>
        <v>35410.835952749672</v>
      </c>
      <c r="BO70" s="204">
        <f t="shared" si="100"/>
        <v>34283.211146766131</v>
      </c>
      <c r="BP70" s="204">
        <f t="shared" si="100"/>
        <v>33155.586340782596</v>
      </c>
      <c r="BQ70" s="204">
        <f t="shared" si="100"/>
        <v>32027.961534799062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30900.336728815524</v>
      </c>
      <c r="BS70" s="204">
        <f t="shared" si="102"/>
        <v>29772.711922831986</v>
      </c>
      <c r="BT70" s="204">
        <f t="shared" si="102"/>
        <v>28645.087116848452</v>
      </c>
      <c r="BU70" s="204">
        <f t="shared" si="102"/>
        <v>27517.46231086491</v>
      </c>
      <c r="BV70" s="204">
        <f t="shared" si="102"/>
        <v>26389.837504881376</v>
      </c>
      <c r="BW70" s="204">
        <f t="shared" si="102"/>
        <v>25262.212698897838</v>
      </c>
      <c r="BX70" s="204">
        <f t="shared" si="102"/>
        <v>24134.587892914304</v>
      </c>
      <c r="BY70" s="204">
        <f t="shared" si="102"/>
        <v>23006.963086930766</v>
      </c>
      <c r="BZ70" s="204">
        <f t="shared" si="102"/>
        <v>21879.338280947228</v>
      </c>
      <c r="CA70" s="204">
        <f t="shared" si="102"/>
        <v>20751.713474963693</v>
      </c>
      <c r="CB70" s="204">
        <f t="shared" si="102"/>
        <v>19624.088668980155</v>
      </c>
      <c r="CC70" s="204">
        <f t="shared" si="102"/>
        <v>18496.463862996618</v>
      </c>
      <c r="CD70" s="204">
        <f t="shared" si="102"/>
        <v>17368.839057013083</v>
      </c>
      <c r="CE70" s="204">
        <f t="shared" si="102"/>
        <v>16241.214251029545</v>
      </c>
      <c r="CF70" s="204">
        <f t="shared" si="102"/>
        <v>15113.589445046007</v>
      </c>
      <c r="CG70" s="204">
        <f t="shared" si="102"/>
        <v>13985.964639062469</v>
      </c>
      <c r="CH70" s="204">
        <f t="shared" si="102"/>
        <v>12858.339833078935</v>
      </c>
      <c r="CI70" s="204">
        <f t="shared" si="102"/>
        <v>12858.339833078935</v>
      </c>
      <c r="CJ70" s="204">
        <f t="shared" si="102"/>
        <v>12858.339833078935</v>
      </c>
      <c r="CK70" s="204">
        <f t="shared" si="102"/>
        <v>12858.339833078935</v>
      </c>
      <c r="CL70" s="204">
        <f t="shared" si="102"/>
        <v>12858.339833078935</v>
      </c>
      <c r="CM70" s="204">
        <f t="shared" si="102"/>
        <v>12858.339833078935</v>
      </c>
      <c r="CN70" s="204">
        <f t="shared" si="102"/>
        <v>12858.339833078935</v>
      </c>
      <c r="CO70" s="204">
        <f t="shared" si="102"/>
        <v>12858.339833078935</v>
      </c>
      <c r="CP70" s="204">
        <f t="shared" si="102"/>
        <v>12858.339833078935</v>
      </c>
      <c r="CQ70" s="204">
        <f t="shared" si="102"/>
        <v>12858.339833078935</v>
      </c>
      <c r="CR70" s="204">
        <f t="shared" si="102"/>
        <v>12858.339833078935</v>
      </c>
      <c r="CS70" s="204">
        <f t="shared" si="102"/>
        <v>12858.339833078935</v>
      </c>
      <c r="CT70" s="204">
        <f t="shared" si="102"/>
        <v>12858.339833078935</v>
      </c>
      <c r="CU70" s="204">
        <f t="shared" si="102"/>
        <v>12858.339833078935</v>
      </c>
      <c r="CV70" s="204">
        <f t="shared" si="102"/>
        <v>12858.339833078935</v>
      </c>
      <c r="CW70" s="204">
        <f t="shared" si="102"/>
        <v>12858.339833078935</v>
      </c>
      <c r="CX70" s="204">
        <f t="shared" si="102"/>
        <v>11730.509833078935</v>
      </c>
      <c r="CY70" s="204">
        <f t="shared" si="102"/>
        <v>10602.679833078935</v>
      </c>
      <c r="CZ70" s="204">
        <f t="shared" si="102"/>
        <v>9474.8498330789353</v>
      </c>
      <c r="DA70" s="204">
        <f t="shared" si="102"/>
        <v>8347.0198330789353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125.29164510928184</v>
      </c>
      <c r="BI71" s="204">
        <f t="shared" si="103"/>
        <v>375.87493532784555</v>
      </c>
      <c r="BJ71" s="204">
        <f t="shared" si="103"/>
        <v>626.45822554640927</v>
      </c>
      <c r="BK71" s="204">
        <f t="shared" si="103"/>
        <v>877.04151576497293</v>
      </c>
      <c r="BL71" s="204">
        <f t="shared" si="103"/>
        <v>1127.6248059835366</v>
      </c>
      <c r="BM71" s="204">
        <f t="shared" si="103"/>
        <v>1378.2080962021003</v>
      </c>
      <c r="BN71" s="204">
        <f t="shared" si="103"/>
        <v>1628.7913864206639</v>
      </c>
      <c r="BO71" s="204">
        <f t="shared" si="103"/>
        <v>1879.3746766392276</v>
      </c>
      <c r="BP71" s="204">
        <f t="shared" si="103"/>
        <v>2129.9579668577912</v>
      </c>
      <c r="BQ71" s="204">
        <f t="shared" si="103"/>
        <v>2380.5412570763551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2631.1245472949186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2881.7078375134824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3132.2911277320463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3382.8744179506098</v>
      </c>
      <c r="BV71" s="204">
        <f t="shared" si="104"/>
        <v>3633.4577081691737</v>
      </c>
      <c r="BW71" s="204">
        <f t="shared" si="104"/>
        <v>3884.0409983877371</v>
      </c>
      <c r="BX71" s="204">
        <f t="shared" si="104"/>
        <v>4134.624288606301</v>
      </c>
      <c r="BY71" s="204">
        <f t="shared" si="104"/>
        <v>4385.2075788248649</v>
      </c>
      <c r="BZ71" s="204">
        <f t="shared" si="104"/>
        <v>4635.7908690434278</v>
      </c>
      <c r="CA71" s="204">
        <f t="shared" si="104"/>
        <v>4886.3741592619917</v>
      </c>
      <c r="CB71" s="204">
        <f t="shared" si="104"/>
        <v>5136.9574494805556</v>
      </c>
      <c r="CC71" s="204">
        <f t="shared" si="104"/>
        <v>5387.5407396991195</v>
      </c>
      <c r="CD71" s="204">
        <f t="shared" si="104"/>
        <v>5638.1240299176834</v>
      </c>
      <c r="CE71" s="204">
        <f t="shared" si="104"/>
        <v>5888.7073201362464</v>
      </c>
      <c r="CF71" s="204">
        <f t="shared" si="104"/>
        <v>6139.2906103548103</v>
      </c>
      <c r="CG71" s="204">
        <f t="shared" si="104"/>
        <v>6389.8739005733742</v>
      </c>
      <c r="CH71" s="204">
        <f t="shared" si="104"/>
        <v>6640.457190791938</v>
      </c>
      <c r="CI71" s="204">
        <f t="shared" si="104"/>
        <v>7405.1158976104034</v>
      </c>
      <c r="CJ71" s="204">
        <f t="shared" si="104"/>
        <v>8169.7746044288697</v>
      </c>
      <c r="CK71" s="204">
        <f t="shared" si="104"/>
        <v>8934.433311247336</v>
      </c>
      <c r="CL71" s="204">
        <f t="shared" si="104"/>
        <v>9699.0920180658013</v>
      </c>
      <c r="CM71" s="204">
        <f t="shared" si="104"/>
        <v>10463.750724884267</v>
      </c>
      <c r="CN71" s="204">
        <f t="shared" si="104"/>
        <v>11228.409431702732</v>
      </c>
      <c r="CO71" s="204">
        <f t="shared" si="104"/>
        <v>11993.068138521197</v>
      </c>
      <c r="CP71" s="204">
        <f t="shared" si="104"/>
        <v>12757.726845339665</v>
      </c>
      <c r="CQ71" s="204">
        <f t="shared" si="104"/>
        <v>13522.385552158128</v>
      </c>
      <c r="CR71" s="204">
        <f t="shared" si="104"/>
        <v>14287.044258976595</v>
      </c>
      <c r="CS71" s="204">
        <f t="shared" si="104"/>
        <v>15051.702965795061</v>
      </c>
      <c r="CT71" s="204">
        <f t="shared" si="104"/>
        <v>15816.361672613526</v>
      </c>
      <c r="CU71" s="204">
        <f t="shared" si="104"/>
        <v>16581.02037943199</v>
      </c>
      <c r="CV71" s="204">
        <f t="shared" si="104"/>
        <v>17345.679086250457</v>
      </c>
      <c r="CW71" s="204">
        <f t="shared" si="104"/>
        <v>18110.337793068924</v>
      </c>
      <c r="CX71" s="204">
        <f t="shared" si="104"/>
        <v>18406.667793068926</v>
      </c>
      <c r="CY71" s="204">
        <f t="shared" si="104"/>
        <v>18702.997793068924</v>
      </c>
      <c r="CZ71" s="204">
        <f t="shared" si="104"/>
        <v>18999.327793068926</v>
      </c>
      <c r="DA71" s="204">
        <f t="shared" si="104"/>
        <v>19295.657793068924</v>
      </c>
    </row>
    <row r="72" spans="1:105" s="204" customFormat="1">
      <c r="A72" s="204" t="str">
        <f>Income!A88</f>
        <v>TOTAL</v>
      </c>
      <c r="F72" s="204">
        <f>SUM(F59:F71)</f>
        <v>64420.615213570323</v>
      </c>
      <c r="G72" s="204">
        <f t="shared" ref="G72:BR72" si="105">SUM(G59:G71)</f>
        <v>64080.355213570321</v>
      </c>
      <c r="H72" s="204">
        <f t="shared" si="105"/>
        <v>63740.095213570326</v>
      </c>
      <c r="I72" s="204">
        <f t="shared" si="105"/>
        <v>63399.835213570324</v>
      </c>
      <c r="J72" s="204">
        <f t="shared" si="105"/>
        <v>63059.575213570322</v>
      </c>
      <c r="K72" s="204">
        <f t="shared" si="105"/>
        <v>62719.315213570328</v>
      </c>
      <c r="L72" s="204">
        <f t="shared" si="105"/>
        <v>62379.055213570326</v>
      </c>
      <c r="M72" s="204">
        <f t="shared" si="105"/>
        <v>62038.795213570324</v>
      </c>
      <c r="N72" s="204">
        <f t="shared" si="105"/>
        <v>61698.535213570329</v>
      </c>
      <c r="O72" s="204">
        <f t="shared" si="105"/>
        <v>61358.275213570319</v>
      </c>
      <c r="P72" s="204">
        <f t="shared" si="105"/>
        <v>61018.015213570325</v>
      </c>
      <c r="Q72" s="204">
        <f t="shared" si="105"/>
        <v>60677.755213570323</v>
      </c>
      <c r="R72" s="204">
        <f t="shared" si="105"/>
        <v>60337.495213570321</v>
      </c>
      <c r="S72" s="204">
        <f t="shared" si="105"/>
        <v>59997.235213570326</v>
      </c>
      <c r="T72" s="204">
        <f t="shared" si="105"/>
        <v>59656.975213570324</v>
      </c>
      <c r="U72" s="204">
        <f t="shared" si="105"/>
        <v>59316.715213570322</v>
      </c>
      <c r="V72" s="204">
        <f t="shared" si="105"/>
        <v>58976.455213570327</v>
      </c>
      <c r="W72" s="204">
        <f t="shared" si="105"/>
        <v>58636.195213570325</v>
      </c>
      <c r="X72" s="204">
        <f t="shared" si="105"/>
        <v>58295.935213570323</v>
      </c>
      <c r="Y72" s="204">
        <f t="shared" si="105"/>
        <v>58301.15187150173</v>
      </c>
      <c r="Z72" s="204">
        <f t="shared" si="105"/>
        <v>58651.845187364546</v>
      </c>
      <c r="AA72" s="204">
        <f t="shared" si="105"/>
        <v>59002.538503227363</v>
      </c>
      <c r="AB72" s="204">
        <f t="shared" si="105"/>
        <v>59353.231819090179</v>
      </c>
      <c r="AC72" s="204">
        <f t="shared" si="105"/>
        <v>59703.925134952995</v>
      </c>
      <c r="AD72" s="204">
        <f t="shared" si="105"/>
        <v>60054.618450815804</v>
      </c>
      <c r="AE72" s="204">
        <f t="shared" si="105"/>
        <v>60405.311766678627</v>
      </c>
      <c r="AF72" s="204">
        <f t="shared" si="105"/>
        <v>60756.005082541436</v>
      </c>
      <c r="AG72" s="204">
        <f t="shared" si="105"/>
        <v>61106.698398404253</v>
      </c>
      <c r="AH72" s="204">
        <f t="shared" si="105"/>
        <v>61457.391714267069</v>
      </c>
      <c r="AI72" s="204">
        <f t="shared" si="105"/>
        <v>61808.085030129892</v>
      </c>
      <c r="AJ72" s="204">
        <f t="shared" si="105"/>
        <v>62158.778345992701</v>
      </c>
      <c r="AK72" s="204">
        <f t="shared" si="105"/>
        <v>62509.471661855518</v>
      </c>
      <c r="AL72" s="204">
        <f t="shared" si="105"/>
        <v>62860.164977718334</v>
      </c>
      <c r="AM72" s="204">
        <f t="shared" si="105"/>
        <v>63210.858293581143</v>
      </c>
      <c r="AN72" s="204">
        <f t="shared" si="105"/>
        <v>63561.551609443966</v>
      </c>
      <c r="AO72" s="204">
        <f t="shared" si="105"/>
        <v>63912.244925306775</v>
      </c>
      <c r="AP72" s="204">
        <f t="shared" si="105"/>
        <v>64262.938241169599</v>
      </c>
      <c r="AQ72" s="204">
        <f t="shared" si="105"/>
        <v>64613.631557032408</v>
      </c>
      <c r="AR72" s="204">
        <f t="shared" si="105"/>
        <v>64964.324872895224</v>
      </c>
      <c r="AS72" s="204">
        <f t="shared" si="105"/>
        <v>65315.01818875804</v>
      </c>
      <c r="AT72" s="204">
        <f t="shared" si="105"/>
        <v>65665.711504620849</v>
      </c>
      <c r="AU72" s="204">
        <f t="shared" si="105"/>
        <v>66016.404820483673</v>
      </c>
      <c r="AV72" s="204">
        <f t="shared" si="105"/>
        <v>66367.098136346482</v>
      </c>
      <c r="AW72" s="204">
        <f t="shared" si="105"/>
        <v>66717.791452209305</v>
      </c>
      <c r="AX72" s="204">
        <f t="shared" si="105"/>
        <v>67068.484768072114</v>
      </c>
      <c r="AY72" s="204">
        <f t="shared" si="105"/>
        <v>67419.178083934938</v>
      </c>
      <c r="AZ72" s="204">
        <f t="shared" si="105"/>
        <v>67769.871399797747</v>
      </c>
      <c r="BA72" s="204">
        <f t="shared" si="105"/>
        <v>68120.564715660556</v>
      </c>
      <c r="BB72" s="204">
        <f t="shared" si="105"/>
        <v>68471.258031523379</v>
      </c>
      <c r="BC72" s="204">
        <f t="shared" si="105"/>
        <v>68821.951347386188</v>
      </c>
      <c r="BD72" s="204">
        <f t="shared" si="105"/>
        <v>69172.644663249012</v>
      </c>
      <c r="BE72" s="204">
        <f t="shared" si="105"/>
        <v>69523.33797911182</v>
      </c>
      <c r="BF72" s="204">
        <f t="shared" si="105"/>
        <v>69874.031294974644</v>
      </c>
      <c r="BG72" s="204">
        <f t="shared" si="105"/>
        <v>70224.724610837453</v>
      </c>
      <c r="BH72" s="204">
        <f t="shared" si="105"/>
        <v>71189.336876635454</v>
      </c>
      <c r="BI72" s="204">
        <f t="shared" si="105"/>
        <v>72767.868092368633</v>
      </c>
      <c r="BJ72" s="204">
        <f t="shared" si="105"/>
        <v>74346.399308101827</v>
      </c>
      <c r="BK72" s="204">
        <f t="shared" si="105"/>
        <v>75924.930523835021</v>
      </c>
      <c r="BL72" s="204">
        <f t="shared" si="105"/>
        <v>77503.4617395682</v>
      </c>
      <c r="BM72" s="204">
        <f t="shared" si="105"/>
        <v>79081.992955301379</v>
      </c>
      <c r="BN72" s="204">
        <f t="shared" si="105"/>
        <v>80660.524171034573</v>
      </c>
      <c r="BO72" s="204">
        <f t="shared" si="105"/>
        <v>82239.055386767752</v>
      </c>
      <c r="BP72" s="204">
        <f t="shared" si="105"/>
        <v>83817.586602500931</v>
      </c>
      <c r="BQ72" s="204">
        <f t="shared" si="105"/>
        <v>85396.117818234125</v>
      </c>
      <c r="BR72" s="204">
        <f t="shared" si="105"/>
        <v>86974.649033967304</v>
      </c>
      <c r="BS72" s="204">
        <f t="shared" ref="BS72:DA72" si="106">SUM(BS59:BS71)</f>
        <v>88553.180249700497</v>
      </c>
      <c r="BT72" s="204">
        <f t="shared" si="106"/>
        <v>90131.711465433676</v>
      </c>
      <c r="BU72" s="204">
        <f t="shared" si="106"/>
        <v>91710.242681166856</v>
      </c>
      <c r="BV72" s="204">
        <f t="shared" si="106"/>
        <v>93288.773896900049</v>
      </c>
      <c r="BW72" s="204">
        <f t="shared" si="106"/>
        <v>94867.305112633228</v>
      </c>
      <c r="BX72" s="204">
        <f t="shared" si="106"/>
        <v>96445.836328366408</v>
      </c>
      <c r="BY72" s="204">
        <f t="shared" si="106"/>
        <v>98024.367544099601</v>
      </c>
      <c r="BZ72" s="204">
        <f t="shared" si="106"/>
        <v>99602.89875983278</v>
      </c>
      <c r="CA72" s="204">
        <f t="shared" si="106"/>
        <v>101181.42997556596</v>
      </c>
      <c r="CB72" s="204">
        <f t="shared" si="106"/>
        <v>102759.96119129917</v>
      </c>
      <c r="CC72" s="204">
        <f t="shared" si="106"/>
        <v>104338.49240703233</v>
      </c>
      <c r="CD72" s="204">
        <f t="shared" si="106"/>
        <v>105917.02362276554</v>
      </c>
      <c r="CE72" s="204">
        <f t="shared" si="106"/>
        <v>107495.55483849871</v>
      </c>
      <c r="CF72" s="204">
        <f t="shared" si="106"/>
        <v>109074.0860542319</v>
      </c>
      <c r="CG72" s="204">
        <f t="shared" si="106"/>
        <v>110652.61726996508</v>
      </c>
      <c r="CH72" s="204">
        <f t="shared" si="106"/>
        <v>112231.14848569827</v>
      </c>
      <c r="CI72" s="204">
        <f t="shared" si="106"/>
        <v>118934.14533747736</v>
      </c>
      <c r="CJ72" s="204">
        <f t="shared" si="106"/>
        <v>125637.14218925645</v>
      </c>
      <c r="CK72" s="204">
        <f t="shared" si="106"/>
        <v>132340.13904103555</v>
      </c>
      <c r="CL72" s="204">
        <f t="shared" si="106"/>
        <v>139043.13589281467</v>
      </c>
      <c r="CM72" s="204">
        <f t="shared" si="106"/>
        <v>145746.13274459375</v>
      </c>
      <c r="CN72" s="204">
        <f t="shared" si="106"/>
        <v>152449.1295963728</v>
      </c>
      <c r="CO72" s="204">
        <f t="shared" si="106"/>
        <v>159152.12644815192</v>
      </c>
      <c r="CP72" s="204">
        <f t="shared" si="106"/>
        <v>165855.123299931</v>
      </c>
      <c r="CQ72" s="204">
        <f t="shared" si="106"/>
        <v>172558.12015171011</v>
      </c>
      <c r="CR72" s="204">
        <f t="shared" si="106"/>
        <v>179261.1170034892</v>
      </c>
      <c r="CS72" s="204">
        <f t="shared" si="106"/>
        <v>185964.11385526831</v>
      </c>
      <c r="CT72" s="204">
        <f t="shared" si="106"/>
        <v>192667.1107070474</v>
      </c>
      <c r="CU72" s="204">
        <f t="shared" si="106"/>
        <v>199370.10755882645</v>
      </c>
      <c r="CV72" s="204">
        <f t="shared" si="106"/>
        <v>206073.10441060553</v>
      </c>
      <c r="CW72" s="204">
        <f t="shared" si="106"/>
        <v>212776.10126238468</v>
      </c>
      <c r="CX72" s="204">
        <f t="shared" si="106"/>
        <v>222555.90226238468</v>
      </c>
      <c r="CY72" s="204">
        <f t="shared" si="106"/>
        <v>232335.70326238466</v>
      </c>
      <c r="CZ72" s="204">
        <f t="shared" si="106"/>
        <v>242115.50426238467</v>
      </c>
      <c r="DA72" s="204">
        <f t="shared" si="106"/>
        <v>251895.30526238465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37</v>
      </c>
      <c r="D107" s="214">
        <f>C23</f>
        <v>70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0.45143397809541574</v>
      </c>
      <c r="D108" s="212">
        <f>BU42</f>
        <v>-51.175951461899388</v>
      </c>
      <c r="E108" s="212">
        <f>CR42</f>
        <v>63.34456488906708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32.339888916194504</v>
      </c>
      <c r="D109" s="212">
        <f t="shared" ref="D109:D120" si="108">BU43</f>
        <v>1702.5426047918093</v>
      </c>
      <c r="E109" s="212">
        <f t="shared" ref="E109:E120" si="109">CR43</f>
        <v>1253.1347622926312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56.552570673785667</v>
      </c>
      <c r="D110" s="212">
        <f t="shared" si="108"/>
        <v>-5.007096994381703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93737.345024407157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0.14242606958345227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261.34942229473984</v>
      </c>
      <c r="D112" s="212">
        <f t="shared" si="108"/>
        <v>473.2037632786467</v>
      </c>
      <c r="E112" s="212">
        <f t="shared" si="109"/>
        <v>614.24229014825448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85.426121665419458</v>
      </c>
      <c r="E115" s="212">
        <f t="shared" si="109"/>
        <v>2263.7922241336155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250.58329021856369</v>
      </c>
      <c r="E117" s="212">
        <f t="shared" si="109"/>
        <v>1743.8243034970587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-1127.6248059835368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250.58329021856369</v>
      </c>
      <c r="E120" s="212">
        <f t="shared" si="109"/>
        <v>764.6587068184657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2016-06-02T08:39:37Z</dcterms:modified>
  <cp:category/>
</cp:coreProperties>
</file>