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codeName="ThisWorkbook" autoCompressPictures="0"/>
  <bookViews>
    <workbookView xWindow="0" yWindow="0" windowWidth="28800" windowHeight="167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7" i="7"/>
  <c r="A1048" i="7"/>
  <c r="A1049" i="7"/>
  <c r="A1050" i="7"/>
  <c r="A1051" i="7"/>
  <c r="A1046" i="7"/>
  <c r="K1044" i="7"/>
  <c r="J1044" i="7"/>
  <c r="I1044" i="7"/>
  <c r="H1044" i="7"/>
  <c r="F1044" i="7"/>
  <c r="E1044" i="7"/>
  <c r="D1044" i="7"/>
  <c r="C1044" i="7"/>
  <c r="A1045" i="7"/>
  <c r="W1034" i="7"/>
  <c r="Y1034" i="7"/>
  <c r="BY800" i="3"/>
  <c r="BX800" i="3"/>
  <c r="BW800" i="3"/>
  <c r="BV800" i="3"/>
  <c r="BY805" i="3"/>
  <c r="BX805" i="3"/>
  <c r="BW805" i="3"/>
  <c r="BV805" i="3"/>
  <c r="BY799" i="3"/>
  <c r="BX799" i="3"/>
  <c r="BW799" i="3"/>
  <c r="BV799" i="3"/>
  <c r="CB4" i="3"/>
  <c r="BW586" i="3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C237" i="7"/>
  <c r="C239" i="7"/>
  <c r="D238" i="7"/>
  <c r="D242" i="7"/>
  <c r="D237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BX499" i="3"/>
  <c r="E499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BX529" i="3"/>
  <c r="E529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BX553" i="3"/>
  <c r="E553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BX583" i="3"/>
  <c r="E583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BX620" i="3"/>
  <c r="E620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19" i="4"/>
  <c r="BV120" i="4"/>
  <c r="BV714" i="3"/>
  <c r="C714" i="7"/>
  <c r="H714" i="7"/>
  <c r="H966" i="7"/>
  <c r="BW119" i="4"/>
  <c r="BW120" i="4"/>
  <c r="BW714" i="3"/>
  <c r="D714" i="7"/>
  <c r="I714" i="7"/>
  <c r="I966" i="7"/>
  <c r="BX119" i="4"/>
  <c r="BX120" i="4"/>
  <c r="BX714" i="3"/>
  <c r="E714" i="7"/>
  <c r="J714" i="7"/>
  <c r="J966" i="7"/>
  <c r="BY119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E734" i="7"/>
  <c r="J734" i="7"/>
  <c r="E735" i="7"/>
  <c r="J735" i="7"/>
  <c r="E736" i="7"/>
  <c r="E34" i="8"/>
  <c r="J733" i="7"/>
  <c r="J737" i="7"/>
  <c r="J970" i="7"/>
  <c r="F734" i="7"/>
  <c r="K734" i="7"/>
  <c r="F735" i="7"/>
  <c r="K735" i="7"/>
  <c r="F736" i="7"/>
  <c r="F34" i="8"/>
  <c r="K733" i="7"/>
  <c r="K737" i="7"/>
  <c r="K970" i="7"/>
  <c r="E737" i="7"/>
  <c r="E970" i="7"/>
  <c r="F737" i="7"/>
  <c r="F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V248" i="4"/>
  <c r="BV249" i="4"/>
  <c r="BV760" i="3"/>
  <c r="C760" i="7"/>
  <c r="C975" i="7"/>
  <c r="BX248" i="4"/>
  <c r="BX249" i="4"/>
  <c r="BX760" i="3"/>
  <c r="E760" i="7"/>
  <c r="E975" i="7"/>
  <c r="BW248" i="4"/>
  <c r="BW249" i="4"/>
  <c r="BW760" i="3"/>
  <c r="D760" i="7"/>
  <c r="D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C762" i="7"/>
  <c r="C38" i="8"/>
  <c r="H762" i="7"/>
  <c r="C763" i="7"/>
  <c r="H763" i="7"/>
  <c r="C764" i="7"/>
  <c r="H764" i="7"/>
  <c r="H765" i="7"/>
  <c r="H981" i="7"/>
  <c r="D762" i="7"/>
  <c r="D38" i="8"/>
  <c r="I762" i="7"/>
  <c r="D763" i="7"/>
  <c r="I763" i="7"/>
  <c r="D764" i="7"/>
  <c r="I764" i="7"/>
  <c r="I765" i="7"/>
  <c r="I981" i="7"/>
  <c r="E762" i="7"/>
  <c r="E38" i="8"/>
  <c r="J762" i="7"/>
  <c r="E764" i="7"/>
  <c r="J764" i="7"/>
  <c r="E763" i="7"/>
  <c r="J763" i="7"/>
  <c r="J765" i="7"/>
  <c r="J981" i="7"/>
  <c r="F38" i="8"/>
  <c r="K762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68" i="7"/>
  <c r="C769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725" i="7"/>
  <c r="C32" i="8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C727" i="7"/>
  <c r="C983" i="7"/>
  <c r="D727" i="7"/>
  <c r="D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O714" i="7"/>
  <c r="O966" i="7"/>
  <c r="I1072" i="7"/>
  <c r="A205" i="7"/>
  <c r="A926" i="7"/>
  <c r="A1072" i="7"/>
  <c r="A211" i="7"/>
  <c r="A928" i="7"/>
  <c r="A1073" i="7"/>
  <c r="H1073" i="7"/>
  <c r="O213" i="7"/>
  <c r="O928" i="7"/>
  <c r="O724" i="7"/>
  <c r="O969" i="7"/>
  <c r="O737" i="7"/>
  <c r="O970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761" i="7"/>
  <c r="A981" i="7"/>
  <c r="A1077" i="7"/>
  <c r="H1077" i="7"/>
  <c r="O765" i="7"/>
  <c r="O981" i="7"/>
  <c r="I1077" i="7"/>
  <c r="A1078" i="7"/>
  <c r="H1078" i="7"/>
  <c r="O770" i="7"/>
  <c r="O982" i="7"/>
  <c r="I1078" i="7"/>
  <c r="A1079" i="7"/>
  <c r="H1079" i="7"/>
  <c r="I1079" i="7"/>
  <c r="A1080" i="7"/>
  <c r="H1080" i="7"/>
  <c r="I1080" i="7"/>
  <c r="A1081" i="7"/>
  <c r="H1081" i="7"/>
  <c r="O727" i="7"/>
  <c r="O983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E772" i="7"/>
  <c r="O772" i="7"/>
  <c r="B72" i="8"/>
  <c r="G72" i="8"/>
  <c r="J773" i="7"/>
  <c r="E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E784" i="7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E791" i="7"/>
  <c r="J791" i="7"/>
  <c r="B99" i="8"/>
  <c r="E99" i="8"/>
  <c r="E792" i="7"/>
  <c r="J792" i="7"/>
  <c r="B100" i="8"/>
  <c r="E100" i="8"/>
  <c r="E793" i="7"/>
  <c r="J793" i="7"/>
  <c r="B101" i="8"/>
  <c r="E101" i="8"/>
  <c r="E794" i="7"/>
  <c r="J794" i="7"/>
  <c r="B102" i="8"/>
  <c r="E102" i="8"/>
  <c r="E795" i="7"/>
  <c r="J795" i="7"/>
  <c r="B103" i="8"/>
  <c r="E103" i="8"/>
  <c r="J796" i="7"/>
  <c r="B104" i="8"/>
  <c r="E104" i="8"/>
  <c r="E797" i="7"/>
  <c r="J797" i="7"/>
  <c r="B105" i="8"/>
  <c r="E105" i="8"/>
  <c r="E798" i="7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E804" i="7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N714" i="7"/>
  <c r="N966" i="7"/>
  <c r="F1072" i="7"/>
  <c r="E1073" i="7"/>
  <c r="N213" i="7"/>
  <c r="N928" i="7"/>
  <c r="F1073" i="7"/>
  <c r="E1074" i="7"/>
  <c r="N755" i="7"/>
  <c r="N973" i="7"/>
  <c r="N724" i="7"/>
  <c r="N969" i="7"/>
  <c r="F1074" i="7"/>
  <c r="E1075" i="7"/>
  <c r="N290" i="7"/>
  <c r="N939" i="7"/>
  <c r="N737" i="7"/>
  <c r="N970" i="7"/>
  <c r="F1075" i="7"/>
  <c r="E1076" i="7"/>
  <c r="N760" i="7"/>
  <c r="N975" i="7"/>
  <c r="N743" i="7"/>
  <c r="N977" i="7"/>
  <c r="N749" i="7"/>
  <c r="N979" i="7"/>
  <c r="F1076" i="7"/>
  <c r="E1077" i="7"/>
  <c r="N765" i="7"/>
  <c r="N981" i="7"/>
  <c r="F1077" i="7"/>
  <c r="E1078" i="7"/>
  <c r="N770" i="7"/>
  <c r="N982" i="7"/>
  <c r="F1078" i="7"/>
  <c r="E1079" i="7"/>
  <c r="F1079" i="7"/>
  <c r="E1080" i="7"/>
  <c r="F1080" i="7"/>
  <c r="E1081" i="7"/>
  <c r="N727" i="7"/>
  <c r="N983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D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D784" i="7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K796" i="7"/>
  <c r="F104" i="8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BY583" i="3"/>
  <c r="F583" i="7"/>
  <c r="F584" i="7"/>
  <c r="F878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6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P714" i="7"/>
  <c r="P966" i="7"/>
  <c r="K1072" i="7"/>
  <c r="J1073" i="7"/>
  <c r="P213" i="7"/>
  <c r="P928" i="7"/>
  <c r="P737" i="7"/>
  <c r="P970" i="7"/>
  <c r="P724" i="7"/>
  <c r="P969" i="7"/>
  <c r="K1073" i="7"/>
  <c r="J1074" i="7"/>
  <c r="P755" i="7"/>
  <c r="P973" i="7"/>
  <c r="K1074" i="7"/>
  <c r="J1075" i="7"/>
  <c r="P290" i="7"/>
  <c r="P939" i="7"/>
  <c r="K1075" i="7"/>
  <c r="J1076" i="7"/>
  <c r="P760" i="7"/>
  <c r="P975" i="7"/>
  <c r="P743" i="7"/>
  <c r="P977" i="7"/>
  <c r="K1076" i="7"/>
  <c r="J1077" i="7"/>
  <c r="P765" i="7"/>
  <c r="P981" i="7"/>
  <c r="K1077" i="7"/>
  <c r="J1078" i="7"/>
  <c r="P770" i="7"/>
  <c r="P982" i="7"/>
  <c r="K1078" i="7"/>
  <c r="J1079" i="7"/>
  <c r="K1079" i="7"/>
  <c r="J1080" i="7"/>
  <c r="K1080" i="7"/>
  <c r="J1081" i="7"/>
  <c r="P727" i="7"/>
  <c r="P983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F784" i="7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BY499" i="3"/>
  <c r="F499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C772" i="7"/>
  <c r="M772" i="7"/>
  <c r="H773" i="7"/>
  <c r="C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BV583" i="3"/>
  <c r="C583" i="7"/>
  <c r="C584" i="7"/>
  <c r="C878" i="7"/>
  <c r="C590" i="7"/>
  <c r="C879" i="7"/>
  <c r="C603" i="7"/>
  <c r="C881" i="7"/>
  <c r="C609" i="7"/>
  <c r="C882" i="7"/>
  <c r="BV620" i="3"/>
  <c r="C620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M714" i="7"/>
  <c r="M966" i="7"/>
  <c r="D1072" i="7"/>
  <c r="C1073" i="7"/>
  <c r="M213" i="7"/>
  <c r="M928" i="7"/>
  <c r="D1073" i="7"/>
  <c r="C1074" i="7"/>
  <c r="M755" i="7"/>
  <c r="M973" i="7"/>
  <c r="M724" i="7"/>
  <c r="M969" i="7"/>
  <c r="D1074" i="7"/>
  <c r="C1075" i="7"/>
  <c r="M290" i="7"/>
  <c r="M939" i="7"/>
  <c r="M737" i="7"/>
  <c r="M970" i="7"/>
  <c r="D1075" i="7"/>
  <c r="M760" i="7"/>
  <c r="M975" i="7"/>
  <c r="M743" i="7"/>
  <c r="M977" i="7"/>
  <c r="D1076" i="7"/>
  <c r="M765" i="7"/>
  <c r="M981" i="7"/>
  <c r="D1077" i="7"/>
  <c r="M770" i="7"/>
  <c r="M982" i="7"/>
  <c r="D1078" i="7"/>
  <c r="C1079" i="7"/>
  <c r="D1079" i="7"/>
  <c r="C1080" i="7"/>
  <c r="D1080" i="7"/>
  <c r="C1081" i="7"/>
  <c r="M727" i="7"/>
  <c r="M983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C791" i="7"/>
  <c r="H791" i="7"/>
  <c r="C99" i="8"/>
  <c r="C792" i="7"/>
  <c r="H792" i="7"/>
  <c r="C100" i="8"/>
  <c r="C793" i="7"/>
  <c r="H793" i="7"/>
  <c r="C101" i="8"/>
  <c r="C794" i="7"/>
  <c r="H794" i="7"/>
  <c r="C102" i="8"/>
  <c r="C795" i="7"/>
  <c r="H795" i="7"/>
  <c r="C103" i="8"/>
  <c r="H796" i="7"/>
  <c r="C104" i="8"/>
  <c r="C797" i="7"/>
  <c r="H797" i="7"/>
  <c r="C105" i="8"/>
  <c r="C798" i="7"/>
  <c r="H798" i="7"/>
  <c r="H799" i="7"/>
  <c r="H800" i="7"/>
  <c r="H801" i="7"/>
  <c r="H802" i="7"/>
  <c r="H803" i="7"/>
  <c r="C81" i="8"/>
  <c r="C804" i="7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C784" i="7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H50" i="8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C805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E802" i="7"/>
  <c r="O802" i="7"/>
  <c r="E803" i="7"/>
  <c r="O803" i="7"/>
  <c r="O998" i="7"/>
  <c r="O40" i="7"/>
  <c r="D802" i="7"/>
  <c r="N802" i="7"/>
  <c r="D803" i="7"/>
  <c r="N803" i="7"/>
  <c r="N998" i="7"/>
  <c r="N40" i="7"/>
  <c r="C802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E801" i="7"/>
  <c r="O801" i="7"/>
  <c r="O996" i="7"/>
  <c r="O38" i="7"/>
  <c r="D801" i="7"/>
  <c r="N801" i="7"/>
  <c r="N996" i="7"/>
  <c r="N38" i="7"/>
  <c r="C801" i="7"/>
  <c r="M801" i="7"/>
  <c r="M996" i="7"/>
  <c r="M38" i="7"/>
  <c r="F799" i="7"/>
  <c r="P799" i="7"/>
  <c r="F800" i="7"/>
  <c r="P800" i="7"/>
  <c r="P995" i="7"/>
  <c r="P37" i="7"/>
  <c r="E799" i="7"/>
  <c r="O799" i="7"/>
  <c r="E800" i="7"/>
  <c r="O800" i="7"/>
  <c r="O995" i="7"/>
  <c r="O37" i="7"/>
  <c r="D799" i="7"/>
  <c r="N799" i="7"/>
  <c r="D800" i="7"/>
  <c r="N800" i="7"/>
  <c r="N995" i="7"/>
  <c r="N37" i="7"/>
  <c r="C799" i="7"/>
  <c r="M799" i="7"/>
  <c r="C800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P806" i="7"/>
  <c r="P992" i="7"/>
  <c r="P34" i="7"/>
  <c r="E774" i="7"/>
  <c r="O774" i="7"/>
  <c r="E775" i="7"/>
  <c r="O775" i="7"/>
  <c r="O776" i="7"/>
  <c r="E782" i="7"/>
  <c r="O782" i="7"/>
  <c r="O783" i="7"/>
  <c r="O806" i="7"/>
  <c r="O992" i="7"/>
  <c r="O34" i="7"/>
  <c r="D774" i="7"/>
  <c r="N774" i="7"/>
  <c r="D775" i="7"/>
  <c r="N775" i="7"/>
  <c r="N776" i="7"/>
  <c r="D782" i="7"/>
  <c r="N782" i="7"/>
  <c r="N783" i="7"/>
  <c r="N806" i="7"/>
  <c r="N992" i="7"/>
  <c r="N34" i="7"/>
  <c r="C774" i="7"/>
  <c r="M774" i="7"/>
  <c r="C775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C737" i="7"/>
  <c r="C970" i="7"/>
  <c r="D737" i="7"/>
  <c r="D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F762" i="7"/>
  <c r="F763" i="7"/>
  <c r="K76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985" i="7"/>
  <c r="F776" i="7"/>
  <c r="F783" i="7"/>
  <c r="F806" i="7"/>
  <c r="D779" i="7"/>
  <c r="F780" i="7"/>
  <c r="F778" i="7"/>
  <c r="F781" i="7"/>
  <c r="F788" i="7"/>
  <c r="F785" i="7"/>
  <c r="F796" i="7"/>
  <c r="F797" i="7"/>
  <c r="F809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J595" i="7"/>
  <c r="E598" i="7"/>
  <c r="E599" i="7"/>
  <c r="E617" i="7"/>
  <c r="E628" i="7"/>
  <c r="E629" i="7"/>
  <c r="E637" i="7"/>
  <c r="J638" i="7"/>
  <c r="E642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985" i="7"/>
  <c r="E776" i="7"/>
  <c r="E783" i="7"/>
  <c r="E806" i="7"/>
  <c r="E780" i="7"/>
  <c r="E778" i="7"/>
  <c r="E781" i="7"/>
  <c r="E788" i="7"/>
  <c r="E785" i="7"/>
  <c r="E796" i="7"/>
  <c r="E809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3" i="7"/>
  <c r="D599" i="7"/>
  <c r="D617" i="7"/>
  <c r="D629" i="7"/>
  <c r="D637" i="7"/>
  <c r="D642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985" i="7"/>
  <c r="D776" i="7"/>
  <c r="D783" i="7"/>
  <c r="D806" i="7"/>
  <c r="D780" i="7"/>
  <c r="D778" i="7"/>
  <c r="D781" i="7"/>
  <c r="D788" i="7"/>
  <c r="D785" i="7"/>
  <c r="D796" i="7"/>
  <c r="D809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H595" i="7"/>
  <c r="C598" i="7"/>
  <c r="C599" i="7"/>
  <c r="C617" i="7"/>
  <c r="C628" i="7"/>
  <c r="C629" i="7"/>
  <c r="C637" i="7"/>
  <c r="H638" i="7"/>
  <c r="C642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985" i="7"/>
  <c r="C776" i="7"/>
  <c r="C783" i="7"/>
  <c r="C806" i="7"/>
  <c r="C780" i="7"/>
  <c r="C778" i="7"/>
  <c r="C781" i="7"/>
  <c r="C788" i="7"/>
  <c r="C785" i="7"/>
  <c r="C796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765" i="3"/>
  <c r="BV981" i="3"/>
  <c r="BV770" i="3"/>
  <c r="BV982" i="3"/>
  <c r="BV975" i="3"/>
  <c r="BV727" i="3"/>
  <c r="BV983" i="3"/>
  <c r="BV985" i="3"/>
  <c r="BV520" i="3"/>
  <c r="BV526" i="3"/>
  <c r="BV532" i="3"/>
  <c r="BV538" i="3"/>
  <c r="BV544" i="3"/>
  <c r="BV556" i="3"/>
  <c r="BV623" i="3"/>
  <c r="BV989" i="3"/>
  <c r="BV992" i="3"/>
  <c r="BV994" i="3"/>
  <c r="BV995" i="3"/>
  <c r="BV996" i="3"/>
  <c r="BV998" i="3"/>
  <c r="BV997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89" i="4"/>
  <c r="BV107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34" i="8"/>
  <c r="C34" i="8"/>
  <c r="D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99" i="4"/>
  <c r="BV314" i="4"/>
  <c r="BV320" i="4"/>
  <c r="BV326" i="4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34" i="4"/>
  <c r="BW140" i="4"/>
  <c r="BW970" i="3"/>
  <c r="BW25" i="3"/>
  <c r="BW732" i="3"/>
  <c r="BW972" i="3"/>
  <c r="BW167" i="4"/>
  <c r="BW218" i="4"/>
  <c r="BW230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<sst xmlns="http://schemas.openxmlformats.org/spreadsheetml/2006/main" count="5507" uniqueCount="1191">
  <si>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</si>
  <si>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</si>
  <si>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</si>
  <si>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</si>
  <si>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</si>
  <si>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</si>
  <si>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</si>
  <si>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</si>
  <si>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</si>
  <si>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</si>
  <si>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</si>
  <si>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</si>
  <si>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</si>
  <si>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</si>
  <si>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</si>
  <si>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</si>
  <si>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</si>
  <si>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</si>
  <si>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</si>
  <si>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</si>
  <si>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</si>
  <si>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</si>
  <si>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</si>
  <si>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</si>
  <si>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</si>
  <si>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</si>
  <si>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</si>
  <si>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</si>
  <si>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</si>
  <si>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</si>
  <si>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</si>
  <si>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</si>
  <si>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</si>
  <si>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</si>
  <si>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</si>
  <si>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</si>
  <si>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</si>
  <si>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</si>
  <si>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</si>
  <si>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</si>
  <si>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</si>
  <si>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</si>
  <si>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</si>
  <si>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</si>
  <si>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</si>
  <si>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</si>
  <si>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</si>
  <si>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</si>
  <si>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</si>
  <si>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</si>
  <si>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</si>
  <si>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</si>
  <si>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</si>
  <si>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</si>
  <si>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</si>
  <si>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</si>
  <si>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</si>
  <si>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</si>
  <si>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</si>
  <si>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</si>
  <si>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</si>
  <si>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</si>
  <si>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</si>
  <si>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</si>
  <si>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</si>
  <si>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</si>
  <si>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</si>
  <si>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</si>
  <si>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</si>
  <si>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</si>
  <si>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</si>
  <si>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</si>
  <si>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</si>
  <si>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</si>
  <si>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</si>
  <si>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</si>
  <si>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</si>
  <si>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</si>
  <si>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</si>
  <si>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</si>
  <si>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</si>
  <si>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</si>
  <si>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</si>
  <si>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</si>
  <si>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</si>
  <si>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</si>
  <si>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</si>
  <si>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</si>
  <si>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</si>
  <si>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</si>
  <si>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</si>
  <si>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</si>
  <si>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</si>
  <si>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</si>
  <si>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</si>
  <si>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</si>
  <si>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</si>
  <si>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</si>
  <si>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</si>
  <si>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</si>
  <si>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</si>
  <si>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</si>
  <si>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</si>
  <si>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</si>
  <si>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</si>
  <si>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</si>
  <si>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</si>
  <si>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</si>
  <si>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</si>
  <si>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</si>
  <si>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</si>
  <si>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</si>
  <si>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</si>
  <si>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</si>
  <si>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</si>
  <si>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</si>
  <si>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</si>
  <si>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</si>
  <si>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</si>
  <si>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</si>
  <si>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</si>
  <si>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</si>
  <si>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</si>
  <si>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</si>
  <si>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</si>
  <si>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</si>
  <si>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</si>
  <si>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</si>
  <si>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</si>
  <si>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</si>
  <si>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</si>
  <si>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</si>
  <si>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</si>
  <si>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</si>
  <si>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</si>
  <si>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</si>
  <si>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</si>
  <si>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</si>
  <si>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</si>
  <si>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</si>
  <si>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</si>
  <si>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</si>
  <si>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</si>
  <si>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</si>
  <si>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</si>
  <si>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</si>
  <si>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</si>
  <si>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</si>
  <si>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</si>
  <si>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</si>
  <si>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</si>
  <si>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</si>
  <si>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</si>
  <si>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</si>
  <si>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</si>
  <si>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</si>
  <si>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</si>
  <si>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</si>
  <si>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</si>
  <si>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</si>
  <si>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</si>
  <si>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</si>
  <si>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</si>
  <si>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</si>
  <si>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</si>
  <si>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</si>
  <si>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</si>
  <si>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</si>
  <si>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</si>
  <si>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</si>
  <si>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</si>
  <si>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</si>
  <si>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</si>
  <si>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</si>
  <si>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</si>
  <si>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</si>
  <si>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</si>
  <si>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</si>
  <si>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</si>
  <si>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</si>
  <si>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</si>
  <si>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</si>
  <si>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</si>
  <si>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</si>
  <si>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</si>
  <si>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</si>
  <si>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</si>
  <si>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</si>
  <si>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</si>
  <si>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</si>
  <si>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</si>
  <si>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</si>
  <si>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</si>
  <si>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</si>
  <si>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</si>
  <si>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</si>
  <si>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</si>
  <si>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</si>
  <si>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</si>
  <si>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</si>
  <si>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</si>
  <si>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</si>
  <si>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</si>
  <si>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</si>
  <si>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</si>
  <si>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</si>
  <si>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</si>
  <si>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</si>
  <si>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</si>
  <si>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</si>
  <si>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</si>
  <si>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</si>
  <si>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</si>
  <si>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</si>
  <si>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</si>
  <si>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</si>
  <si>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</si>
  <si>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</si>
  <si>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</si>
  <si>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</si>
  <si>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</si>
  <si>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</si>
  <si>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</si>
  <si>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</si>
  <si>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</si>
  <si>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</si>
  <si>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</si>
  <si>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</si>
  <si>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</si>
  <si>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</si>
  <si>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</si>
  <si>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</si>
  <si>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</si>
  <si>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</si>
  <si>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</si>
  <si>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</si>
  <si>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</si>
  <si>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</si>
  <si>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</si>
  <si>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</si>
  <si>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</si>
  <si>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</si>
  <si>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</si>
  <si>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</si>
  <si>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</si>
  <si>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</si>
  <si>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</si>
  <si>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</si>
  <si>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</si>
  <si>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</si>
  <si>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</si>
  <si>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</si>
  <si>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</si>
  <si>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</si>
  <si>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</si>
  <si>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</si>
  <si>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</si>
  <si>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</si>
  <si>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</si>
  <si>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</si>
  <si>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</si>
  <si>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</si>
  <si>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</si>
  <si>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</si>
  <si>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</si>
  <si>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</si>
  <si>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</si>
  <si>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</si>
  <si>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</si>
  <si>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</si>
  <si>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</si>
  <si>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</si>
  <si>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</si>
  <si>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</si>
  <si>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</si>
  <si>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</si>
  <si>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</si>
  <si>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</si>
  <si>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</si>
  <si>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</si>
  <si>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</si>
  <si>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</si>
  <si>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</si>
  <si>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</si>
  <si>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</si>
  <si>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</si>
  <si>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</si>
  <si>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</si>
  <si>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</si>
  <si>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</si>
  <si>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</si>
  <si>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</si>
  <si>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</si>
  <si>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</si>
  <si>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</si>
  <si>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</si>
  <si>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</si>
  <si>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</si>
  <si>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</si>
  <si>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</si>
  <si>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</si>
  <si>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</si>
  <si>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</si>
  <si>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</si>
  <si>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</si>
  <si>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</si>
  <si>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</si>
  <si>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</si>
  <si>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</si>
  <si>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</si>
  <si>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</si>
  <si>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</si>
  <si>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</si>
  <si>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</si>
  <si>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</si>
  <si>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</si>
  <si>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</si>
  <si>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</si>
  <si>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</si>
  <si>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</si>
  <si>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</si>
  <si>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</si>
  <si>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</si>
  <si>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</si>
  <si>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</si>
  <si>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</si>
  <si>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</si>
  <si>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</si>
  <si>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</si>
  <si>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</si>
  <si>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</si>
  <si>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</si>
  <si>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</si>
  <si>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</si>
  <si>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</si>
  <si>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</si>
  <si>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</si>
  <si>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</si>
  <si>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</si>
  <si>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</si>
  <si>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</si>
  <si>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</si>
  <si>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</si>
  <si>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</si>
  <si>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</si>
  <si>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</si>
  <si>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</si>
  <si>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</si>
  <si>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</si>
  <si>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</si>
  <si>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</si>
  <si>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</si>
  <si>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</si>
  <si>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</si>
  <si>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</si>
  <si>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</si>
  <si>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</si>
  <si>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</si>
  <si>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</si>
  <si>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</si>
  <si>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</si>
  <si>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</si>
  <si>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</si>
  <si>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</si>
  <si>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</si>
  <si>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</si>
  <si>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</si>
  <si>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</si>
  <si>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</si>
  <si>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</si>
  <si>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</si>
  <si>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</si>
  <si>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</si>
  <si>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</si>
  <si>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</si>
  <si>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</si>
  <si>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</si>
  <si>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</si>
  <si>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</si>
  <si>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</si>
  <si>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</si>
  <si>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</si>
  <si>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</si>
  <si>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</si>
  <si>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</si>
  <si>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</si>
  <si>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</si>
  <si>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</si>
  <si>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</si>
  <si>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</si>
  <si>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</si>
  <si>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</si>
  <si>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</si>
  <si>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</si>
  <si>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</si>
  <si>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</si>
  <si>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</si>
  <si>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</si>
  <si>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</si>
  <si>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</si>
  <si>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</si>
  <si>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</si>
  <si>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</si>
  <si>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</si>
  <si>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</si>
  <si>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</si>
  <si>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</si>
  <si>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</si>
  <si>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</si>
  <si>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</si>
  <si>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</si>
  <si>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</si>
  <si>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</si>
  <si>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</si>
  <si>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</si>
  <si>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</si>
  <si>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</si>
  <si>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</si>
  <si>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</si>
  <si>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</si>
  <si>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</si>
  <si>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</si>
  <si>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</si>
  <si>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</si>
  <si>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</si>
  <si>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</si>
  <si>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</si>
  <si>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</si>
  <si>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</si>
  <si>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</si>
  <si>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</si>
  <si>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</si>
  <si>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</si>
  <si>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</si>
  <si>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</si>
  <si>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</si>
  <si>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</si>
  <si>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</si>
  <si>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</si>
  <si>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</si>
  <si>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</si>
  <si>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</si>
  <si>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</si>
  <si>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</si>
  <si>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</si>
  <si>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</si>
  <si>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</si>
  <si>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</si>
  <si>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</si>
  <si>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</si>
  <si>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</si>
  <si>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</si>
  <si>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</si>
  <si>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</si>
  <si>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</si>
  <si>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</si>
  <si>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</si>
  <si>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</si>
  <si>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</si>
  <si>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</si>
  <si>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</si>
  <si>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</si>
  <si>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</si>
  <si>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</si>
  <si>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</si>
  <si>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</si>
  <si>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</si>
  <si>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</si>
  <si>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</si>
  <si>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</si>
  <si>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</si>
  <si>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</si>
  <si>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</si>
  <si>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</si>
  <si>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</si>
  <si>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</si>
  <si>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</si>
  <si>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</si>
  <si>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</si>
  <si>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</si>
  <si>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</si>
  <si>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</si>
  <si>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</si>
  <si>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</si>
  <si>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</si>
  <si>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</si>
  <si>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</si>
  <si>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</si>
  <si>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</si>
  <si>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</si>
  <si>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</si>
  <si>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</si>
  <si>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</si>
  <si>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</si>
  <si>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</si>
  <si>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</si>
  <si>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</si>
  <si>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</si>
  <si>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</si>
  <si>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</si>
  <si>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</si>
  <si>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</si>
  <si>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</si>
  <si>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</si>
  <si>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</si>
  <si>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</si>
  <si>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</si>
  <si>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</si>
  <si>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</si>
  <si>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</si>
  <si>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</si>
  <si>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</si>
  <si>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</si>
  <si>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</si>
  <si>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</si>
  <si>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</si>
  <si>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</si>
  <si>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</si>
  <si>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</si>
  <si>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</si>
  <si>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</si>
  <si>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</si>
  <si>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</si>
  <si>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</si>
  <si>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</si>
  <si>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</si>
  <si>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</si>
  <si>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</si>
  <si>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</si>
  <si>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</si>
  <si>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</si>
  <si>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</si>
  <si>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</si>
  <si>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</si>
  <si>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</si>
  <si>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</si>
  <si>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</si>
  <si>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</si>
  <si>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</si>
  <si>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</si>
  <si>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</si>
  <si>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</si>
  <si>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</si>
  <si>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</si>
  <si>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</si>
  <si>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</si>
  <si>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</si>
  <si>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</si>
  <si>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</si>
  <si>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</si>
  <si>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</si>
  <si>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</si>
  <si>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</si>
  <si>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</si>
  <si>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</si>
  <si>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</si>
  <si>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</si>
  <si>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</si>
  <si>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</si>
  <si>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</si>
  <si>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</si>
  <si>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</si>
  <si>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</si>
  <si>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</si>
  <si>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</si>
  <si>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</si>
  <si>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</si>
  <si>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</si>
  <si>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</si>
  <si>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</si>
  <si>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</si>
  <si>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</si>
  <si>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</si>
  <si>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</si>
  <si>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</si>
  <si>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</si>
  <si>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</si>
  <si>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</si>
  <si>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</si>
  <si>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</si>
  <si>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</si>
  <si>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</si>
  <si>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</si>
  <si>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</si>
  <si>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</si>
  <si>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</si>
  <si>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</si>
  <si>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</si>
  <si>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</si>
  <si>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</si>
  <si>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</si>
  <si>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</si>
  <si>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</si>
  <si>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</si>
  <si>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</si>
  <si>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</si>
  <si>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</si>
  <si>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</si>
  <si>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</si>
  <si>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</si>
  <si>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</si>
  <si>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</si>
  <si>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</si>
  <si>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</si>
  <si>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</si>
  <si>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</si>
  <si>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</si>
  <si>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</si>
  <si>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</si>
  <si>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</si>
  <si>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</si>
  <si>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</si>
  <si>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</si>
  <si>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</si>
  <si>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</si>
  <si>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</si>
  <si>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</si>
  <si>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</si>
  <si>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</si>
  <si>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</si>
  <si>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</si>
  <si>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</si>
  <si>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</si>
  <si>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</si>
  <si>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</si>
  <si>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</si>
  <si>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</si>
  <si>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</si>
  <si>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</si>
  <si>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</si>
  <si>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</si>
  <si>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</si>
  <si>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</si>
  <si>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</si>
  <si>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</si>
  <si>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</si>
  <si>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</si>
  <si>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</si>
  <si>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</si>
  <si>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</si>
  <si>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</si>
  <si>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</si>
  <si>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</si>
  <si>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</si>
  <si>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</si>
  <si>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</si>
  <si>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</si>
  <si>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</si>
  <si>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</si>
  <si>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</si>
  <si>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</si>
  <si>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</si>
  <si>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</si>
  <si>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</si>
  <si>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</si>
  <si>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</si>
  <si>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</si>
  <si>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</si>
  <si>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</si>
  <si>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</si>
  <si>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</si>
  <si>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</si>
  <si>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</si>
  <si>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</si>
  <si>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</si>
  <si>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</si>
  <si>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</si>
  <si>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</si>
  <si>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</si>
  <si>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</si>
  <si>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</si>
  <si>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</si>
  <si>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</si>
  <si>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</si>
  <si>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</si>
  <si>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</si>
  <si>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</si>
  <si>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</si>
  <si>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</si>
  <si>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</si>
  <si>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</si>
  <si>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</si>
  <si>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</si>
  <si>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</si>
  <si>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</si>
  <si>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</si>
  <si>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</si>
  <si>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</si>
  <si>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</si>
  <si>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</si>
  <si>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</si>
  <si>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</si>
  <si>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</si>
  <si>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</si>
  <si>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</si>
  <si>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</si>
  <si>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</si>
  <si>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</si>
  <si>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</si>
  <si>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</si>
  <si>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</si>
  <si>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</si>
  <si>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</si>
  <si>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</si>
  <si>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</si>
  <si>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</si>
  <si>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</si>
  <si>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</si>
  <si>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</si>
  <si>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</si>
  <si>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</si>
  <si>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</si>
  <si>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</si>
  <si>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</si>
  <si>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</si>
  <si>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</si>
  <si>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</si>
  <si>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</si>
  <si>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</si>
  <si>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</si>
  <si>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</si>
  <si>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</si>
  <si>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</si>
  <si>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</si>
  <si>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</si>
  <si>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</si>
  <si>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</si>
  <si>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</si>
  <si>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</si>
  <si>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</si>
  <si>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</si>
  <si>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</si>
  <si>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</si>
  <si>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</si>
  <si>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</si>
  <si>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</si>
  <si>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</si>
  <si>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</si>
  <si>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</si>
  <si>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</si>
  <si>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</si>
  <si>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</si>
  <si>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</si>
  <si>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</si>
  <si>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</si>
  <si>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</si>
  <si>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</si>
  <si>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</si>
  <si>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</si>
  <si>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</si>
  <si>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</si>
  <si>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</si>
  <si>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</si>
  <si>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</si>
  <si>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</si>
  <si>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</si>
  <si>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</si>
  <si>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</si>
  <si>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</si>
  <si>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</si>
  <si>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</si>
  <si>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</si>
  <si>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</si>
  <si>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</si>
  <si>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</si>
  <si>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</si>
  <si>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</si>
  <si>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</si>
  <si>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</si>
  <si>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</si>
  <si>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</si>
  <si>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</si>
  <si>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</si>
  <si>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</si>
  <si>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</si>
  <si>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</si>
  <si>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</si>
  <si>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</si>
  <si>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</si>
  <si>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</si>
  <si>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</si>
  <si>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</si>
  <si>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</si>
  <si>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</si>
  <si>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</si>
  <si>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</si>
  <si>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</si>
  <si>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</si>
  <si>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</si>
  <si>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</si>
  <si>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</si>
  <si>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</si>
  <si>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</si>
  <si>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</si>
  <si>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</si>
  <si>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</si>
  <si>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</si>
  <si>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</si>
  <si>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</si>
  <si>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</si>
  <si>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</si>
  <si>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</si>
  <si>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</si>
  <si>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</si>
  <si>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</si>
  <si>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</si>
  <si>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</si>
  <si>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</si>
  <si>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</si>
  <si>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</si>
  <si>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</si>
  <si>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</si>
  <si>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</si>
  <si>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</si>
  <si>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</si>
  <si>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</si>
  <si>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</si>
  <si>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</si>
  <si>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</si>
  <si>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</si>
  <si>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</si>
  <si>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</si>
  <si>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</si>
  <si>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</si>
  <si>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</si>
  <si>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</si>
  <si>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</si>
  <si>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</si>
  <si>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</si>
  <si>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</si>
  <si>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</si>
  <si>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</si>
  <si>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</si>
  <si>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</si>
  <si>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</si>
  <si>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</si>
  <si>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</si>
  <si>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</si>
  <si>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</si>
  <si>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</si>
  <si>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</si>
  <si>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</si>
  <si>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</si>
  <si>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</si>
  <si>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</si>
  <si>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</si>
  <si>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</si>
  <si>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</si>
  <si>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</si>
  <si>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</si>
  <si>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</si>
  <si>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</si>
  <si>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</si>
  <si>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</si>
  <si>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</si>
  <si>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</si>
  <si>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</si>
  <si>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</si>
  <si>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</si>
  <si>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</si>
  <si>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</si>
  <si>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</si>
  <si>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</si>
  <si>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</si>
  <si>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</si>
  <si>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</si>
  <si>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</si>
  <si>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</si>
  <si>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</si>
  <si>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</si>
  <si>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</si>
  <si>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</si>
  <si>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</si>
  <si>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</si>
  <si>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</si>
  <si>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</si>
  <si>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</si>
  <si>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</si>
  <si>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</si>
  <si>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</si>
  <si>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</si>
  <si>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</si>
  <si>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</si>
  <si>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</si>
  <si>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</si>
  <si>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</si>
  <si>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</si>
  <si>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</si>
  <si>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</si>
  <si>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</si>
  <si>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</si>
  <si>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</si>
  <si>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</si>
  <si>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</si>
  <si>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</si>
  <si>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</si>
  <si>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</si>
  <si>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</si>
  <si>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</si>
  <si>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</si>
  <si>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</si>
  <si>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</si>
  <si>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</si>
  <si>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</si>
  <si>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</si>
  <si>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</si>
  <si>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</si>
  <si>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</si>
  <si>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</si>
  <si>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</si>
  <si>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</si>
  <si>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</si>
  <si>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</si>
  <si>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</si>
  <si>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</si>
  <si>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</si>
  <si>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</si>
  <si>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</si>
  <si>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</si>
  <si>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</si>
  <si>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</si>
  <si>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</si>
  <si>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</si>
  <si>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</si>
  <si>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</si>
  <si>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</si>
  <si>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</si>
  <si>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</si>
  <si>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</si>
  <si>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</si>
  <si>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</si>
  <si>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</si>
  <si>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</si>
  <si>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</si>
  <si>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</si>
  <si>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</si>
  <si>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</si>
  <si>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</si>
  <si>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</si>
  <si>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</si>
  <si>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</si>
  <si>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</si>
  <si>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</si>
  <si>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</si>
  <si>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</si>
  <si>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</si>
  <si>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</si>
  <si>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</si>
  <si>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</si>
  <si>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</si>
  <si>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</si>
  <si>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</si>
  <si>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</si>
  <si>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</si>
  <si>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</si>
  <si>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</si>
  <si>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</si>
  <si>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</si>
  <si>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</si>
  <si>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</si>
  <si>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</si>
  <si>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</si>
  <si>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</si>
  <si>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</si>
  <si>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</si>
  <si>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</si>
  <si>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</si>
  <si>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</si>
  <si>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</si>
  <si>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</si>
  <si>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</si>
  <si>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</si>
  <si>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</si>
  <si>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</si>
  <si>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</si>
  <si>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</si>
  <si>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</si>
  <si>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</si>
  <si>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</si>
  <si>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</si>
  <si>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</si>
  <si>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</si>
  <si>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</si>
  <si>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</si>
  <si>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</si>
  <si>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</si>
  <si>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</si>
  <si>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</si>
  <si>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</si>
  <si>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</si>
  <si>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</si>
  <si>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</si>
  <si>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</si>
  <si>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</si>
  <si>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</si>
  <si>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</si>
  <si>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</si>
  <si>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</si>
  <si>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</si>
  <si>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</si>
  <si>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</si>
  <si>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</si>
  <si>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</si>
  <si>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</si>
  <si>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</si>
  <si>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</si>
  <si>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</si>
  <si>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</si>
  <si>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</si>
  <si>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</si>
  <si>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</si>
  <si>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</si>
  <si>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</si>
  <si>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</si>
  <si>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</si>
  <si>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</si>
  <si>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</si>
  <si>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</si>
  <si>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</si>
  <si>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</si>
  <si>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</si>
  <si>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</si>
  <si>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</si>
  <si>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</si>
  <si>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</si>
  <si>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</si>
  <si>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</si>
  <si>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</si>
  <si>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</si>
  <si>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</si>
  <si>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</si>
  <si>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</si>
  <si>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</si>
  <si>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</si>
  <si>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</si>
  <si>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</si>
  <si>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</si>
  <si>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</si>
  <si>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</si>
  <si>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</si>
  <si>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</si>
  <si>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</si>
  <si>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</si>
  <si>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</si>
  <si>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</si>
  <si>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</si>
  <si>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</si>
  <si>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</si>
  <si>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</si>
  <si>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</si>
  <si>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</si>
  <si>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</si>
  <si>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</si>
  <si>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</si>
  <si>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</si>
  <si>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</si>
  <si>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</si>
  <si>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</si>
  <si>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</si>
  <si>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</si>
  <si>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</si>
  <si>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</si>
  <si>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</si>
  <si>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</si>
  <si>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</si>
  <si>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</si>
  <si>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</si>
  <si>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</si>
  <si>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</si>
  <si>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</si>
  <si>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</si>
  <si>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</si>
  <si>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</si>
  <si>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</si>
  <si>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</si>
  <si>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</si>
  <si>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</si>
  <si>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</si>
  <si>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</si>
  <si>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</si>
  <si>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</si>
  <si>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</si>
  <si>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</si>
  <si>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</si>
  <si>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</si>
  <si>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</si>
  <si>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</si>
  <si>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</si>
  <si>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</si>
  <si>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</si>
  <si>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</si>
  <si>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</si>
  <si>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</si>
  <si>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</si>
  <si>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</si>
  <si>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</si>
  <si>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</si>
  <si>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</si>
  <si>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</si>
  <si>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</si>
  <si>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</si>
  <si>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</si>
  <si>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</si>
  <si>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</si>
  <si>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</si>
  <si>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</si>
  <si>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</si>
  <si>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</si>
  <si>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</si>
  <si>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</si>
  <si>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</si>
  <si>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</si>
  <si>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</si>
  <si>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</si>
  <si>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</si>
  <si>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</si>
  <si>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</si>
  <si>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</si>
  <si>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</si>
  <si>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</si>
  <si>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</si>
  <si>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</si>
  <si>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</si>
  <si>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</si>
  <si>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</si>
  <si>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</si>
  <si>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</si>
  <si>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</si>
  <si>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</si>
  <si>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</si>
  <si>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</si>
  <si>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</si>
  <si>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</si>
  <si>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</si>
  <si>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</si>
  <si>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</si>
  <si>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</si>
  <si>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</si>
  <si>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</si>
  <si>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</si>
  <si>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</si>
  <si>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</si>
  <si>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</si>
  <si>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</si>
  <si>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</si>
  <si>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</si>
  <si>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</si>
  <si>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</si>
  <si>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</si>
  <si>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</si>
  <si>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</si>
  <si>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</si>
  <si>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</si>
  <si>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</si>
  <si>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</si>
  <si>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</si>
  <si>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</si>
  <si>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</si>
  <si>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</si>
  <si>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</si>
  <si>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</si>
  <si>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</si>
  <si>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</si>
  <si>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</si>
  <si>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</si>
  <si>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</si>
  <si>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</si>
  <si>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</si>
  <si>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</si>
  <si>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</si>
  <si>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</si>
  <si>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</si>
  <si>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</si>
  <si>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</si>
  <si>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</si>
  <si>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</si>
  <si>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</si>
  <si>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</si>
  <si>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</si>
  <si>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</si>
  <si>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Poultry purchase</t>
  </si>
  <si>
    <t>Helping friends</t>
  </si>
  <si>
    <t>Gifts and support</t>
  </si>
  <si>
    <t>Entertainment/Beer, cigarettes &amp; tobacco</t>
  </si>
  <si>
    <t>Q1</t>
  </si>
  <si>
    <t>Q2</t>
  </si>
  <si>
    <t>Q3</t>
  </si>
  <si>
    <t>Q4</t>
  </si>
  <si>
    <t>Rental income</t>
  </si>
  <si>
    <t>ZA UP</t>
  </si>
  <si>
    <t>Urban Poor: Quintiles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</si>
</sst>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7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  <xf numFmtId="0" fontId="8" fillId="0" borderId="0" xfId="0" applyFont="1" applyFill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7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9891864"/>
        <c:axId val="-2099888632"/>
      </c:lineChart>
      <c:catAx>
        <c:axId val="-2099891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888632"/>
        <c:crosses val="autoZero"/>
        <c:auto val="1"/>
        <c:lblAlgn val="ctr"/>
        <c:lblOffset val="100"/>
        <c:noMultiLvlLbl val="1"/>
      </c:catAx>
      <c:valAx>
        <c:axId val="-20998886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8918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7087416"/>
        <c:axId val="-2097084200"/>
      </c:lineChart>
      <c:catAx>
        <c:axId val="-2097087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7084200"/>
        <c:crosses val="autoZero"/>
        <c:auto val="1"/>
        <c:lblAlgn val="ctr"/>
        <c:lblOffset val="100"/>
        <c:noMultiLvlLbl val="1"/>
      </c:catAx>
      <c:valAx>
        <c:axId val="-20970842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7087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946104"/>
        <c:axId val="-2098942872"/>
      </c:barChart>
      <c:catAx>
        <c:axId val="-20989461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8942872"/>
        <c:crosses val="autoZero"/>
        <c:auto val="1"/>
        <c:lblAlgn val="ctr"/>
        <c:lblOffset val="100"/>
        <c:noMultiLvlLbl val="1"/>
      </c:catAx>
      <c:valAx>
        <c:axId val="-20989428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8946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537032"/>
        <c:axId val="-2094533608"/>
      </c:barChart>
      <c:catAx>
        <c:axId val="-209453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533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533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53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453160"/>
        <c:axId val="-2094449816"/>
      </c:barChart>
      <c:catAx>
        <c:axId val="-209445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44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44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45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368568"/>
        <c:axId val="-2094365192"/>
      </c:barChart>
      <c:catAx>
        <c:axId val="-209436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36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36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368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4290952"/>
        <c:axId val="-2094287608"/>
      </c:barChart>
      <c:catAx>
        <c:axId val="-209429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28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428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429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3349960"/>
        <c:axId val="-2093346584"/>
      </c:barChart>
      <c:catAx>
        <c:axId val="-209334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34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334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34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2" sqref="D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1189</v>
      </c>
      <c r="C1" s="19"/>
      <c r="D1" s="20">
        <v>59899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1184</v>
      </c>
      <c r="U3" s="54" t="str">
        <f t="shared" ref="U3:AC3" si="0">$T$3</f>
        <v>Q1</v>
      </c>
      <c r="V3" s="54" t="str">
        <f t="shared" si="0"/>
        <v>Q1</v>
      </c>
      <c r="W3" s="54" t="str">
        <f t="shared" si="0"/>
        <v>Q1</v>
      </c>
      <c r="X3" s="54" t="str">
        <f t="shared" si="0"/>
        <v>Q1</v>
      </c>
      <c r="Y3" s="54" t="str">
        <f t="shared" si="0"/>
        <v>Q1</v>
      </c>
      <c r="Z3" s="54" t="str">
        <f t="shared" si="0"/>
        <v>Q1</v>
      </c>
      <c r="AA3" s="54" t="str">
        <f t="shared" si="0"/>
        <v>Q1</v>
      </c>
      <c r="AB3" s="54" t="str">
        <f t="shared" si="0"/>
        <v>Q1</v>
      </c>
      <c r="AC3" s="54" t="str">
        <f t="shared" si="0"/>
        <v>Q1</v>
      </c>
      <c r="AD3" s="54"/>
      <c r="AE3" s="54"/>
      <c r="AF3" s="54"/>
      <c r="AG3" s="54"/>
      <c r="AH3" s="54"/>
      <c r="AI3" s="54"/>
      <c r="AJ3" s="54"/>
      <c r="AK3" s="53" t="s">
        <v>1185</v>
      </c>
      <c r="AL3" s="54" t="str">
        <f t="shared" ref="AL3:AT3" si="1">$AK$3</f>
        <v>Q2</v>
      </c>
      <c r="AM3" s="54" t="str">
        <f t="shared" si="1"/>
        <v>Q2</v>
      </c>
      <c r="AN3" s="54" t="str">
        <f t="shared" si="1"/>
        <v>Q2</v>
      </c>
      <c r="AO3" s="54" t="str">
        <f t="shared" si="1"/>
        <v>Q2</v>
      </c>
      <c r="AP3" s="54" t="str">
        <f t="shared" si="1"/>
        <v>Q2</v>
      </c>
      <c r="AQ3" s="54" t="str">
        <f t="shared" si="1"/>
        <v>Q2</v>
      </c>
      <c r="AR3" s="54" t="str">
        <f t="shared" si="1"/>
        <v>Q2</v>
      </c>
      <c r="AS3" s="54" t="str">
        <f t="shared" si="1"/>
        <v>Q2</v>
      </c>
      <c r="AT3" s="54" t="str">
        <f t="shared" si="1"/>
        <v>Q2</v>
      </c>
      <c r="AU3" s="54"/>
      <c r="AV3" s="54"/>
      <c r="AW3" s="54"/>
      <c r="AX3" s="54"/>
      <c r="AY3" s="54"/>
      <c r="AZ3" s="54"/>
      <c r="BA3" s="54"/>
      <c r="BB3" s="53" t="s">
        <v>1186</v>
      </c>
      <c r="BC3" s="54" t="str">
        <f t="shared" ref="BC3:BK3" si="2">$BB$3</f>
        <v>Q3</v>
      </c>
      <c r="BD3" s="54" t="str">
        <f t="shared" si="2"/>
        <v>Q3</v>
      </c>
      <c r="BE3" s="54" t="str">
        <f t="shared" si="2"/>
        <v>Q3</v>
      </c>
      <c r="BF3" s="54" t="str">
        <f t="shared" si="2"/>
        <v>Q3</v>
      </c>
      <c r="BG3" s="54" t="str">
        <f t="shared" si="2"/>
        <v>Q3</v>
      </c>
      <c r="BH3" s="54" t="str">
        <f t="shared" si="2"/>
        <v>Q3</v>
      </c>
      <c r="BI3" s="54" t="str">
        <f t="shared" si="2"/>
        <v>Q3</v>
      </c>
      <c r="BJ3" s="54" t="str">
        <f t="shared" si="2"/>
        <v>Q3</v>
      </c>
      <c r="BK3" s="54" t="str">
        <f t="shared" si="2"/>
        <v>Q3</v>
      </c>
      <c r="BL3" s="54"/>
      <c r="BM3" s="54"/>
      <c r="BN3" s="54"/>
      <c r="BO3" s="54"/>
      <c r="BP3" s="54"/>
      <c r="BQ3" s="54"/>
      <c r="BR3" s="54"/>
      <c r="BS3" s="53" t="s">
        <v>1187</v>
      </c>
      <c r="BT3" s="54" t="str">
        <f t="shared" ref="BT3:CB3" si="3">$BS$3</f>
        <v>Q4</v>
      </c>
      <c r="BU3" s="54" t="str">
        <f t="shared" si="3"/>
        <v>Q4</v>
      </c>
      <c r="BV3" s="54" t="str">
        <f t="shared" si="3"/>
        <v>Q4</v>
      </c>
      <c r="BW3" s="54" t="str">
        <f t="shared" si="3"/>
        <v>Q4</v>
      </c>
      <c r="BX3" s="54" t="str">
        <f t="shared" si="3"/>
        <v>Q4</v>
      </c>
      <c r="BY3" s="54" t="str">
        <f t="shared" si="3"/>
        <v>Q4</v>
      </c>
      <c r="BZ3" s="54" t="str">
        <f t="shared" si="3"/>
        <v>Q4</v>
      </c>
      <c r="CA3" s="54" t="str">
        <f t="shared" si="3"/>
        <v>Q4</v>
      </c>
      <c r="CB3" s="54" t="str">
        <f t="shared" si="3"/>
        <v>Q4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905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905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740</v>
      </c>
      <c r="D5" s="73" t="s">
        <v>740</v>
      </c>
      <c r="E5" s="73" t="s">
        <v>740</v>
      </c>
      <c r="F5" s="73" t="s">
        <v>740</v>
      </c>
      <c r="G5" s="73" t="s">
        <v>740</v>
      </c>
      <c r="H5" s="73" t="s">
        <v>740</v>
      </c>
      <c r="I5" s="73" t="s">
        <v>740</v>
      </c>
      <c r="J5" s="73" t="s">
        <v>740</v>
      </c>
      <c r="K5" s="73" t="s">
        <v>740</v>
      </c>
      <c r="L5" s="73" t="s">
        <v>740</v>
      </c>
      <c r="M5" s="73" t="s">
        <v>740</v>
      </c>
      <c r="N5" s="73" t="s">
        <v>740</v>
      </c>
      <c r="O5" s="73" t="s">
        <v>740</v>
      </c>
      <c r="P5" s="73" t="s">
        <v>740</v>
      </c>
      <c r="Q5" s="73" t="s">
        <v>740</v>
      </c>
      <c r="R5" s="73" t="s">
        <v>740</v>
      </c>
      <c r="S5" s="73" t="s">
        <v>740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13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1185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1186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1187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Q1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Q2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Q3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Q4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Q1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Q2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Q3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Q4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Q1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Q2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Q3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Q4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Q1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Q2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Q3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Q4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Q1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Q2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Q3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Q4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Q1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Q2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Q3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Q4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Q1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Q1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Q1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Q1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Q1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Q1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Q1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Q1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Q2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Q2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Q2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Q2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Q2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Q2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Q2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Q2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Q3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Q3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Q3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Q3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Q3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Q3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Q3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Q3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Q4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Q4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Q4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Q4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Q4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Q4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Q4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Q4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Q1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906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Q1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Q1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Q1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Q1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Q1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Q1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Q1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Q2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Q2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Q2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Q2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Q2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Q2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Q2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Q2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Q3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Q3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Q3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Q3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Q3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Q3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Q3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Q3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Q4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Q4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Q4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Q4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Q4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Q4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Q4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Q4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Q1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Q1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Q1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Q1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Q1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Q1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Q1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Q1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Q2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Q2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Q2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Q2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Q2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Q2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Q2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Q2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Q3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Q3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Q3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Q3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Q3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Q3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Q3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Q3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Q4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Q4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Q4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Q4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Q4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Q4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Q4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Q4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Q1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Q2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Q3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Q4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Q1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Q2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Q3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Q4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891</v>
      </c>
      <c r="B174" s="178" t="str">
        <f>$B$9</f>
        <v>Q1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Q2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Q3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Q4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Q1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Q2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Q3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Q4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Q1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Q2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Q3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Q4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Q1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Q2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Q3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Q4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Q1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Q2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Q3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Q4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892</v>
      </c>
      <c r="B194" s="178" t="str">
        <f>$B$9</f>
        <v>Q1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Q2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Q3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Q4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Q1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Q2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Q3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Q4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Q1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Q2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Q3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Q4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Q1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Q2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Q3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Q4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Q1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Q2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Q3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Q4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601</v>
      </c>
      <c r="D232" s="974" t="s">
        <v>602</v>
      </c>
      <c r="E232" s="974" t="s">
        <v>603</v>
      </c>
      <c r="F232" s="974" t="s">
        <v>604</v>
      </c>
      <c r="G232" s="974" t="s">
        <v>605</v>
      </c>
      <c r="H232" s="974" t="s">
        <v>606</v>
      </c>
      <c r="I232" s="974" t="s">
        <v>607</v>
      </c>
      <c r="J232" s="974" t="s">
        <v>608</v>
      </c>
      <c r="K232" s="974" t="s">
        <v>609</v>
      </c>
      <c r="L232" s="974" t="s">
        <v>610</v>
      </c>
      <c r="M232" s="974" t="s">
        <v>611</v>
      </c>
      <c r="N232" t="s">
        <v>601</v>
      </c>
      <c r="O232" t="s">
        <v>612</v>
      </c>
      <c r="P232" t="s">
        <v>613</v>
      </c>
      <c r="Q232" t="s">
        <v>614</v>
      </c>
      <c r="R232" t="s">
        <v>615</v>
      </c>
      <c r="S232" t="s">
        <v>616</v>
      </c>
      <c r="T232" s="1050" t="s">
        <v>617</v>
      </c>
      <c r="U232" s="1050" t="s">
        <v>618</v>
      </c>
      <c r="V232" s="1050" t="s">
        <v>619</v>
      </c>
      <c r="W232" s="1050" t="s">
        <v>620</v>
      </c>
      <c r="X232" s="1050" t="s">
        <v>621</v>
      </c>
      <c r="Y232" s="1050" t="s">
        <v>622</v>
      </c>
      <c r="Z232" s="1050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050" t="s">
        <v>627</v>
      </c>
      <c r="AL232" s="1050" t="s">
        <v>628</v>
      </c>
      <c r="AM232" s="1050" t="s">
        <v>629</v>
      </c>
      <c r="AN232" s="1050" t="s">
        <v>630</v>
      </c>
      <c r="AO232" s="1050" t="s">
        <v>631</v>
      </c>
      <c r="AP232" s="1050" t="s">
        <v>632</v>
      </c>
      <c r="AQ232" s="1050" t="s">
        <v>633</v>
      </c>
      <c r="AR232" s="1050" t="s">
        <v>634</v>
      </c>
      <c r="AS232" s="1050" t="s">
        <v>635</v>
      </c>
      <c r="AT232" s="1050" t="s">
        <v>636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637</v>
      </c>
      <c r="P237" t="s">
        <v>638</v>
      </c>
      <c r="Q237" t="s">
        <v>639</v>
      </c>
      <c r="R237" t="s">
        <v>640</v>
      </c>
      <c r="S237" t="s">
        <v>641</v>
      </c>
      <c r="T237" s="1050" t="s">
        <v>642</v>
      </c>
      <c r="U237" s="1050" t="s">
        <v>643</v>
      </c>
      <c r="V237" s="1050" t="s">
        <v>644</v>
      </c>
      <c r="W237" s="1050" t="s">
        <v>645</v>
      </c>
      <c r="X237" s="1050" t="s">
        <v>646</v>
      </c>
      <c r="Y237" s="1050" t="s">
        <v>647</v>
      </c>
      <c r="Z237" s="1050" t="s">
        <v>648</v>
      </c>
      <c r="AA237" t="s">
        <v>649</v>
      </c>
      <c r="AB237" t="s">
        <v>650</v>
      </c>
      <c r="AC237" t="s">
        <v>651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653</v>
      </c>
      <c r="Y270" s="1052">
        <v>59208</v>
      </c>
      <c r="Z270" s="1052" t="s">
        <v>654</v>
      </c>
      <c r="AA270" s="977" t="s">
        <v>655</v>
      </c>
      <c r="AB270" s="977" t="s">
        <v>656</v>
      </c>
      <c r="AC270" s="977" t="s">
        <v>657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658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659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660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661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662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663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664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665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676</v>
      </c>
      <c r="O320" s="1026" t="s">
        <v>677</v>
      </c>
      <c r="P320" s="1026" t="s">
        <v>678</v>
      </c>
      <c r="Q320" s="1027" t="s">
        <v>679</v>
      </c>
      <c r="R320" s="1026" t="s">
        <v>680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681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472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682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683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684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685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686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U794" activePane="bottomRight" state="frozen"/>
      <selection pane="topRight" activeCell="AU1" sqref="AU1"/>
      <selection pane="bottomLeft" activeCell="A419" sqref="A419"/>
      <selection pane="bottomRight" activeCell="BX725" sqref="BW725:BX72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 UP</v>
      </c>
      <c r="C1" s="445"/>
      <c r="D1" s="1061" t="s">
        <v>714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741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 UP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Urban Poor: Quintiles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Q1</v>
      </c>
      <c r="C3" s="465" t="str">
        <f>WB!U3</f>
        <v>Q1</v>
      </c>
      <c r="D3" s="465" t="str">
        <f>WB!V3</f>
        <v>Q1</v>
      </c>
      <c r="E3" s="465" t="str">
        <f>WB!W3</f>
        <v>Q1</v>
      </c>
      <c r="F3" s="465" t="str">
        <f>WB!X3</f>
        <v>Q1</v>
      </c>
      <c r="G3" s="465" t="str">
        <f>WB!Y3</f>
        <v>Q1</v>
      </c>
      <c r="H3" s="465" t="str">
        <f>WB!Z3</f>
        <v>Q1</v>
      </c>
      <c r="I3" s="465" t="str">
        <f>WB!AA3</f>
        <v>Q1</v>
      </c>
      <c r="J3" s="465" t="str">
        <f>WB!AB3</f>
        <v>Q1</v>
      </c>
      <c r="K3" s="465" t="str">
        <f>WB!AC3</f>
        <v>Q1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Q2</v>
      </c>
      <c r="U3" s="465" t="str">
        <f>WB!AL3</f>
        <v>Q2</v>
      </c>
      <c r="V3" s="465" t="str">
        <f>WB!AM3</f>
        <v>Q2</v>
      </c>
      <c r="W3" s="465" t="str">
        <f>WB!AN3</f>
        <v>Q2</v>
      </c>
      <c r="X3" s="465" t="str">
        <f>WB!AO3</f>
        <v>Q2</v>
      </c>
      <c r="Y3" s="465" t="str">
        <f>WB!AP3</f>
        <v>Q2</v>
      </c>
      <c r="Z3" s="465" t="str">
        <f>WB!AQ3</f>
        <v>Q2</v>
      </c>
      <c r="AA3" s="465" t="str">
        <f>WB!AR3</f>
        <v>Q2</v>
      </c>
      <c r="AB3" s="465" t="str">
        <f>WB!AS3</f>
        <v>Q2</v>
      </c>
      <c r="AC3" s="465" t="str">
        <f>WB!AT3</f>
        <v>Q2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Q3</v>
      </c>
      <c r="AM3" s="465" t="str">
        <f>WB!BC3</f>
        <v>Q3</v>
      </c>
      <c r="AN3" s="465" t="str">
        <f>WB!BD3</f>
        <v>Q3</v>
      </c>
      <c r="AO3" s="465" t="str">
        <f>WB!BE3</f>
        <v>Q3</v>
      </c>
      <c r="AP3" s="465" t="str">
        <f>WB!BF3</f>
        <v>Q3</v>
      </c>
      <c r="AQ3" s="465" t="str">
        <f>WB!BG3</f>
        <v>Q3</v>
      </c>
      <c r="AR3" s="465" t="str">
        <f>WB!BH3</f>
        <v>Q3</v>
      </c>
      <c r="AS3" s="465" t="str">
        <f>WB!BI3</f>
        <v>Q3</v>
      </c>
      <c r="AT3" s="465" t="str">
        <f>WB!BJ3</f>
        <v>Q3</v>
      </c>
      <c r="AU3" s="465" t="str">
        <f>WB!BK3</f>
        <v>Q3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Q4</v>
      </c>
      <c r="BE3" s="1177" t="str">
        <f>WB!BT3</f>
        <v>Q4</v>
      </c>
      <c r="BF3" s="1177" t="str">
        <f>WB!BU3</f>
        <v>Q4</v>
      </c>
      <c r="BG3" s="1177" t="str">
        <f>WB!BV3</f>
        <v>Q4</v>
      </c>
      <c r="BH3" s="1177" t="str">
        <f>WB!BW3</f>
        <v>Q4</v>
      </c>
      <c r="BI3" s="1177" t="str">
        <f>WB!BX3</f>
        <v>Q4</v>
      </c>
      <c r="BJ3" s="1177" t="str">
        <f>WB!BY3</f>
        <v>Q4</v>
      </c>
      <c r="BK3" s="1177" t="str">
        <f>WB!BZ3</f>
        <v>Q4</v>
      </c>
      <c r="BL3" s="1177" t="str">
        <f>WB!CA3</f>
        <v>Q4</v>
      </c>
      <c r="BM3" s="1177" t="str">
        <f>WB!CB3</f>
        <v>Q4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1184</v>
      </c>
      <c r="BW4" s="478" t="s">
        <v>1185</v>
      </c>
      <c r="BX4" s="478" t="s">
        <v>1186</v>
      </c>
      <c r="BY4" s="478" t="s">
        <v>1187</v>
      </c>
      <c r="BZ4" s="479" t="str">
        <f>WB!B9</f>
        <v>Q1</v>
      </c>
      <c r="CA4" s="480" t="str">
        <f>WB!B10</f>
        <v>Q2</v>
      </c>
      <c r="CB4" s="480" t="str">
        <f>WB!B11</f>
        <v>Q3</v>
      </c>
      <c r="CC4" s="480" t="str">
        <f>WB!B12</f>
        <v>Q4</v>
      </c>
      <c r="CD4" s="983" t="s">
        <v>1161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Q1</v>
      </c>
      <c r="DF4" s="485" t="str">
        <f>CA4</f>
        <v>Q2</v>
      </c>
      <c r="DG4" s="485" t="str">
        <f>CB4</f>
        <v>Q3</v>
      </c>
      <c r="DH4" s="485" t="str">
        <f>CC4</f>
        <v>Q4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Q4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Q4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1.3383827307537213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693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694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695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674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0.11904761904761904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19152</v>
      </c>
      <c r="BW20" s="530">
        <f>SUM(BW21:BW30)</f>
        <v>29676</v>
      </c>
      <c r="BX20" s="530">
        <f>SUM(BX21:BX30)</f>
        <v>39948</v>
      </c>
      <c r="BY20" s="530">
        <f>SUM(BY21:BY30)</f>
        <v>61344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666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3480</v>
      </c>
      <c r="BW24" s="538">
        <f>SUM(BW965:BW968)</f>
        <v>7740</v>
      </c>
      <c r="BX24" s="538">
        <f>SUM(BX965:BX968)</f>
        <v>11460</v>
      </c>
      <c r="BY24" s="538">
        <f>SUM(BY965:BY968)</f>
        <v>15960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667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9000</v>
      </c>
      <c r="BY25" s="538">
        <f>SUM(BY969:BY971)</f>
        <v>23100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2820</v>
      </c>
      <c r="BX27" s="538">
        <f>SUM(BX975:BX976)</f>
        <v>4680</v>
      </c>
      <c r="BY27" s="538">
        <f>SUM(BY975:BY976)</f>
        <v>5940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3048.0000000000005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3084</v>
      </c>
      <c r="BW29" s="538">
        <f>SUM(BW981:BW984)</f>
        <v>3408</v>
      </c>
      <c r="BX29" s="538">
        <f>SUM(BX981:BX984)</f>
        <v>4740</v>
      </c>
      <c r="BY29" s="538">
        <f>SUM(BY981:BY984)</f>
        <v>6840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17368.28</v>
      </c>
      <c r="BW31" s="530">
        <f>SUM(BW32:BW41)</f>
        <v>28356.58</v>
      </c>
      <c r="BX31" s="530">
        <f>SUM(BX32:BX41)</f>
        <v>39015.380000000005</v>
      </c>
      <c r="BY31" s="530">
        <f>SUM(BY32:BY41)</f>
        <v>52513.979999999996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4284</v>
      </c>
      <c r="BW33" s="543">
        <f t="shared" si="142"/>
        <v>5410.5</v>
      </c>
      <c r="BX33" s="543">
        <f t="shared" si="142"/>
        <v>7975.5</v>
      </c>
      <c r="BY33" s="543">
        <f t="shared" si="142"/>
        <v>11374.5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966</v>
      </c>
      <c r="BW34" s="543">
        <f t="shared" si="147"/>
        <v>1985</v>
      </c>
      <c r="BX34" s="543">
        <f t="shared" si="147"/>
        <v>2316</v>
      </c>
      <c r="BY34" s="543">
        <f t="shared" si="147"/>
        <v>3213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0</v>
      </c>
      <c r="BW36" s="543">
        <f t="shared" si="147"/>
        <v>0</v>
      </c>
      <c r="BX36" s="543">
        <f t="shared" si="147"/>
        <v>0</v>
      </c>
      <c r="BY36" s="543">
        <f t="shared" si="147"/>
        <v>635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4768</v>
      </c>
      <c r="BW37" s="543">
        <f t="shared" si="147"/>
        <v>9250</v>
      </c>
      <c r="BX37" s="543">
        <f t="shared" si="147"/>
        <v>12696</v>
      </c>
      <c r="BY37" s="543">
        <f t="shared" si="147"/>
        <v>16910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1240</v>
      </c>
      <c r="BW38" s="543">
        <f t="shared" si="147"/>
        <v>2336</v>
      </c>
      <c r="BX38" s="543">
        <f t="shared" si="147"/>
        <v>3435</v>
      </c>
      <c r="BY38" s="543">
        <f t="shared" si="147"/>
        <v>4530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575</v>
      </c>
      <c r="BW39" s="543">
        <f t="shared" si="147"/>
        <v>1167</v>
      </c>
      <c r="BX39" s="543">
        <f t="shared" si="147"/>
        <v>1680</v>
      </c>
      <c r="BY39" s="543">
        <f t="shared" si="147"/>
        <v>2381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730</v>
      </c>
      <c r="BW40" s="543">
        <f t="shared" si="147"/>
        <v>1295</v>
      </c>
      <c r="BX40" s="543">
        <f t="shared" si="147"/>
        <v>1775</v>
      </c>
      <c r="BY40" s="543">
        <f t="shared" si="147"/>
        <v>2365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1245</v>
      </c>
      <c r="BW41" s="543">
        <f t="shared" si="147"/>
        <v>3110</v>
      </c>
      <c r="BX41" s="543">
        <f t="shared" si="147"/>
        <v>4890</v>
      </c>
      <c r="BY41" s="543">
        <f t="shared" si="147"/>
        <v>6480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0.18589598997493736</v>
      </c>
      <c r="BW42" s="528">
        <f>IF(BW20=0,"",BW32/BW20)</f>
        <v>0.12815338994473649</v>
      </c>
      <c r="BX42" s="528">
        <f>IF(BX20=0,"",BX32/BX20)</f>
        <v>0.10633523580654852</v>
      </c>
      <c r="BY42" s="528">
        <f>IF(BY20=0,"",BY32/BY20)</f>
        <v>7.5402321335419936E-2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1783.7200000000012</v>
      </c>
      <c r="BW43" s="548">
        <f>BW20-BW31</f>
        <v>1319.4199999999983</v>
      </c>
      <c r="BX43" s="548">
        <f>BX20-BX31</f>
        <v>932.61999999999534</v>
      </c>
      <c r="BY43" s="548">
        <f>BY20-BY31</f>
        <v>8830.0200000000041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Q1</v>
      </c>
      <c r="DN94" s="585" t="str">
        <f>DF4</f>
        <v>Q2</v>
      </c>
      <c r="DO94" s="585" t="str">
        <f>DG4</f>
        <v>Q3</v>
      </c>
      <c r="DP94" s="585" t="str">
        <f>DH4</f>
        <v>Q4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1680</v>
      </c>
      <c r="DP96" s="590">
        <f>BY804</f>
        <v>2381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336</v>
      </c>
      <c r="DP97" s="590">
        <f>DP96*SUM(DP95)</f>
        <v>476.20000000000005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812.2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540</v>
      </c>
      <c r="DN99" s="256">
        <f>SUM(BW765)</f>
        <v>1668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597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895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896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669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893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897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898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899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903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894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697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698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718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719</v>
      </c>
      <c r="B476" s="264" t="s">
        <v>722</v>
      </c>
      <c r="C476" s="264" t="s">
        <v>722</v>
      </c>
      <c r="D476" s="264" t="s">
        <v>722</v>
      </c>
      <c r="E476" s="264" t="s">
        <v>722</v>
      </c>
      <c r="F476" s="264" t="s">
        <v>722</v>
      </c>
      <c r="G476" s="264" t="s">
        <v>722</v>
      </c>
      <c r="H476" s="264" t="s">
        <v>722</v>
      </c>
      <c r="I476" s="264" t="s">
        <v>722</v>
      </c>
      <c r="J476" s="264" t="s">
        <v>722</v>
      </c>
      <c r="K476" s="264" t="s">
        <v>722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722</v>
      </c>
      <c r="U476" s="264" t="s">
        <v>722</v>
      </c>
      <c r="V476" s="264" t="s">
        <v>722</v>
      </c>
      <c r="W476" s="264" t="s">
        <v>722</v>
      </c>
      <c r="X476" s="264" t="s">
        <v>722</v>
      </c>
      <c r="Y476" s="264" t="s">
        <v>722</v>
      </c>
      <c r="Z476" s="264" t="s">
        <v>722</v>
      </c>
      <c r="AA476" s="264" t="s">
        <v>722</v>
      </c>
      <c r="AB476" s="264" t="s">
        <v>722</v>
      </c>
      <c r="AC476" s="264" t="s">
        <v>722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722</v>
      </c>
      <c r="AM476" s="264" t="s">
        <v>722</v>
      </c>
      <c r="AN476" s="264" t="s">
        <v>722</v>
      </c>
      <c r="AO476" s="264" t="s">
        <v>722</v>
      </c>
      <c r="AP476" s="264" t="s">
        <v>722</v>
      </c>
      <c r="AQ476" s="264" t="s">
        <v>722</v>
      </c>
      <c r="AR476" s="264" t="s">
        <v>722</v>
      </c>
      <c r="AS476" s="264" t="s">
        <v>722</v>
      </c>
      <c r="AT476" s="264" t="s">
        <v>722</v>
      </c>
      <c r="AU476" s="264" t="s">
        <v>722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722</v>
      </c>
      <c r="BE476" s="1193" t="s">
        <v>722</v>
      </c>
      <c r="BF476" s="1193" t="s">
        <v>722</v>
      </c>
      <c r="BG476" s="1193" t="s">
        <v>722</v>
      </c>
      <c r="BH476" s="1193" t="s">
        <v>722</v>
      </c>
      <c r="BI476" s="1193" t="s">
        <v>722</v>
      </c>
      <c r="BJ476" s="1193" t="s">
        <v>722</v>
      </c>
      <c r="BK476" s="1193" t="s">
        <v>722</v>
      </c>
      <c r="BL476" s="1193" t="s">
        <v>722</v>
      </c>
      <c r="BM476" s="1193" t="s">
        <v>722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722</v>
      </c>
      <c r="BW476" s="264" t="s">
        <v>722</v>
      </c>
      <c r="BX476" s="264" t="s">
        <v>722</v>
      </c>
      <c r="BY476" s="264" t="s">
        <v>722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720</v>
      </c>
      <c r="B485" s="624" t="s">
        <v>721</v>
      </c>
      <c r="C485" s="624" t="s">
        <v>721</v>
      </c>
      <c r="D485" s="624" t="s">
        <v>721</v>
      </c>
      <c r="E485" s="624" t="s">
        <v>721</v>
      </c>
      <c r="F485" s="624" t="s">
        <v>721</v>
      </c>
      <c r="G485" s="624" t="s">
        <v>721</v>
      </c>
      <c r="H485" s="624" t="s">
        <v>721</v>
      </c>
      <c r="I485" s="624" t="s">
        <v>721</v>
      </c>
      <c r="J485" s="624" t="s">
        <v>721</v>
      </c>
      <c r="K485" s="624" t="s">
        <v>721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721</v>
      </c>
      <c r="U485" s="624" t="s">
        <v>721</v>
      </c>
      <c r="V485" s="624" t="s">
        <v>721</v>
      </c>
      <c r="W485" s="624" t="s">
        <v>721</v>
      </c>
      <c r="X485" s="624" t="s">
        <v>721</v>
      </c>
      <c r="Y485" s="624" t="s">
        <v>721</v>
      </c>
      <c r="Z485" s="624" t="s">
        <v>721</v>
      </c>
      <c r="AA485" s="624" t="s">
        <v>721</v>
      </c>
      <c r="AB485" s="624" t="s">
        <v>721</v>
      </c>
      <c r="AC485" s="624" t="s">
        <v>721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721</v>
      </c>
      <c r="AM485" s="624" t="s">
        <v>721</v>
      </c>
      <c r="AN485" s="624" t="s">
        <v>721</v>
      </c>
      <c r="AO485" s="624" t="s">
        <v>721</v>
      </c>
      <c r="AP485" s="624" t="s">
        <v>721</v>
      </c>
      <c r="AQ485" s="624" t="s">
        <v>721</v>
      </c>
      <c r="AR485" s="624" t="s">
        <v>721</v>
      </c>
      <c r="AS485" s="624" t="s">
        <v>721</v>
      </c>
      <c r="AT485" s="624" t="s">
        <v>721</v>
      </c>
      <c r="AU485" s="624" t="s">
        <v>721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721</v>
      </c>
      <c r="BE485" s="1204" t="s">
        <v>721</v>
      </c>
      <c r="BF485" s="1204" t="s">
        <v>721</v>
      </c>
      <c r="BG485" s="1204" t="s">
        <v>721</v>
      </c>
      <c r="BH485" s="1204" t="s">
        <v>721</v>
      </c>
      <c r="BI485" s="1204" t="s">
        <v>721</v>
      </c>
      <c r="BJ485" s="1204" t="s">
        <v>721</v>
      </c>
      <c r="BK485" s="1204" t="s">
        <v>721</v>
      </c>
      <c r="BL485" s="1204" t="s">
        <v>721</v>
      </c>
      <c r="BM485" s="1204" t="s">
        <v>721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721</v>
      </c>
      <c r="BW485" s="624" t="s">
        <v>721</v>
      </c>
      <c r="BX485" s="624" t="s">
        <v>721</v>
      </c>
      <c r="BY485" s="624" t="s">
        <v>721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723</v>
      </c>
      <c r="B494" s="624" t="s">
        <v>721</v>
      </c>
      <c r="C494" s="624" t="s">
        <v>721</v>
      </c>
      <c r="D494" s="624" t="s">
        <v>721</v>
      </c>
      <c r="E494" s="624" t="s">
        <v>721</v>
      </c>
      <c r="F494" s="624" t="s">
        <v>721</v>
      </c>
      <c r="G494" s="624" t="s">
        <v>721</v>
      </c>
      <c r="H494" s="624" t="s">
        <v>721</v>
      </c>
      <c r="I494" s="624" t="s">
        <v>721</v>
      </c>
      <c r="J494" s="624" t="s">
        <v>721</v>
      </c>
      <c r="K494" s="624" t="s">
        <v>721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721</v>
      </c>
      <c r="U494" s="624" t="s">
        <v>721</v>
      </c>
      <c r="V494" s="624" t="s">
        <v>721</v>
      </c>
      <c r="W494" s="624" t="s">
        <v>721</v>
      </c>
      <c r="X494" s="624" t="s">
        <v>721</v>
      </c>
      <c r="Y494" s="624" t="s">
        <v>721</v>
      </c>
      <c r="Z494" s="624" t="s">
        <v>721</v>
      </c>
      <c r="AA494" s="624" t="s">
        <v>721</v>
      </c>
      <c r="AB494" s="624" t="s">
        <v>721</v>
      </c>
      <c r="AC494" s="624" t="s">
        <v>721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721</v>
      </c>
      <c r="AM494" s="624" t="s">
        <v>721</v>
      </c>
      <c r="AN494" s="624" t="s">
        <v>721</v>
      </c>
      <c r="AO494" s="624" t="s">
        <v>721</v>
      </c>
      <c r="AP494" s="624" t="s">
        <v>721</v>
      </c>
      <c r="AQ494" s="624" t="s">
        <v>721</v>
      </c>
      <c r="AR494" s="624" t="s">
        <v>721</v>
      </c>
      <c r="AS494" s="624" t="s">
        <v>721</v>
      </c>
      <c r="AT494" s="624" t="s">
        <v>721</v>
      </c>
      <c r="AU494" s="624" t="s">
        <v>721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721</v>
      </c>
      <c r="BE494" s="1204" t="s">
        <v>721</v>
      </c>
      <c r="BF494" s="1204" t="s">
        <v>721</v>
      </c>
      <c r="BG494" s="1204" t="s">
        <v>721</v>
      </c>
      <c r="BH494" s="1204" t="s">
        <v>721</v>
      </c>
      <c r="BI494" s="1204" t="s">
        <v>721</v>
      </c>
      <c r="BJ494" s="1204" t="s">
        <v>721</v>
      </c>
      <c r="BK494" s="1204" t="s">
        <v>721</v>
      </c>
      <c r="BL494" s="1204" t="s">
        <v>721</v>
      </c>
      <c r="BM494" s="1204" t="s">
        <v>721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721</v>
      </c>
      <c r="BW494" s="624" t="s">
        <v>721</v>
      </c>
      <c r="BX494" s="624" t="s">
        <v>721</v>
      </c>
      <c r="BY494" s="624" t="s">
        <v>721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724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725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726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1180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727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728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729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734</v>
      </c>
      <c r="AM552" s="624" t="s">
        <v>734</v>
      </c>
      <c r="AN552" s="624" t="s">
        <v>734</v>
      </c>
      <c r="AO552" s="624" t="s">
        <v>734</v>
      </c>
      <c r="AP552" s="624" t="s">
        <v>734</v>
      </c>
      <c r="AQ552" s="624" t="s">
        <v>734</v>
      </c>
      <c r="AR552" s="624" t="s">
        <v>734</v>
      </c>
      <c r="AS552" s="624" t="s">
        <v>734</v>
      </c>
      <c r="AT552" s="624" t="s">
        <v>734</v>
      </c>
      <c r="AU552" s="624" t="s">
        <v>734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734</v>
      </c>
      <c r="BE552" s="1204" t="s">
        <v>734</v>
      </c>
      <c r="BF552" s="1204"/>
      <c r="BG552" s="1204" t="s">
        <v>734</v>
      </c>
      <c r="BH552" s="1204" t="s">
        <v>734</v>
      </c>
      <c r="BI552" s="1204" t="s">
        <v>734</v>
      </c>
      <c r="BJ552" s="1204" t="s">
        <v>734</v>
      </c>
      <c r="BK552" s="1204" t="s">
        <v>734</v>
      </c>
      <c r="BL552" s="1204" t="s">
        <v>734</v>
      </c>
      <c r="BM552" s="1204" t="s">
        <v>734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730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731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732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735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736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742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738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743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739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1158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>
        <v>2</v>
      </c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>
        <f>IF(BY666="","",BY666/BY$46*8/12*5/7*0.5)</f>
        <v>0.11904761904761904</v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2040</v>
      </c>
      <c r="BW714" s="591">
        <f>'Data 2'!BW120</f>
        <v>3600</v>
      </c>
      <c r="BX714" s="591">
        <f>'Data 2'!BX120</f>
        <v>5700</v>
      </c>
      <c r="BY714" s="591">
        <f>'Data 2'!BY120</f>
        <v>9000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</v>
      </c>
      <c r="BY722" s="215">
        <v>1</v>
      </c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3000</v>
      </c>
      <c r="BY723" s="215">
        <v>7500</v>
      </c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3000</v>
      </c>
      <c r="BY724" s="591">
        <f>IF(BY721="","",BY721*BY722*BY723)</f>
        <v>7500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>
        <v>2</v>
      </c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>
        <v>900</v>
      </c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>
        <f>IF(BV725="","",BV725*BV726)</f>
        <v>1800</v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668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>
        <v>1</v>
      </c>
      <c r="BY733" s="215">
        <v>1</v>
      </c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>
        <v>1</v>
      </c>
      <c r="BY734" s="215">
        <v>1</v>
      </c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>
        <v>12</v>
      </c>
      <c r="BY735" s="215">
        <v>12</v>
      </c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>
        <v>500</v>
      </c>
      <c r="BY736" s="215">
        <v>1300</v>
      </c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>
        <f t="shared" si="2835"/>
        <v>6000</v>
      </c>
      <c r="BY737" s="1195">
        <f t="shared" si="2835"/>
        <v>15600</v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672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3048.0000000000005</v>
      </c>
      <c r="BY743" s="591">
        <f>'Data 2'!BY300</f>
        <v>0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2820</v>
      </c>
      <c r="BX760" s="591">
        <f>'Data 2'!BX249</f>
        <v>4680</v>
      </c>
      <c r="BY760" s="591">
        <f>'Data 2'!BY249</f>
        <v>5940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1181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>
        <v>1</v>
      </c>
      <c r="BW762" s="264">
        <v>1</v>
      </c>
      <c r="BX762" s="264">
        <v>1</v>
      </c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>
        <v>4</v>
      </c>
      <c r="BW763" s="264">
        <v>12</v>
      </c>
      <c r="BX763" s="264">
        <v>12</v>
      </c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>
        <v>135</v>
      </c>
      <c r="BW764" s="264">
        <v>139</v>
      </c>
      <c r="BX764" s="264">
        <v>200</v>
      </c>
      <c r="BY764" s="264">
        <v>320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>
        <f>IF(BV762="","",BV762*BV763*BV764)</f>
        <v>540</v>
      </c>
      <c r="BW765" s="592">
        <f>IF(BW762="","",BW762*BW763*BW764)</f>
        <v>1668</v>
      </c>
      <c r="BX765" s="592">
        <f>IF(BX762="","",BX762*BX763*BX764)</f>
        <v>2400</v>
      </c>
      <c r="BY765" s="592">
        <f>IF(BY762="","",BY762*BY763*BY764)</f>
        <v>3840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1182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>
        <v>1</v>
      </c>
      <c r="BW767" s="264">
        <v>1</v>
      </c>
      <c r="BX767" s="264">
        <v>1</v>
      </c>
      <c r="BY767" s="264">
        <v>1</v>
      </c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>
        <v>12</v>
      </c>
      <c r="BW768" s="264">
        <v>12</v>
      </c>
      <c r="BX768" s="264">
        <v>12</v>
      </c>
      <c r="BY768" s="264">
        <v>12</v>
      </c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>
        <v>62</v>
      </c>
      <c r="BW769" s="264">
        <v>145</v>
      </c>
      <c r="BX769" s="264">
        <v>195</v>
      </c>
      <c r="BY769" s="264">
        <v>250</v>
      </c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>
        <f>IF(BV767="","",BV767*BV768*BV769)</f>
        <v>744</v>
      </c>
      <c r="BW770" s="592">
        <f>IF(BW767="","",BW767*BW768*BW769)</f>
        <v>1740</v>
      </c>
      <c r="BX770" s="592">
        <f>IF(BX767="","",BX767*BX768*BX769)</f>
        <v>2340</v>
      </c>
      <c r="BY770" s="592">
        <f>IF(BY767="","",BY767*BY768*BY769)</f>
        <v>3000</v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328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329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65</v>
      </c>
      <c r="BW772" s="740">
        <v>165</v>
      </c>
      <c r="BX772" s="740">
        <v>224</v>
      </c>
      <c r="BY772" s="740">
        <v>260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330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60</v>
      </c>
      <c r="BW773" s="740">
        <v>60</v>
      </c>
      <c r="BX773" s="740">
        <v>80</v>
      </c>
      <c r="BY773" s="740">
        <v>90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331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330</v>
      </c>
      <c r="BW774" s="740">
        <v>600</v>
      </c>
      <c r="BX774" s="740">
        <v>716</v>
      </c>
      <c r="BY774" s="740">
        <v>913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332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500</v>
      </c>
      <c r="BW775" s="740">
        <v>1150</v>
      </c>
      <c r="BX775" s="740">
        <v>1260</v>
      </c>
      <c r="BY775" s="740">
        <v>1740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333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334</v>
      </c>
      <c r="B777" s="215" t="s">
        <v>335</v>
      </c>
      <c r="C777" s="215" t="s">
        <v>335</v>
      </c>
      <c r="D777" s="215" t="s">
        <v>335</v>
      </c>
      <c r="E777" s="215" t="s">
        <v>335</v>
      </c>
      <c r="F777" s="215" t="s">
        <v>335</v>
      </c>
      <c r="G777" s="215" t="s">
        <v>335</v>
      </c>
      <c r="H777" s="215" t="s">
        <v>335</v>
      </c>
      <c r="I777" s="215" t="s">
        <v>335</v>
      </c>
      <c r="J777" s="215" t="s">
        <v>335</v>
      </c>
      <c r="K777" s="215" t="s">
        <v>335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335</v>
      </c>
      <c r="U777" s="215" t="s">
        <v>335</v>
      </c>
      <c r="V777" s="215" t="s">
        <v>335</v>
      </c>
      <c r="W777" s="215" t="s">
        <v>335</v>
      </c>
      <c r="X777" s="215" t="s">
        <v>335</v>
      </c>
      <c r="Y777" s="215" t="s">
        <v>335</v>
      </c>
      <c r="Z777" s="215" t="s">
        <v>335</v>
      </c>
      <c r="AA777" s="215" t="s">
        <v>335</v>
      </c>
      <c r="AB777" s="215" t="s">
        <v>335</v>
      </c>
      <c r="AC777" s="215" t="s">
        <v>335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335</v>
      </c>
      <c r="AM777" s="215" t="s">
        <v>335</v>
      </c>
      <c r="AN777" s="215" t="s">
        <v>335</v>
      </c>
      <c r="AO777" s="215" t="s">
        <v>335</v>
      </c>
      <c r="AP777" s="215" t="s">
        <v>335</v>
      </c>
      <c r="AQ777" s="215" t="s">
        <v>335</v>
      </c>
      <c r="AR777" s="215" t="s">
        <v>335</v>
      </c>
      <c r="AS777" s="215" t="s">
        <v>335</v>
      </c>
      <c r="AT777" s="215" t="s">
        <v>335</v>
      </c>
      <c r="AU777" s="215" t="s">
        <v>335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335</v>
      </c>
      <c r="BE777" s="1192" t="s">
        <v>335</v>
      </c>
      <c r="BF777" s="1192" t="s">
        <v>335</v>
      </c>
      <c r="BG777" s="1192" t="s">
        <v>335</v>
      </c>
      <c r="BH777" s="1192" t="s">
        <v>335</v>
      </c>
      <c r="BI777" s="1192" t="s">
        <v>335</v>
      </c>
      <c r="BJ777" s="1192" t="s">
        <v>335</v>
      </c>
      <c r="BK777" s="1192" t="s">
        <v>335</v>
      </c>
      <c r="BL777" s="1192" t="s">
        <v>335</v>
      </c>
      <c r="BM777" s="1192" t="s">
        <v>335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335</v>
      </c>
      <c r="BW777" s="215" t="s">
        <v>335</v>
      </c>
      <c r="BX777" s="215" t="s">
        <v>335</v>
      </c>
      <c r="BY777" s="215" t="s">
        <v>335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336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337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136</v>
      </c>
      <c r="BW782" s="215">
        <v>235</v>
      </c>
      <c r="BX782" s="215">
        <v>340</v>
      </c>
      <c r="BY782" s="215">
        <v>560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338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339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/>
      <c r="BW784" s="215"/>
      <c r="BX784" s="215"/>
      <c r="BY784" s="215"/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340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341</v>
      </c>
      <c r="B786" s="215" t="s">
        <v>335</v>
      </c>
      <c r="C786" s="215" t="s">
        <v>335</v>
      </c>
      <c r="D786" s="215" t="s">
        <v>335</v>
      </c>
      <c r="E786" s="215" t="s">
        <v>335</v>
      </c>
      <c r="F786" s="215" t="s">
        <v>335</v>
      </c>
      <c r="G786" s="215" t="s">
        <v>335</v>
      </c>
      <c r="H786" s="215" t="s">
        <v>335</v>
      </c>
      <c r="I786" s="215" t="s">
        <v>335</v>
      </c>
      <c r="J786" s="215" t="s">
        <v>335</v>
      </c>
      <c r="K786" s="215" t="s">
        <v>335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335</v>
      </c>
      <c r="U786" s="215" t="s">
        <v>335</v>
      </c>
      <c r="V786" s="215" t="s">
        <v>335</v>
      </c>
      <c r="W786" s="215" t="s">
        <v>335</v>
      </c>
      <c r="X786" s="215" t="s">
        <v>335</v>
      </c>
      <c r="Y786" s="215" t="s">
        <v>335</v>
      </c>
      <c r="Z786" s="215" t="s">
        <v>335</v>
      </c>
      <c r="AA786" s="215" t="s">
        <v>335</v>
      </c>
      <c r="AB786" s="215" t="s">
        <v>335</v>
      </c>
      <c r="AC786" s="215" t="s">
        <v>335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335</v>
      </c>
      <c r="AM786" s="215" t="s">
        <v>335</v>
      </c>
      <c r="AN786" s="215" t="s">
        <v>335</v>
      </c>
      <c r="AO786" s="215" t="s">
        <v>335</v>
      </c>
      <c r="AP786" s="215" t="s">
        <v>335</v>
      </c>
      <c r="AQ786" s="215" t="s">
        <v>335</v>
      </c>
      <c r="AR786" s="215" t="s">
        <v>335</v>
      </c>
      <c r="AS786" s="215" t="s">
        <v>335</v>
      </c>
      <c r="AT786" s="215" t="s">
        <v>335</v>
      </c>
      <c r="AU786" s="215" t="s">
        <v>335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335</v>
      </c>
      <c r="BE786" s="1192" t="s">
        <v>335</v>
      </c>
      <c r="BF786" s="1192" t="s">
        <v>335</v>
      </c>
      <c r="BG786" s="1192" t="s">
        <v>335</v>
      </c>
      <c r="BH786" s="1192" t="s">
        <v>335</v>
      </c>
      <c r="BI786" s="1192" t="s">
        <v>335</v>
      </c>
      <c r="BJ786" s="1192" t="s">
        <v>335</v>
      </c>
      <c r="BK786" s="1192" t="s">
        <v>335</v>
      </c>
      <c r="BL786" s="1192" t="s">
        <v>335</v>
      </c>
      <c r="BM786" s="1192" t="s">
        <v>335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335</v>
      </c>
      <c r="BW786" s="215" t="s">
        <v>335</v>
      </c>
      <c r="BX786" s="215" t="s">
        <v>335</v>
      </c>
      <c r="BY786" s="215" t="s">
        <v>335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336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342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/>
      <c r="BY791" s="215"/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343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/>
      <c r="BW792" s="740"/>
      <c r="BX792" s="740"/>
      <c r="BY792" s="740"/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344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345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346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347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348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>
        <v>635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349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350</v>
      </c>
      <c r="DR795" s="472"/>
    </row>
    <row r="796" spans="1:122" s="474" customFormat="1" ht="15.75" customHeight="1">
      <c r="A796" s="763" t="s">
        <v>351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352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353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/>
      <c r="BW797" s="215"/>
      <c r="BX797" s="215"/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349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354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/>
      <c r="BW798" s="215"/>
      <c r="BX798" s="215"/>
      <c r="BY798" s="215"/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355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356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f>830+395+1300+415</f>
        <v>2940</v>
      </c>
      <c r="BW799" s="740">
        <f>1600+1090+2315+850</f>
        <v>5855</v>
      </c>
      <c r="BX799" s="740">
        <f>2380+1670+2930+1196</f>
        <v>8176</v>
      </c>
      <c r="BY799" s="740">
        <f>3850+2360+3600+1680</f>
        <v>11490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349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357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1914">
        <f>416+177+1235</f>
        <v>1828</v>
      </c>
      <c r="BW800" s="215">
        <f>600+505+2290</f>
        <v>3395</v>
      </c>
      <c r="BX800" s="215">
        <f>820+750+2950</f>
        <v>4520</v>
      </c>
      <c r="BY800" s="215">
        <f>1200+1100+3120</f>
        <v>5420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358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359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1240</v>
      </c>
      <c r="BW801" s="215">
        <v>2336</v>
      </c>
      <c r="BX801" s="215">
        <v>3435</v>
      </c>
      <c r="BY801" s="215">
        <v>4530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349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360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280</v>
      </c>
      <c r="BW802" s="215">
        <v>470</v>
      </c>
      <c r="BX802" s="215">
        <v>600</v>
      </c>
      <c r="BY802" s="215">
        <v>715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361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450</v>
      </c>
      <c r="BW803" s="215">
        <v>825</v>
      </c>
      <c r="BX803" s="215">
        <v>1175</v>
      </c>
      <c r="BY803" s="215">
        <v>1650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362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363</v>
      </c>
      <c r="DR803" s="472"/>
    </row>
    <row r="804" spans="1:123" s="474" customFormat="1" ht="15.75" customHeight="1">
      <c r="A804" s="763" t="s">
        <v>364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575</v>
      </c>
      <c r="BW804" s="215">
        <v>1167</v>
      </c>
      <c r="BX804" s="215">
        <v>1680</v>
      </c>
      <c r="BY804" s="215">
        <v>2381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365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366</v>
      </c>
      <c r="DR804" s="472"/>
    </row>
    <row r="805" spans="1:123" s="474" customFormat="1" ht="15.75" customHeight="1">
      <c r="A805" s="763" t="s">
        <v>1183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f>975</f>
        <v>975</v>
      </c>
      <c r="BW805" s="215">
        <f>2160</f>
        <v>2160</v>
      </c>
      <c r="BX805" s="215">
        <f>3200</f>
        <v>3200</v>
      </c>
      <c r="BY805" s="215">
        <f>3500</f>
        <v>3500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367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1156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368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1157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270</v>
      </c>
      <c r="BW810" s="215">
        <v>950</v>
      </c>
      <c r="BX810" s="215">
        <v>1690</v>
      </c>
      <c r="BY810" s="215">
        <v>2980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907</v>
      </c>
    </row>
    <row r="811" spans="1:123" s="474" customFormat="1" ht="15.75" customHeight="1" thickBot="1">
      <c r="A811" s="771" t="s">
        <v>370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1783.7200000000012</v>
      </c>
      <c r="BW811" s="772">
        <f>BW20-BW31</f>
        <v>1319.4199999999983</v>
      </c>
      <c r="BX811" s="772">
        <f>BX20-BX31</f>
        <v>932.61999999999534</v>
      </c>
      <c r="BY811" s="772">
        <f>BY20-BY31</f>
        <v>8830.0200000000041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371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9649</v>
      </c>
      <c r="BW812" s="775">
        <f>SUM(BW772:BW776,BW781:BW785,BW790:BW810)</f>
        <v>19368</v>
      </c>
      <c r="BX812" s="775">
        <f>SUM(BX772:BX776,BX781:BX785,BX790:BX810)</f>
        <v>27096</v>
      </c>
      <c r="BY812" s="775">
        <f>SUM(BY772:BY776,BY781:BY785,BY790:BY810)</f>
        <v>36864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372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373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374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375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376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377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378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379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380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381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382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383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0.11904761904761904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384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1.3383827307537208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385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386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387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388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389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390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391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392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393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394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395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396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397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398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399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2040</v>
      </c>
      <c r="BW966" s="775">
        <f>SUM(BW714)</f>
        <v>3600</v>
      </c>
      <c r="BX966" s="775">
        <f>SUM(BX714)</f>
        <v>5700</v>
      </c>
      <c r="BY966" s="775">
        <f>SUM(BY714)</f>
        <v>9000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400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3000</v>
      </c>
      <c r="BY969" s="775">
        <f>SUM(BY724)</f>
        <v>7500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6000</v>
      </c>
      <c r="BY970" s="775">
        <f>SUM(BY737)</f>
        <v>15600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401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402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2820</v>
      </c>
      <c r="BX975" s="775">
        <f>SUM(BX760)</f>
        <v>4680</v>
      </c>
      <c r="BY975" s="775">
        <f>SUM(BY760)</f>
        <v>5940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671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3048.0000000000005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403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404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405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Helping friends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540</v>
      </c>
      <c r="BW981" s="775">
        <f>SUM(BW765)</f>
        <v>1668</v>
      </c>
      <c r="BX981" s="775">
        <f>SUM(BX765)</f>
        <v>2400</v>
      </c>
      <c r="BY981" s="775">
        <f>SUM(BY765)</f>
        <v>3840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Gifts and support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744</v>
      </c>
      <c r="BW982" s="775">
        <f>SUM(BW770)</f>
        <v>1740</v>
      </c>
      <c r="BX982" s="775">
        <f>SUM(BX770)</f>
        <v>2340</v>
      </c>
      <c r="BY982" s="775">
        <f>SUM(BY770)</f>
        <v>3000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1800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19152</v>
      </c>
      <c r="BW985" s="775">
        <f>SUM(BW904:BW984)</f>
        <v>29676</v>
      </c>
      <c r="BX985" s="775">
        <f>SUM(BX904:BX984)</f>
        <v>39948</v>
      </c>
      <c r="BY985" s="775">
        <f>SUM(BY904:BY984)</f>
        <v>61344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406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703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3708</v>
      </c>
      <c r="BW989" s="775">
        <f t="shared" ref="BW989:BY989" si="3810">SUM(BW508,BW514,BW520,BW526,BW532,BW538,BW544,BW550,BW556,BW562,BW568,BW574,BW580,BW586,BW592,BW605,BW611,BW623,BW772:BW773)</f>
        <v>5080.5</v>
      </c>
      <c r="BX989" s="775">
        <f t="shared" si="3810"/>
        <v>7543.5</v>
      </c>
      <c r="BY989" s="775">
        <f t="shared" si="3810"/>
        <v>10234.5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704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705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966</v>
      </c>
      <c r="BW992" s="775">
        <f t="shared" ref="BW992:BY992" si="3825">SUM(BW774,BW775,BW776,BW782:BW783,BW806)</f>
        <v>1985</v>
      </c>
      <c r="BX992" s="775">
        <f t="shared" si="3825"/>
        <v>2316</v>
      </c>
      <c r="BY992" s="775">
        <f t="shared" si="3825"/>
        <v>3213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0</v>
      </c>
      <c r="BW994" s="775">
        <f t="shared" si="3835"/>
        <v>0</v>
      </c>
      <c r="BX994" s="775">
        <f t="shared" si="3835"/>
        <v>0</v>
      </c>
      <c r="BY994" s="775">
        <f t="shared" si="3835"/>
        <v>635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4768</v>
      </c>
      <c r="BW995" s="775">
        <f t="shared" si="3840"/>
        <v>9250</v>
      </c>
      <c r="BX995" s="775">
        <f t="shared" si="3840"/>
        <v>12696</v>
      </c>
      <c r="BY995" s="775">
        <f t="shared" si="3840"/>
        <v>16910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1240</v>
      </c>
      <c r="BW996" s="775">
        <f t="shared" si="3845"/>
        <v>2336</v>
      </c>
      <c r="BX996" s="775">
        <f t="shared" si="3845"/>
        <v>3435</v>
      </c>
      <c r="BY996" s="775">
        <f t="shared" si="3845"/>
        <v>4530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407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575</v>
      </c>
      <c r="BW997" s="775">
        <f t="shared" ref="BW997:BY997" si="3851">SUM(BW804)</f>
        <v>1167</v>
      </c>
      <c r="BX997" s="775">
        <f t="shared" si="3851"/>
        <v>1680</v>
      </c>
      <c r="BY997" s="775">
        <f t="shared" si="3851"/>
        <v>2381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1160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730</v>
      </c>
      <c r="BW998" s="775">
        <f t="shared" ref="BW998:BY998" si="3857">SUM(BW802,BW803)</f>
        <v>1295</v>
      </c>
      <c r="BX998" s="775">
        <f t="shared" si="3857"/>
        <v>1775</v>
      </c>
      <c r="BY998" s="775">
        <f t="shared" si="3857"/>
        <v>2365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408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1245</v>
      </c>
      <c r="BW999" s="775">
        <f t="shared" ref="BW999:BY999" si="3863">SUM(BW805,BW809:BW810)</f>
        <v>3110</v>
      </c>
      <c r="BX999" s="775">
        <f t="shared" si="3863"/>
        <v>4890</v>
      </c>
      <c r="BY999" s="775">
        <f t="shared" si="3863"/>
        <v>6480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706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707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409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1783.7200000000012</v>
      </c>
      <c r="BW1002" s="775">
        <f t="shared" ref="BW1002:BY1002" si="3877">BW985-SUM(BW988:BW999)</f>
        <v>1319.4199999999983</v>
      </c>
      <c r="BX1002" s="775">
        <f t="shared" si="3877"/>
        <v>932.61999999999534</v>
      </c>
      <c r="BY1002" s="775">
        <f t="shared" si="3877"/>
        <v>8830.0200000000041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19152</v>
      </c>
      <c r="BW1004" s="775">
        <f>SUM(BW988:BW1003)</f>
        <v>29676</v>
      </c>
      <c r="BX1004" s="775">
        <f>SUM(BX988:BX1003)</f>
        <v>39948</v>
      </c>
      <c r="BY1004" s="775">
        <f>SUM(BY988:BY1003)</f>
        <v>61344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410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411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412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413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3480</v>
      </c>
      <c r="BW1012" s="809">
        <f>SUM(BW965:BW967)</f>
        <v>7740</v>
      </c>
      <c r="BX1012" s="809">
        <f>SUM(BX965:BX967)</f>
        <v>11460</v>
      </c>
      <c r="BY1012" s="809">
        <f>SUM(BY965:BY967)</f>
        <v>15960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414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69600</v>
      </c>
      <c r="BW1013" s="809">
        <f>BW1011*BW1012*100</f>
        <v>154800</v>
      </c>
      <c r="BX1013" s="809">
        <f>BX1011*BX1012*100</f>
        <v>229200</v>
      </c>
      <c r="BY1013" s="809">
        <f>BY1011*BY1012*100</f>
        <v>319200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415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772800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416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635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417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12700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418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12700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419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420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421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422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423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424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425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426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427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428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429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430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G210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431</v>
      </c>
      <c r="B1" s="60"/>
      <c r="C1" s="60"/>
      <c r="D1" s="1069" t="s">
        <v>714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741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Q1</v>
      </c>
      <c r="C3" s="826" t="str">
        <f>Data!C3</f>
        <v>Q1</v>
      </c>
      <c r="D3" s="826" t="str">
        <f>Data!D3</f>
        <v>Q1</v>
      </c>
      <c r="E3" s="826" t="str">
        <f>Data!E3</f>
        <v>Q1</v>
      </c>
      <c r="F3" s="826" t="str">
        <f>Data!F3</f>
        <v>Q1</v>
      </c>
      <c r="G3" s="826" t="str">
        <f>Data!G3</f>
        <v>Q1</v>
      </c>
      <c r="H3" s="826" t="str">
        <f>Data!H3</f>
        <v>Q1</v>
      </c>
      <c r="I3" s="826" t="str">
        <f>Data!I3</f>
        <v>Q1</v>
      </c>
      <c r="J3" s="826" t="str">
        <f>Data!J3</f>
        <v>Q1</v>
      </c>
      <c r="K3" s="826" t="str">
        <f>Data!K3</f>
        <v>Q1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Q2</v>
      </c>
      <c r="U3" s="826" t="str">
        <f>Data!U3</f>
        <v>Q2</v>
      </c>
      <c r="V3" s="826" t="str">
        <f>Data!V3</f>
        <v>Q2</v>
      </c>
      <c r="W3" s="826" t="str">
        <f>Data!W3</f>
        <v>Q2</v>
      </c>
      <c r="X3" s="826" t="str">
        <f>Data!X3</f>
        <v>Q2</v>
      </c>
      <c r="Y3" s="826" t="str">
        <f>Data!Y3</f>
        <v>Q2</v>
      </c>
      <c r="Z3" s="826" t="str">
        <f>Data!Z3</f>
        <v>Q2</v>
      </c>
      <c r="AA3" s="826" t="str">
        <f>Data!AA3</f>
        <v>Q2</v>
      </c>
      <c r="AB3" s="826" t="str">
        <f>Data!AB3</f>
        <v>Q2</v>
      </c>
      <c r="AC3" s="826" t="str">
        <f>Data!AC3</f>
        <v>Q2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Q3</v>
      </c>
      <c r="AM3" s="826" t="str">
        <f>Data!AM3</f>
        <v>Q3</v>
      </c>
      <c r="AN3" s="826" t="str">
        <f>Data!AN3</f>
        <v>Q3</v>
      </c>
      <c r="AO3" s="826" t="str">
        <f>Data!AO3</f>
        <v>Q3</v>
      </c>
      <c r="AP3" s="826" t="str">
        <f>Data!AP3</f>
        <v>Q3</v>
      </c>
      <c r="AQ3" s="826" t="str">
        <f>Data!AQ3</f>
        <v>Q3</v>
      </c>
      <c r="AR3" s="826" t="str">
        <f>Data!AR3</f>
        <v>Q3</v>
      </c>
      <c r="AS3" s="826" t="str">
        <f>Data!AS3</f>
        <v>Q3</v>
      </c>
      <c r="AT3" s="826" t="str">
        <f>Data!AT3</f>
        <v>Q3</v>
      </c>
      <c r="AU3" s="826" t="str">
        <f>Data!AU3</f>
        <v>Q3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Q4</v>
      </c>
      <c r="BE3" s="826" t="str">
        <f>Data!BE3</f>
        <v>Q4</v>
      </c>
      <c r="BF3" s="826" t="str">
        <f>Data!BF3</f>
        <v>Q4</v>
      </c>
      <c r="BG3" s="826" t="str">
        <f>Data!BG3</f>
        <v>Q4</v>
      </c>
      <c r="BH3" s="826" t="str">
        <f>Data!BH3</f>
        <v>Q4</v>
      </c>
      <c r="BI3" s="826" t="str">
        <f>Data!BI3</f>
        <v>Q4</v>
      </c>
      <c r="BJ3" s="826" t="str">
        <f>Data!BJ3</f>
        <v>Q4</v>
      </c>
      <c r="BK3" s="826" t="str">
        <f>Data!BK3</f>
        <v>Q4</v>
      </c>
      <c r="BL3" s="826" t="str">
        <f>Data!BL3</f>
        <v>Q4</v>
      </c>
      <c r="BM3" s="826" t="str">
        <f>Data!BM3</f>
        <v>Q4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1162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Q1</v>
      </c>
      <c r="DJ3" s="461" t="str">
        <f>CA4</f>
        <v>Q2</v>
      </c>
      <c r="DK3" s="461" t="str">
        <f>CB4</f>
        <v>Q3</v>
      </c>
      <c r="DL3" s="462" t="str">
        <f>CC4</f>
        <v>Q4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Q1</v>
      </c>
      <c r="BW4" s="839" t="str">
        <f>Data!BW4</f>
        <v>Q2</v>
      </c>
      <c r="BX4" s="839" t="str">
        <f>Data!BX4</f>
        <v>Q3</v>
      </c>
      <c r="BY4" s="839" t="str">
        <f>Data!BY4</f>
        <v>Q4</v>
      </c>
      <c r="BZ4" s="840" t="str">
        <f>WB!B9</f>
        <v>Q1</v>
      </c>
      <c r="CA4" s="841" t="str">
        <f>WB!B10</f>
        <v>Q2</v>
      </c>
      <c r="CB4" s="841" t="str">
        <f>WB!B11</f>
        <v>Q3</v>
      </c>
      <c r="CC4" s="835" t="str">
        <f>WB!B12</f>
        <v>Q4</v>
      </c>
      <c r="CD4" s="491" t="str">
        <f>IF(UPPER($CD$3)=UPPER($BZ$4),$BV$4,IF(UPPER($CD$3)=UPPER($CA$4),$BW$4,IF(UPPER($CD$3)=UPPER($CB$4),$BX$4,$BY$4)))</f>
        <v>Q4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Q4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675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72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78</v>
      </c>
      <c r="BY6" s="853">
        <f t="shared" si="0"/>
        <v>93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432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433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434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435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436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437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342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438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439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441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442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443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444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445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446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447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448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449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450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440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>
        <v>1</v>
      </c>
      <c r="BW115" s="651">
        <v>1</v>
      </c>
      <c r="BX115" s="651">
        <v>1</v>
      </c>
      <c r="BY115" s="651">
        <v>1</v>
      </c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>
        <v>4</v>
      </c>
      <c r="BW116" s="286">
        <v>6</v>
      </c>
      <c r="BX116" s="286">
        <v>5</v>
      </c>
      <c r="BY116" s="286">
        <v>5</v>
      </c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>
        <v>5</v>
      </c>
      <c r="BW117" s="286">
        <v>6</v>
      </c>
      <c r="BX117" s="286">
        <v>6</v>
      </c>
      <c r="BY117" s="286">
        <v>9</v>
      </c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>
        <v>102</v>
      </c>
      <c r="BW118" s="286">
        <v>100</v>
      </c>
      <c r="BX118" s="286">
        <v>190</v>
      </c>
      <c r="BY118" s="286">
        <v>200</v>
      </c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>
        <f>IF(BV116="","",BV115*BV116*BV117*BV118)</f>
        <v>2040</v>
      </c>
      <c r="BW119" s="870">
        <f>IF(BW116="","",BW115*BW116*BW117*BW118)</f>
        <v>3600</v>
      </c>
      <c r="BX119" s="870">
        <f>IF(BX116="","",BX115*BX116*BX117*BX118)</f>
        <v>5700</v>
      </c>
      <c r="BY119" s="739">
        <f>IF(BY116="","",BY115*BY116*BY117*BY118)</f>
        <v>9000</v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451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2040</v>
      </c>
      <c r="BW120" s="877">
        <f>SUM(BW71,BW77,BW83,BW89,BW95,BW101,BW107,BW113,BW119)</f>
        <v>3600</v>
      </c>
      <c r="BX120" s="877">
        <f>SUM(BX71,BX77,BX83,BX89,BX95,BX101,BX107,BX113,BX119)</f>
        <v>5700</v>
      </c>
      <c r="BY120" s="877">
        <f>SUM(BY71,BY77,BY83,BY89,BY95,BY101,BY107,BY113,BY119)</f>
        <v>9000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452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453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454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455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456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457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458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459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461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462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440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440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463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464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465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466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467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468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469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904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1188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>
        <v>1</v>
      </c>
      <c r="BX244" s="651">
        <v>1</v>
      </c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>
        <v>1</v>
      </c>
      <c r="BX245" s="286">
        <v>1</v>
      </c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>
        <v>12</v>
      </c>
      <c r="BX246" s="286">
        <v>12</v>
      </c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>
        <v>235</v>
      </c>
      <c r="BX247" s="286">
        <v>390</v>
      </c>
      <c r="BY247" s="286">
        <v>495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>
        <f>IF(BW245="","",BW244*BW245*BW246*BW247)</f>
        <v>2820</v>
      </c>
      <c r="BX248" s="870">
        <f>IF(BX245="","",BX244*BX245*BX246*BX247)</f>
        <v>4680</v>
      </c>
      <c r="BY248" s="739">
        <f>IF(BY245="","",BY244*BY245*BY246*BY247)</f>
        <v>5940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470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2820</v>
      </c>
      <c r="BX249" s="877">
        <f t="shared" ref="BX249" si="464">SUM(BX218,BX224,BX230,BX236,BX242,BX248)</f>
        <v>4680</v>
      </c>
      <c r="BY249" s="877">
        <f t="shared" ref="BY249" si="465">SUM(BY218,BY224,BY230,BY236,BY242,BY248)</f>
        <v>5940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471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687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/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688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0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473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689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690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691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692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440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474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3048.0000000000005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475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476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902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900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901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477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478</v>
      </c>
      <c r="B1" s="1781"/>
      <c r="C1" s="1781"/>
      <c r="D1" s="1885" t="s">
        <v>714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1" t="str">
        <f>Data!C3</f>
        <v>Q1</v>
      </c>
      <c r="D3" s="1701" t="str">
        <f>Data!D3</f>
        <v>Q1</v>
      </c>
      <c r="E3" s="1701" t="str">
        <f>Data!E3</f>
        <v>Q1</v>
      </c>
      <c r="F3" s="1701" t="str">
        <f>Data!F3</f>
        <v>Q1</v>
      </c>
      <c r="G3" s="1701" t="str">
        <f>Data!G3</f>
        <v>Q1</v>
      </c>
      <c r="H3" s="1701" t="str">
        <f>Data!H3</f>
        <v>Q1</v>
      </c>
      <c r="I3" s="1701" t="str">
        <f>Data!I3</f>
        <v>Q1</v>
      </c>
      <c r="J3" s="1701" t="str">
        <f>Data!J3</f>
        <v>Q1</v>
      </c>
      <c r="K3" s="1701" t="str">
        <f>Data!K3</f>
        <v>Q1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Q2</v>
      </c>
      <c r="U3" s="1701" t="str">
        <f>Data!U3</f>
        <v>Q2</v>
      </c>
      <c r="V3" s="1701" t="str">
        <f>Data!V3</f>
        <v>Q2</v>
      </c>
      <c r="W3" s="1701" t="str">
        <f>Data!W3</f>
        <v>Q2</v>
      </c>
      <c r="X3" s="1701" t="str">
        <f>Data!X3</f>
        <v>Q2</v>
      </c>
      <c r="Y3" s="1701" t="str">
        <f>Data!Y3</f>
        <v>Q2</v>
      </c>
      <c r="Z3" s="1701" t="str">
        <f>Data!Z3</f>
        <v>Q2</v>
      </c>
      <c r="AA3" s="1701" t="str">
        <f>Data!AA3</f>
        <v>Q2</v>
      </c>
      <c r="AB3" s="1701" t="str">
        <f>Data!AB3</f>
        <v>Q2</v>
      </c>
      <c r="AC3" s="1701" t="str">
        <f>Data!AC3</f>
        <v>Q2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Q3</v>
      </c>
      <c r="AM3" s="1701" t="str">
        <f>Data!AM3</f>
        <v>Q3</v>
      </c>
      <c r="AN3" s="1701" t="str">
        <f>Data!AN3</f>
        <v>Q3</v>
      </c>
      <c r="AO3" s="1701" t="str">
        <f>Data!AO3</f>
        <v>Q3</v>
      </c>
      <c r="AP3" s="1701" t="str">
        <f>Data!AP3</f>
        <v>Q3</v>
      </c>
      <c r="AQ3" s="1701" t="str">
        <f>Data!AQ3</f>
        <v>Q3</v>
      </c>
      <c r="AR3" s="1701" t="str">
        <f>Data!AR3</f>
        <v>Q3</v>
      </c>
      <c r="AS3" s="1701" t="str">
        <f>Data!AS3</f>
        <v>Q3</v>
      </c>
      <c r="AT3" s="1701" t="str">
        <f>Data!AT3</f>
        <v>Q3</v>
      </c>
      <c r="AU3" s="1701" t="str">
        <f>Data!AU3</f>
        <v>Q3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Q4</v>
      </c>
      <c r="BE3" s="1701" t="str">
        <f>Data!BE3</f>
        <v>Q4</v>
      </c>
      <c r="BF3" s="1701" t="str">
        <f>Data!BF3</f>
        <v>Q4</v>
      </c>
      <c r="BG3" s="1701" t="str">
        <f>Data!BG3</f>
        <v>Q4</v>
      </c>
      <c r="BH3" s="1701" t="str">
        <f>Data!BH3</f>
        <v>Q4</v>
      </c>
      <c r="BI3" s="1701" t="str">
        <f>Data!BI3</f>
        <v>Q4</v>
      </c>
      <c r="BJ3" s="1701" t="str">
        <f>Data!BJ3</f>
        <v>Q4</v>
      </c>
      <c r="BK3" s="1701" t="str">
        <f>Data!BK3</f>
        <v>Q4</v>
      </c>
      <c r="BL3" s="1701" t="str">
        <f>Data!BL3</f>
        <v>Q4</v>
      </c>
      <c r="BM3" s="1701" t="str">
        <f>Data!BM3</f>
        <v>Q4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879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481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482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483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484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485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486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487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488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489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490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491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492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493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494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495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496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497</v>
      </c>
      <c r="B1" s="1781"/>
      <c r="C1" s="1781"/>
      <c r="D1" s="1782" t="s">
        <v>714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741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2" t="str">
        <f>Data!C3</f>
        <v>Q1</v>
      </c>
      <c r="D3" s="1702" t="str">
        <f>Data!D3</f>
        <v>Q1</v>
      </c>
      <c r="E3" s="1702" t="str">
        <f>Data!E3</f>
        <v>Q1</v>
      </c>
      <c r="F3" s="1702" t="str">
        <f>Data!F3</f>
        <v>Q1</v>
      </c>
      <c r="G3" s="1702" t="str">
        <f>Data!G3</f>
        <v>Q1</v>
      </c>
      <c r="H3" s="1702" t="str">
        <f>Data!H3</f>
        <v>Q1</v>
      </c>
      <c r="I3" s="1702" t="str">
        <f>Data!I3</f>
        <v>Q1</v>
      </c>
      <c r="J3" s="1702" t="str">
        <f>Data!J3</f>
        <v>Q1</v>
      </c>
      <c r="K3" s="1702" t="str">
        <f>Data!K3</f>
        <v>Q1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Q2</v>
      </c>
      <c r="U3" s="1702" t="str">
        <f>Data!U3</f>
        <v>Q2</v>
      </c>
      <c r="V3" s="1702" t="str">
        <f>Data!V3</f>
        <v>Q2</v>
      </c>
      <c r="W3" s="1702" t="str">
        <f>Data!W3</f>
        <v>Q2</v>
      </c>
      <c r="X3" s="1702" t="str">
        <f>Data!X3</f>
        <v>Q2</v>
      </c>
      <c r="Y3" s="1702" t="str">
        <f>Data!Y3</f>
        <v>Q2</v>
      </c>
      <c r="Z3" s="1702" t="str">
        <f>Data!Z3</f>
        <v>Q2</v>
      </c>
      <c r="AA3" s="1702" t="str">
        <f>Data!AA3</f>
        <v>Q2</v>
      </c>
      <c r="AB3" s="1702" t="str">
        <f>Data!AB3</f>
        <v>Q2</v>
      </c>
      <c r="AC3" s="1702" t="str">
        <f>Data!AC3</f>
        <v>Q2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Q3</v>
      </c>
      <c r="AM3" s="1702" t="str">
        <f>Data!AM3</f>
        <v>Q3</v>
      </c>
      <c r="AN3" s="1702" t="str">
        <f>Data!AN3</f>
        <v>Q3</v>
      </c>
      <c r="AO3" s="1702" t="str">
        <f>Data!AO3</f>
        <v>Q3</v>
      </c>
      <c r="AP3" s="1702" t="str">
        <f>Data!AP3</f>
        <v>Q3</v>
      </c>
      <c r="AQ3" s="1702" t="str">
        <f>Data!AQ3</f>
        <v>Q3</v>
      </c>
      <c r="AR3" s="1702" t="str">
        <f>Data!AR3</f>
        <v>Q3</v>
      </c>
      <c r="AS3" s="1702" t="str">
        <f>Data!AS3</f>
        <v>Q3</v>
      </c>
      <c r="AT3" s="1702" t="str">
        <f>Data!AT3</f>
        <v>Q3</v>
      </c>
      <c r="AU3" s="1702" t="str">
        <f>Data!AU3</f>
        <v>Q3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Q4</v>
      </c>
      <c r="BE3" s="1702" t="str">
        <f>Data!BE3</f>
        <v>Q4</v>
      </c>
      <c r="BF3" s="1702" t="str">
        <f>Data!BF3</f>
        <v>Q4</v>
      </c>
      <c r="BG3" s="1702" t="str">
        <f>Data!BG3</f>
        <v>Q4</v>
      </c>
      <c r="BH3" s="1702" t="str">
        <f>Data!BH3</f>
        <v>Q4</v>
      </c>
      <c r="BI3" s="1702" t="str">
        <f>Data!BI3</f>
        <v>Q4</v>
      </c>
      <c r="BJ3" s="1702" t="str">
        <f>Data!BJ3</f>
        <v>Q4</v>
      </c>
      <c r="BK3" s="1702" t="str">
        <f>Data!BK3</f>
        <v>Q4</v>
      </c>
      <c r="BL3" s="1702" t="str">
        <f>Data!BL3</f>
        <v>Q4</v>
      </c>
      <c r="BM3" s="1702" t="str">
        <f>Data!BM3</f>
        <v>Q4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381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498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1175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499</v>
      </c>
      <c r="U10" s="1545" t="s">
        <v>499</v>
      </c>
      <c r="V10" s="1545" t="s">
        <v>499</v>
      </c>
      <c r="W10" s="1545" t="s">
        <v>499</v>
      </c>
      <c r="X10" s="1545" t="s">
        <v>499</v>
      </c>
      <c r="Y10" s="1545" t="s">
        <v>499</v>
      </c>
      <c r="Z10" s="1545" t="s">
        <v>499</v>
      </c>
      <c r="AA10" s="1545" t="s">
        <v>499</v>
      </c>
      <c r="AB10" s="1545" t="s">
        <v>499</v>
      </c>
      <c r="AC10" s="1545" t="s">
        <v>499</v>
      </c>
      <c r="AD10" s="1545" t="s">
        <v>499</v>
      </c>
      <c r="AE10" s="1545" t="s">
        <v>499</v>
      </c>
      <c r="AF10" s="1545" t="s">
        <v>499</v>
      </c>
      <c r="AG10" s="1545" t="s">
        <v>499</v>
      </c>
      <c r="AH10" s="1545" t="s">
        <v>499</v>
      </c>
      <c r="AI10" s="1545" t="s">
        <v>499</v>
      </c>
      <c r="AJ10" s="1545" t="s">
        <v>499</v>
      </c>
      <c r="AK10" s="1824"/>
      <c r="AL10" s="1545" t="s">
        <v>499</v>
      </c>
      <c r="AM10" s="1545" t="s">
        <v>499</v>
      </c>
      <c r="AN10" s="1545" t="s">
        <v>499</v>
      </c>
      <c r="AO10" s="1545" t="s">
        <v>499</v>
      </c>
      <c r="AP10" s="1545" t="s">
        <v>499</v>
      </c>
      <c r="AQ10" s="1545" t="s">
        <v>499</v>
      </c>
      <c r="AR10" s="1545" t="s">
        <v>499</v>
      </c>
      <c r="AS10" s="1545" t="s">
        <v>499</v>
      </c>
      <c r="AT10" s="1545" t="s">
        <v>499</v>
      </c>
      <c r="AU10" s="1545" t="s">
        <v>499</v>
      </c>
      <c r="AV10" s="1545" t="s">
        <v>499</v>
      </c>
      <c r="AW10" s="1545" t="s">
        <v>499</v>
      </c>
      <c r="AX10" s="1545" t="s">
        <v>499</v>
      </c>
      <c r="AY10" s="1545" t="s">
        <v>499</v>
      </c>
      <c r="AZ10" s="1545" t="s">
        <v>499</v>
      </c>
      <c r="BA10" s="1545" t="s">
        <v>499</v>
      </c>
      <c r="BB10" s="1545" t="s">
        <v>499</v>
      </c>
      <c r="BC10" s="1824"/>
      <c r="BD10" s="1545" t="s">
        <v>499</v>
      </c>
      <c r="BE10" s="1545" t="s">
        <v>499</v>
      </c>
      <c r="BF10" s="1545" t="s">
        <v>499</v>
      </c>
      <c r="BG10" s="1545" t="s">
        <v>499</v>
      </c>
      <c r="BH10" s="1545" t="s">
        <v>499</v>
      </c>
      <c r="BI10" s="1545" t="s">
        <v>499</v>
      </c>
      <c r="BJ10" s="1545" t="s">
        <v>499</v>
      </c>
      <c r="BK10" s="1545" t="s">
        <v>499</v>
      </c>
      <c r="BL10" s="1545" t="s">
        <v>499</v>
      </c>
      <c r="BM10" s="1545" t="s">
        <v>499</v>
      </c>
      <c r="BN10" s="1545" t="s">
        <v>499</v>
      </c>
      <c r="BO10" s="1545" t="s">
        <v>499</v>
      </c>
      <c r="BP10" s="1545" t="s">
        <v>499</v>
      </c>
      <c r="BQ10" s="1545" t="s">
        <v>499</v>
      </c>
      <c r="BR10" s="1545" t="s">
        <v>499</v>
      </c>
      <c r="BS10" s="1545" t="s">
        <v>499</v>
      </c>
      <c r="BT10" s="1545" t="s">
        <v>499</v>
      </c>
      <c r="BU10" s="1824"/>
      <c r="BV10" s="1545" t="s">
        <v>499</v>
      </c>
      <c r="BW10" s="1545" t="s">
        <v>499</v>
      </c>
      <c r="BX10" s="1545" t="s">
        <v>499</v>
      </c>
      <c r="BY10" s="1545" t="s">
        <v>499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715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716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717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1176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1177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1178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500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501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60" activePane="bottomRight" state="frozen"/>
      <selection pane="topRight" activeCell="B1" sqref="B1"/>
      <selection pane="bottomLeft" activeCell="A8" sqref="A8"/>
      <selection pane="bottomRight" activeCell="A1045" sqref="A1045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8.1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 UP</v>
      </c>
      <c r="D1" s="1413"/>
      <c r="E1" s="1413"/>
      <c r="F1" s="1413"/>
      <c r="G1" s="1414"/>
      <c r="H1" s="1411" t="str">
        <f>IF(C1="","",C1)</f>
        <v>ZA UP</v>
      </c>
      <c r="I1" s="1413"/>
      <c r="J1" s="1415" t="s">
        <v>1159</v>
      </c>
      <c r="K1" s="1416">
        <f>Data!$K$1</f>
        <v>4.1867999999999999</v>
      </c>
      <c r="L1" s="1414"/>
      <c r="M1" s="1417" t="s">
        <v>714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479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480</v>
      </c>
      <c r="I3" s="1378"/>
      <c r="J3" s="1378"/>
      <c r="K3" s="1378"/>
      <c r="L3" s="1379"/>
      <c r="M3" s="1377" t="s">
        <v>502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Q1</v>
      </c>
      <c r="D4" s="1381" t="str">
        <f>Data!BW4</f>
        <v>Q2</v>
      </c>
      <c r="E4" s="1381" t="str">
        <f>Data!BX4</f>
        <v>Q3</v>
      </c>
      <c r="F4" s="1381" t="str">
        <f>Data!BY4</f>
        <v>Q4</v>
      </c>
      <c r="G4" s="1382"/>
      <c r="H4" s="1381" t="str">
        <f>C4</f>
        <v>Q1</v>
      </c>
      <c r="I4" s="1381" t="str">
        <f>D4</f>
        <v>Q2</v>
      </c>
      <c r="J4" s="1381" t="str">
        <f>E4</f>
        <v>Q3</v>
      </c>
      <c r="K4" s="1381" t="str">
        <f>F4</f>
        <v>Q4</v>
      </c>
      <c r="L4" s="1382"/>
      <c r="M4" s="1381" t="str">
        <f>C4</f>
        <v>Q1</v>
      </c>
      <c r="N4" s="1381" t="str">
        <f>D4</f>
        <v>Q2</v>
      </c>
      <c r="O4" s="1381" t="str">
        <f>E4</f>
        <v>Q3</v>
      </c>
      <c r="P4" s="1381" t="str">
        <f>F4</f>
        <v>Q4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503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1.3383827307537213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693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504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694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505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506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695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696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507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0.11904761904761904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508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19152</v>
      </c>
      <c r="D20" s="1453">
        <f>SUM(D21:D30)</f>
        <v>29676</v>
      </c>
      <c r="E20" s="1453">
        <f>SUM(E21:E30)</f>
        <v>39948</v>
      </c>
      <c r="F20" s="1453">
        <f>SUM(F21:F30)</f>
        <v>61344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666</v>
      </c>
      <c r="B24" s="1452"/>
      <c r="C24" s="1400">
        <f>SUM(C965:C968)</f>
        <v>3480</v>
      </c>
      <c r="D24" s="1400">
        <f>SUM(D965:D968)</f>
        <v>7740</v>
      </c>
      <c r="E24" s="1400">
        <f>SUM(E965:E968)</f>
        <v>11460</v>
      </c>
      <c r="F24" s="1400">
        <f>SUM(F965:F968)</f>
        <v>15960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667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9000</v>
      </c>
      <c r="F25" s="1400">
        <f>SUM(F969:F971)</f>
        <v>23100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2820</v>
      </c>
      <c r="E27" s="1400">
        <f>SUM(E975:E975)</f>
        <v>4680</v>
      </c>
      <c r="F27" s="1400">
        <f>SUM(F975:F975)</f>
        <v>5940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3048.0000000000005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3084</v>
      </c>
      <c r="D29" s="1400">
        <f>SUM(D981:D984)</f>
        <v>3408</v>
      </c>
      <c r="E29" s="1400">
        <f>SUM(E981:E984)</f>
        <v>4740</v>
      </c>
      <c r="F29" s="1400">
        <f>SUM(F981:F984)</f>
        <v>6840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509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17368.28</v>
      </c>
      <c r="D31" s="1453">
        <f>SUM(D32:D41)</f>
        <v>28356.58</v>
      </c>
      <c r="E31" s="1453">
        <f>SUM(E32:E41)</f>
        <v>39015.380000000005</v>
      </c>
      <c r="F31" s="1453">
        <f>SUM(F32:F41)</f>
        <v>52513.979999999996</v>
      </c>
      <c r="G31" s="1452"/>
      <c r="H31" s="1454"/>
      <c r="I31" s="1454"/>
      <c r="J31" s="1454"/>
      <c r="K31" s="1454"/>
      <c r="L31" s="1452"/>
      <c r="M31" s="1453">
        <f>SUM(M32:M41)</f>
        <v>-346.36064018427533</v>
      </c>
      <c r="N31" s="1453">
        <f>SUM(N32:N41)</f>
        <v>-10742.660640184275</v>
      </c>
      <c r="O31" s="1453">
        <f>SUM(O32:O41)</f>
        <v>-20888.460640184276</v>
      </c>
      <c r="P31" s="1453">
        <f>SUM(P32:P41)</f>
        <v>-33051.060640184274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4284</v>
      </c>
      <c r="D33" s="1403">
        <f t="shared" si="6"/>
        <v>5410.5</v>
      </c>
      <c r="E33" s="1403">
        <f t="shared" si="6"/>
        <v>7975.5</v>
      </c>
      <c r="F33" s="1403">
        <f t="shared" si="6"/>
        <v>11374.5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3197.7445312178415</v>
      </c>
      <c r="N33" s="1403">
        <f t="shared" si="7"/>
        <v>2071.2445312178415</v>
      </c>
      <c r="O33" s="1403">
        <f t="shared" si="7"/>
        <v>-493.75546878215846</v>
      </c>
      <c r="P33" s="1403">
        <f t="shared" si="7"/>
        <v>-3892.7554687821585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966</v>
      </c>
      <c r="D34" s="1403">
        <f t="shared" si="8"/>
        <v>1985</v>
      </c>
      <c r="E34" s="1403">
        <f t="shared" si="8"/>
        <v>2316</v>
      </c>
      <c r="F34" s="1403">
        <f t="shared" si="8"/>
        <v>3213</v>
      </c>
      <c r="G34" s="1462"/>
      <c r="H34" s="1463"/>
      <c r="I34" s="1463"/>
      <c r="J34" s="1463"/>
      <c r="K34" s="1463"/>
      <c r="L34" s="1462"/>
      <c r="M34" s="1403">
        <f t="shared" ref="M34:P34" si="9">M992</f>
        <v>664</v>
      </c>
      <c r="N34" s="1403">
        <f t="shared" si="9"/>
        <v>-355</v>
      </c>
      <c r="O34" s="1403">
        <f t="shared" si="9"/>
        <v>-686</v>
      </c>
      <c r="P34" s="1403">
        <f t="shared" si="9"/>
        <v>-1583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0</v>
      </c>
      <c r="D36" s="1403">
        <f t="shared" si="8"/>
        <v>0</v>
      </c>
      <c r="E36" s="1403">
        <f t="shared" si="8"/>
        <v>0</v>
      </c>
      <c r="F36" s="1403">
        <f t="shared" si="8"/>
        <v>635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4768</v>
      </c>
      <c r="D37" s="1403">
        <f t="shared" si="8"/>
        <v>9250</v>
      </c>
      <c r="E37" s="1403">
        <f t="shared" si="8"/>
        <v>12696</v>
      </c>
      <c r="F37" s="1403">
        <f t="shared" si="8"/>
        <v>16910</v>
      </c>
      <c r="G37" s="1462"/>
      <c r="H37" s="1463"/>
      <c r="I37" s="1463"/>
      <c r="J37" s="1463"/>
      <c r="K37" s="1463"/>
      <c r="L37" s="1462"/>
      <c r="M37" s="1403">
        <f t="shared" ref="M37:P37" si="12">M995</f>
        <v>-3888</v>
      </c>
      <c r="N37" s="1403">
        <f t="shared" si="12"/>
        <v>-8370</v>
      </c>
      <c r="O37" s="1403">
        <f t="shared" si="12"/>
        <v>-11816</v>
      </c>
      <c r="P37" s="1403">
        <f t="shared" si="12"/>
        <v>-16030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1240</v>
      </c>
      <c r="D38" s="1403">
        <f t="shared" si="8"/>
        <v>2336</v>
      </c>
      <c r="E38" s="1403">
        <f t="shared" si="8"/>
        <v>3435</v>
      </c>
      <c r="F38" s="1403">
        <f t="shared" si="8"/>
        <v>4530</v>
      </c>
      <c r="G38" s="1462"/>
      <c r="H38" s="1463"/>
      <c r="I38" s="1463"/>
      <c r="J38" s="1463"/>
      <c r="K38" s="1463"/>
      <c r="L38" s="1462"/>
      <c r="M38" s="1403">
        <f t="shared" ref="M38:P38" si="13">M996</f>
        <v>-40</v>
      </c>
      <c r="N38" s="1403">
        <f t="shared" si="13"/>
        <v>-1136</v>
      </c>
      <c r="O38" s="1403">
        <f t="shared" si="13"/>
        <v>-2235</v>
      </c>
      <c r="P38" s="1403">
        <f t="shared" si="13"/>
        <v>-3330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575</v>
      </c>
      <c r="D39" s="1403">
        <f t="shared" si="8"/>
        <v>1167</v>
      </c>
      <c r="E39" s="1403">
        <f t="shared" si="8"/>
        <v>1680</v>
      </c>
      <c r="F39" s="1403">
        <f t="shared" si="8"/>
        <v>2381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730</v>
      </c>
      <c r="D40" s="1403">
        <f t="shared" si="8"/>
        <v>1295</v>
      </c>
      <c r="E40" s="1403">
        <f t="shared" si="8"/>
        <v>1775</v>
      </c>
      <c r="F40" s="1403">
        <f t="shared" si="8"/>
        <v>2365</v>
      </c>
      <c r="G40" s="1462"/>
      <c r="H40" s="1463"/>
      <c r="I40" s="1463"/>
      <c r="J40" s="1463"/>
      <c r="K40" s="1463"/>
      <c r="L40" s="1462"/>
      <c r="M40" s="1403">
        <f t="shared" ref="M40:P40" si="15">M998</f>
        <v>-138</v>
      </c>
      <c r="N40" s="1403">
        <f t="shared" si="15"/>
        <v>-703</v>
      </c>
      <c r="O40" s="1403">
        <f t="shared" si="15"/>
        <v>-1183</v>
      </c>
      <c r="P40" s="1403">
        <f t="shared" si="15"/>
        <v>-1773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1245</v>
      </c>
      <c r="D41" s="1403">
        <f t="shared" si="8"/>
        <v>3110</v>
      </c>
      <c r="E41" s="1403">
        <f t="shared" si="8"/>
        <v>4890</v>
      </c>
      <c r="F41" s="1403">
        <f t="shared" si="8"/>
        <v>6480</v>
      </c>
      <c r="G41" s="1462"/>
      <c r="H41" s="1463"/>
      <c r="I41" s="1463"/>
      <c r="J41" s="1463"/>
      <c r="K41" s="1463"/>
      <c r="L41" s="1462"/>
      <c r="M41" s="1403">
        <f t="shared" ref="M41:P41" si="16">M999</f>
        <v>-1245</v>
      </c>
      <c r="N41" s="1403">
        <f t="shared" si="16"/>
        <v>-3110</v>
      </c>
      <c r="O41" s="1403">
        <f t="shared" si="16"/>
        <v>-4890</v>
      </c>
      <c r="P41" s="1403">
        <f t="shared" si="16"/>
        <v>-6480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0.18589598997493736</v>
      </c>
      <c r="D42" s="1397">
        <f>IF(D20=0,"",D32/D20)</f>
        <v>0.12815338994473649</v>
      </c>
      <c r="E42" s="1397">
        <f>IF(E20=0,"",E32/E20)</f>
        <v>0.10633523580654852</v>
      </c>
      <c r="F42" s="1397">
        <f>IF(F20=0,"",F32/F20)</f>
        <v>7.5402321335419936E-2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370</v>
      </c>
      <c r="B43" s="1468"/>
      <c r="C43" s="1404">
        <f>C811</f>
        <v>1783.7200000000012</v>
      </c>
      <c r="D43" s="1404">
        <f>D20-D31</f>
        <v>1319.4199999999983</v>
      </c>
      <c r="E43" s="1404">
        <f>E20-E31</f>
        <v>932.61999999999534</v>
      </c>
      <c r="F43" s="1404">
        <f>F20-F31</f>
        <v>8830.0200000000041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510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511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512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513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514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1163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1164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1163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1164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1165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1166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1165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1166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1167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1168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1169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1170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1171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1172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1173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1174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>
        <f>IF(Data!BY666="","",Data!BY666)</f>
        <v>2</v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>
        <f>IF(F666="","",F666/F$46*8/12*5/7*0.5)</f>
        <v>0.11904761904761904</v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2040</v>
      </c>
      <c r="D714" s="1532">
        <f>IF(Data!BW714="","",Data!BW714)</f>
        <v>3600</v>
      </c>
      <c r="E714" s="1532">
        <f>IF(Data!BX714="","",Data!BX714)</f>
        <v>5700</v>
      </c>
      <c r="F714" s="1532">
        <f>IF(Data!BY714="","",Data!BY714)</f>
        <v>9000</v>
      </c>
      <c r="G714" s="1485"/>
      <c r="H714" s="1609">
        <f>IF(C714="","",C714*'Exp factors'!C$28)</f>
        <v>2040</v>
      </c>
      <c r="I714" s="1609">
        <f>IF(D714="","",D714*'Exp factors'!D$28)</f>
        <v>3600</v>
      </c>
      <c r="J714" s="1609">
        <f>IF(E714="","",E714*'Exp factors'!E$28)</f>
        <v>5700</v>
      </c>
      <c r="K714" s="1609">
        <f>IF(F714="","",F714*'Exp factors'!F$28)</f>
        <v>9000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</v>
      </c>
      <c r="F722" s="1497">
        <f>IF(Data!BY722="","",Data!BY722)</f>
        <v>1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</v>
      </c>
      <c r="K722" s="1609">
        <f t="shared" si="103"/>
        <v>1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3000</v>
      </c>
      <c r="F723" s="1497">
        <f>IF(Data!BY723="","",Data!BY723)</f>
        <v>7500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3000</v>
      </c>
      <c r="K723" s="1609">
        <f t="shared" si="103"/>
        <v>7500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3000</v>
      </c>
      <c r="F724" s="1516">
        <f>IF(SUM(F721)=0,"",F721*F722*F723)</f>
        <v>7500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3000</v>
      </c>
      <c r="K724" s="1616">
        <f t="shared" si="104"/>
        <v>7500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>
        <f>IF(Data!BV725="","",Data!BV725)</f>
        <v>2</v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>
        <f>IF(C725="","",C725*'Exp factors'!C$32)</f>
        <v>2</v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>
        <f>IF(Data!BV726="","",Data!BV726)</f>
        <v>900</v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>
        <f>IF(C726&gt;0,C726,"")</f>
        <v>900</v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>
        <f>IF(SUM(C725)=0,"",C725*C726)</f>
        <v>1800</v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>
        <f>IF(PRODUCT(SUM(H725),SUM(H726))=0,"",H725*H726)</f>
        <v>1800</v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>
        <f>IF(H727="","",SUM(H727)-SUM(C727))</f>
        <v>0</v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>
        <f>IF(Data!BX733="","",Data!BX733)</f>
        <v>1</v>
      </c>
      <c r="F733" s="1497">
        <f>IF(Data!BY733="","",Data!BY733)</f>
        <v>1</v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>
        <f>IF(E733="","",E733*'Exp factors'!E$34)</f>
        <v>1</v>
      </c>
      <c r="K733" s="1609">
        <f>IF(F733="","",F733*'Exp factors'!F$34)</f>
        <v>1</v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>
        <f>IF(Data!BX734="","",Data!BX734)</f>
        <v>1</v>
      </c>
      <c r="F734" s="1497">
        <f>IF(Data!BY734="","",Data!BY734)</f>
        <v>1</v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>
        <f t="shared" si="107"/>
        <v>1</v>
      </c>
      <c r="K734" s="1609">
        <f t="shared" si="107"/>
        <v>1</v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>
        <f>IF(Data!BX735="","",Data!BX735)</f>
        <v>12</v>
      </c>
      <c r="F735" s="1497">
        <f>IF(Data!BY735="","",Data!BY735)</f>
        <v>12</v>
      </c>
      <c r="G735" s="1484"/>
      <c r="H735" s="1609" t="str">
        <f t="shared" si="107"/>
        <v/>
      </c>
      <c r="I735" s="1609" t="str">
        <f t="shared" si="107"/>
        <v/>
      </c>
      <c r="J735" s="1609">
        <f t="shared" si="107"/>
        <v>12</v>
      </c>
      <c r="K735" s="1609">
        <f t="shared" si="107"/>
        <v>12</v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>
        <f>IF(Data!BX736="","",Data!BX736)</f>
        <v>500</v>
      </c>
      <c r="F736" s="1497">
        <f>IF(Data!BY736="","",Data!BY736)</f>
        <v>1300</v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>
        <f>IF(SUM(E734)=0,"",E733*E734*E735*E736)</f>
        <v>6000</v>
      </c>
      <c r="F737" s="1516">
        <f>IF(SUM(F734)=0,"",F733*F734*F735*F736)</f>
        <v>15600</v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>
        <f>IF(J734="","",J733*J734*J735*E736)</f>
        <v>6000</v>
      </c>
      <c r="K737" s="1516">
        <f>IF(K734="","",K733*K734*K735*F736)</f>
        <v>15600</v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>
        <f>IF(J737="","",SUM(J737)-SUM(E737))</f>
        <v>0</v>
      </c>
      <c r="P737" s="1507">
        <f>IF(K737="","",SUM(K737)-SUM(F737))</f>
        <v>0</v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3048.0000000000005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2820</v>
      </c>
      <c r="E760" s="1532">
        <f>IF(Data!BX760="","",Data!BX760)</f>
        <v>4680</v>
      </c>
      <c r="F760" s="1532">
        <f>IF(Data!BY760="","",Data!BY760)</f>
        <v>5940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Helping friends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>
        <f>IF(Data!BV762="","",Data!BV762)</f>
        <v>1</v>
      </c>
      <c r="D762" s="1497">
        <f>IF(Data!BW762="","",Data!BW762)</f>
        <v>1</v>
      </c>
      <c r="E762" s="1497">
        <f>IF(Data!BX762="","",Data!BX762)</f>
        <v>1</v>
      </c>
      <c r="F762" s="1497">
        <f>IF(Data!BY762="","",Data!BY762)</f>
        <v>1</v>
      </c>
      <c r="G762" s="1486"/>
      <c r="H762" s="1609">
        <f>IF(C762="","",C762*'Exp factors'!C$38)</f>
        <v>1</v>
      </c>
      <c r="I762" s="1609">
        <f>IF(D762="","",D762*'Exp factors'!D$38)</f>
        <v>1</v>
      </c>
      <c r="J762" s="1609">
        <f>IF(E762="","",E762*'Exp factors'!E$38)</f>
        <v>1</v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>
        <f>IF(Data!BV763="","",Data!BV763)</f>
        <v>4</v>
      </c>
      <c r="D763" s="1497">
        <f>IF(Data!BW763="","",Data!BW763)</f>
        <v>12</v>
      </c>
      <c r="E763" s="1497">
        <f>IF(Data!BX763="","",Data!BX763)</f>
        <v>12</v>
      </c>
      <c r="F763" s="1497">
        <f>IF(Data!BY763="","",Data!BY763)</f>
        <v>12</v>
      </c>
      <c r="G763" s="1486"/>
      <c r="H763" s="1609">
        <f t="shared" ref="H763:K764" si="112">IF(C763&gt;0,C763,"")</f>
        <v>4</v>
      </c>
      <c r="I763" s="1609">
        <f t="shared" si="112"/>
        <v>12</v>
      </c>
      <c r="J763" s="1609">
        <f t="shared" si="112"/>
        <v>12</v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>
        <f>IF(Data!BV764="","",Data!BV764)</f>
        <v>135</v>
      </c>
      <c r="D764" s="1497">
        <f>IF(Data!BW764="","",Data!BW764)</f>
        <v>139</v>
      </c>
      <c r="E764" s="1497">
        <f>IF(Data!BX764="","",Data!BX764)</f>
        <v>200</v>
      </c>
      <c r="F764" s="1497">
        <f>IF(Data!BY764="","",Data!BY764)</f>
        <v>320</v>
      </c>
      <c r="G764" s="1486"/>
      <c r="H764" s="1609">
        <f t="shared" si="112"/>
        <v>135</v>
      </c>
      <c r="I764" s="1609">
        <f t="shared" si="112"/>
        <v>139</v>
      </c>
      <c r="J764" s="1609">
        <f t="shared" si="112"/>
        <v>200</v>
      </c>
      <c r="K764" s="1609">
        <f t="shared" si="112"/>
        <v>320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>
        <f>IF(SUM(C762)=0,"",C762*C763*C764)</f>
        <v>540</v>
      </c>
      <c r="D765" s="1507">
        <f>IF(SUM(D762)=0,"",D762*D763*D764)</f>
        <v>1668</v>
      </c>
      <c r="E765" s="1507">
        <f>IF(SUM(E762)=0,"",E762*E763*E764)</f>
        <v>2400</v>
      </c>
      <c r="F765" s="1507">
        <f>IF(SUM(F762)=0,"",F762*F763*F764)</f>
        <v>3840</v>
      </c>
      <c r="G765" s="1563"/>
      <c r="H765" s="1507">
        <f>IF(H762="","",H762*H763*H764)</f>
        <v>540</v>
      </c>
      <c r="I765" s="1507">
        <f>IF(I762="","",I762*I763*I764)</f>
        <v>1668</v>
      </c>
      <c r="J765" s="1507">
        <f>IF(J762="","",J762*J763*J764)</f>
        <v>2400</v>
      </c>
      <c r="K765" s="1507">
        <f>IF(K762="","",K762*K763*K764)</f>
        <v>3840</v>
      </c>
      <c r="L765" s="1563"/>
      <c r="M765" s="1507">
        <f>IF(H765="","",SUM(H765)-SUM(C765))</f>
        <v>0</v>
      </c>
      <c r="N765" s="1507">
        <f>IF(I765="","",SUM(I765)-SUM(D765))</f>
        <v>0</v>
      </c>
      <c r="O765" s="1507">
        <f>IF(J765="","",SUM(J765)-SUM(E765))</f>
        <v>0</v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Gifts and support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>
        <f>IF(Data!BV767="","",Data!BV767)</f>
        <v>1</v>
      </c>
      <c r="D767" s="1497">
        <f>IF(Data!BW767="","",Data!BW767)</f>
        <v>1</v>
      </c>
      <c r="E767" s="1497">
        <f>IF(Data!BX767="","",Data!BX767)</f>
        <v>1</v>
      </c>
      <c r="F767" s="1497">
        <f>IF(Data!BY767="","",Data!BY767)</f>
        <v>1</v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>
        <f>IF(Data!BV768="","",Data!BV768)</f>
        <v>12</v>
      </c>
      <c r="D768" s="1497">
        <f>IF(Data!BW768="","",Data!BW768)</f>
        <v>12</v>
      </c>
      <c r="E768" s="1497">
        <f>IF(Data!BX768="","",Data!BX768)</f>
        <v>12</v>
      </c>
      <c r="F768" s="1497">
        <f>IF(Data!BY768="","",Data!BY768)</f>
        <v>12</v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>
        <f>IF(Data!BV769="","",Data!BV769)</f>
        <v>62</v>
      </c>
      <c r="D769" s="1497">
        <f>IF(Data!BW769="","",Data!BW769)</f>
        <v>145</v>
      </c>
      <c r="E769" s="1497">
        <f>IF(Data!BX769="","",Data!BX769)</f>
        <v>195</v>
      </c>
      <c r="F769" s="1497">
        <f>IF(Data!BY769="","",Data!BY769)</f>
        <v>250</v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>
        <f>IF(SUM(C767)=0,"",C767*C768*C769)</f>
        <v>744</v>
      </c>
      <c r="D770" s="1507">
        <f>IF(SUM(D767)=0,"",D767*D768*D769)</f>
        <v>1740</v>
      </c>
      <c r="E770" s="1507">
        <f>IF(SUM(E767)=0,"",E767*E768*E769)</f>
        <v>2340</v>
      </c>
      <c r="F770" s="1507">
        <f>IF(SUM(F767)=0,"",F767*F768*F769)</f>
        <v>3000</v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328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65</v>
      </c>
      <c r="D772" s="1509">
        <f>IF(Data!BW772="","",Data!BW772)</f>
        <v>165</v>
      </c>
      <c r="E772" s="1509">
        <f>IF(Data!BX772="","",Data!BX772)</f>
        <v>224</v>
      </c>
      <c r="F772" s="1509">
        <f>IF(Data!BY772="","",Data!BY772)</f>
        <v>260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95</v>
      </c>
      <c r="N772" s="1623">
        <f t="shared" si="113"/>
        <v>-5</v>
      </c>
      <c r="O772" s="1623">
        <f t="shared" si="113"/>
        <v>-64</v>
      </c>
      <c r="P772" s="1623">
        <f t="shared" si="113"/>
        <v>-100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60</v>
      </c>
      <c r="D773" s="1509">
        <f>IF(Data!BW773="","",Data!BW773)</f>
        <v>60</v>
      </c>
      <c r="E773" s="1509">
        <f>IF(Data!BX773="","",Data!BX773)</f>
        <v>80</v>
      </c>
      <c r="F773" s="1509">
        <f>IF(Data!BY773="","",Data!BY773)</f>
        <v>90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0</v>
      </c>
      <c r="N773" s="1623">
        <f t="shared" si="113"/>
        <v>0</v>
      </c>
      <c r="O773" s="1623">
        <f t="shared" si="113"/>
        <v>-20</v>
      </c>
      <c r="P773" s="1623">
        <f t="shared" si="113"/>
        <v>-30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330</v>
      </c>
      <c r="D774" s="1509">
        <f>IF(Data!BW774="","",Data!BW774)</f>
        <v>600</v>
      </c>
      <c r="E774" s="1509">
        <f>IF(Data!BX774="","",Data!BX774)</f>
        <v>716</v>
      </c>
      <c r="F774" s="1509">
        <f>IF(Data!BY774="","",Data!BY774)</f>
        <v>913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70</v>
      </c>
      <c r="N774" s="1623">
        <f t="shared" si="113"/>
        <v>-200</v>
      </c>
      <c r="O774" s="1623">
        <f t="shared" si="113"/>
        <v>-316</v>
      </c>
      <c r="P774" s="1623">
        <f t="shared" si="113"/>
        <v>-513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500</v>
      </c>
      <c r="D775" s="1509">
        <f>IF(Data!BW775="","",Data!BW775)</f>
        <v>1150</v>
      </c>
      <c r="E775" s="1509">
        <f>IF(Data!BX775="","",Data!BX775)</f>
        <v>1260</v>
      </c>
      <c r="F775" s="1509">
        <f>IF(Data!BY775="","",Data!BY775)</f>
        <v>1740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-100</v>
      </c>
      <c r="N775" s="1623">
        <f t="shared" si="113"/>
        <v>-750</v>
      </c>
      <c r="O775" s="1623">
        <f t="shared" si="113"/>
        <v>-860</v>
      </c>
      <c r="P775" s="1623">
        <f t="shared" si="113"/>
        <v>-1340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336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136</v>
      </c>
      <c r="D782" s="1497">
        <f>IF(Data!BW782="","",Data!BW782)</f>
        <v>235</v>
      </c>
      <c r="E782" s="1497">
        <f>IF(Data!BX782="","",Data!BX782)</f>
        <v>340</v>
      </c>
      <c r="F782" s="1497">
        <f>IF(Data!BY782="","",Data!BY782)</f>
        <v>560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664</v>
      </c>
      <c r="N782" s="1623">
        <f t="shared" si="114"/>
        <v>565</v>
      </c>
      <c r="O782" s="1623">
        <f t="shared" si="114"/>
        <v>460</v>
      </c>
      <c r="P782" s="1623">
        <f t="shared" si="114"/>
        <v>240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 t="str">
        <f>IF(Data!BV784="","",Data!BV784)</f>
        <v/>
      </c>
      <c r="D784" s="1497" t="str">
        <f>IF(Data!BW784="","",Data!BW784)</f>
        <v/>
      </c>
      <c r="E784" s="1497" t="str">
        <f>IF(Data!BX784="","",Data!BX784)</f>
        <v/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0</v>
      </c>
      <c r="I784" s="1589">
        <f>IF(I$46="","",IF('Exp factors'!$B96="poor",'Exp factors'!$G$96*I$46,SUM(D784)*'Exp factors'!D$96))</f>
        <v>0</v>
      </c>
      <c r="J784" s="1589">
        <f>IF(J$46="","",IF('Exp factors'!$B96="poor",'Exp factors'!$G$96*J$46,SUM(E784)*'Exp factors'!E$96))</f>
        <v>0</v>
      </c>
      <c r="K784" s="1589">
        <f>IF(K$46="","",IF('Exp factors'!$B96="poor",'Exp factors'!$G$96*K$46,SUM(F784)*'Exp factors'!F$96))</f>
        <v>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336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 t="str">
        <f>IF(Data!BX791="","",Data!BX791)</f>
        <v/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0</v>
      </c>
      <c r="K791" s="1589">
        <f>IF(K$46="","",IF('Exp factors'!$B98="poor",'Exp factors'!$G$98*K$46,SUM(F791)*'Exp factors'!F$98))</f>
        <v>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 t="str">
        <f>IF(Data!BV792="","",Data!BV792)</f>
        <v/>
      </c>
      <c r="D792" s="1497" t="str">
        <f>IF(Data!BW792="","",Data!BW792)</f>
        <v/>
      </c>
      <c r="E792" s="1497" t="str">
        <f>IF(Data!BX792="","",Data!BX792)</f>
        <v/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0</v>
      </c>
      <c r="I792" s="1589">
        <f>IF(I$46="","",IF('Exp factors'!$B99="poor",'Exp factors'!$G$99*I$46,SUM(D792)*'Exp factors'!D$99))</f>
        <v>0</v>
      </c>
      <c r="J792" s="1589">
        <f>IF(J$46="","",IF('Exp factors'!$B99="poor",'Exp factors'!$G$99*J$46,SUM(E792)*'Exp factors'!E$99))</f>
        <v>0</v>
      </c>
      <c r="K792" s="1589">
        <f>IF(K$46="","",IF('Exp factors'!$B99="poor",'Exp factors'!$G$99*K$46,SUM(F792)*'Exp factors'!F$99))</f>
        <v>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>
        <f>IF(Data!BY795="","",Data!BY795)</f>
        <v>635</v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635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 t="str">
        <f>IF(Data!BV797="","",Data!BV797)</f>
        <v/>
      </c>
      <c r="D797" s="1497" t="str">
        <f>IF(Data!BW797="","",Data!BW797)</f>
        <v/>
      </c>
      <c r="E797" s="1497" t="str">
        <f>IF(Data!BX797="","",Data!BX797)</f>
        <v/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0</v>
      </c>
      <c r="I797" s="1589">
        <f>IF(I$46="","",IF('Exp factors'!$B104="poor",'Exp factors'!$G$104*I$46,SUM(D797)*'Exp factors'!D$104))</f>
        <v>0</v>
      </c>
      <c r="J797" s="1589">
        <f>IF(J$46="","",IF('Exp factors'!$B104="poor",'Exp factors'!$G$104*J$46,SUM(E797)*'Exp factors'!E$104))</f>
        <v>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 t="str">
        <f>IF(Data!BV798="","",Data!BV798)</f>
        <v/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2940</v>
      </c>
      <c r="D799" s="1509">
        <f>IF(Data!BW799="","",Data!BW799)</f>
        <v>5855</v>
      </c>
      <c r="E799" s="1509">
        <f>IF(Data!BX799="","",Data!BX799)</f>
        <v>8176</v>
      </c>
      <c r="F799" s="1509">
        <f>IF(Data!BY799="","",Data!BY799)</f>
        <v>11490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-2340</v>
      </c>
      <c r="N799" s="1623">
        <f t="shared" si="116"/>
        <v>-5255</v>
      </c>
      <c r="O799" s="1623">
        <f t="shared" si="116"/>
        <v>-7576</v>
      </c>
      <c r="P799" s="1623">
        <f t="shared" si="116"/>
        <v>-10890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1828</v>
      </c>
      <c r="D800" s="1497">
        <f>IF(Data!BW800="","",Data!BW800)</f>
        <v>3395</v>
      </c>
      <c r="E800" s="1497">
        <f>IF(Data!BX800="","",Data!BX800)</f>
        <v>4520</v>
      </c>
      <c r="F800" s="1497">
        <f>IF(Data!BY800="","",Data!BY800)</f>
        <v>5420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-1548</v>
      </c>
      <c r="N800" s="1623">
        <f t="shared" si="116"/>
        <v>-3115</v>
      </c>
      <c r="O800" s="1623">
        <f t="shared" si="116"/>
        <v>-4240</v>
      </c>
      <c r="P800" s="1623">
        <f t="shared" si="116"/>
        <v>-5140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1240</v>
      </c>
      <c r="D801" s="1497">
        <f>IF(Data!BW801="","",Data!BW801)</f>
        <v>2336</v>
      </c>
      <c r="E801" s="1497">
        <f>IF(Data!BX801="","",Data!BX801)</f>
        <v>3435</v>
      </c>
      <c r="F801" s="1497">
        <f>IF(Data!BY801="","",Data!BY801)</f>
        <v>4530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-40</v>
      </c>
      <c r="N801" s="1623">
        <f t="shared" si="116"/>
        <v>-1136</v>
      </c>
      <c r="O801" s="1623">
        <f t="shared" si="116"/>
        <v>-2235</v>
      </c>
      <c r="P801" s="1623">
        <f t="shared" si="116"/>
        <v>-3330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515</v>
      </c>
      <c r="B802" s="1620"/>
      <c r="C802" s="1497">
        <f>IF(Data!BV802="","",Data!BV802)</f>
        <v>280</v>
      </c>
      <c r="D802" s="1497">
        <f>IF(Data!BW802="","",Data!BW802)</f>
        <v>470</v>
      </c>
      <c r="E802" s="1497">
        <f>IF(Data!BX802="","",Data!BX802)</f>
        <v>600</v>
      </c>
      <c r="F802" s="1497">
        <f>IF(Data!BY802="","",Data!BY802)</f>
        <v>715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-40</v>
      </c>
      <c r="N802" s="1623">
        <f t="shared" si="116"/>
        <v>-230</v>
      </c>
      <c r="O802" s="1623">
        <f t="shared" si="116"/>
        <v>-360</v>
      </c>
      <c r="P802" s="1623">
        <f t="shared" si="116"/>
        <v>-475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450</v>
      </c>
      <c r="D803" s="1497">
        <f>IF(Data!BW803="","",Data!BW803)</f>
        <v>825</v>
      </c>
      <c r="E803" s="1497">
        <f>IF(Data!BX803="","",Data!BX803)</f>
        <v>1175</v>
      </c>
      <c r="F803" s="1497">
        <f>IF(Data!BY803="","",Data!BY803)</f>
        <v>1650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-98</v>
      </c>
      <c r="N803" s="1623">
        <f t="shared" si="116"/>
        <v>-473</v>
      </c>
      <c r="O803" s="1623">
        <f t="shared" si="116"/>
        <v>-823</v>
      </c>
      <c r="P803" s="1623">
        <f t="shared" si="116"/>
        <v>-1298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575</v>
      </c>
      <c r="D804" s="1497">
        <f>IF(Data!BW804="","",Data!BW804)</f>
        <v>1167</v>
      </c>
      <c r="E804" s="1497">
        <f>IF(Data!BX804="","",Data!BX804)</f>
        <v>1680</v>
      </c>
      <c r="F804" s="1497">
        <f>IF(Data!BY804="","",Data!BY804)</f>
        <v>2381</v>
      </c>
      <c r="G804" s="1484"/>
      <c r="H804" s="1589">
        <f>IF(H$46="","",IF('Exp factors'!$B81="poor",'Exp factors'!$G$81*H$46,SUM(C804)*'Exp factors'!C$81))</f>
        <v>575</v>
      </c>
      <c r="I804" s="1589">
        <f>IF(I$46="","",IF('Exp factors'!$B81="poor",'Exp factors'!$G$81*I$46,SUM(D804)*'Exp factors'!D$81))</f>
        <v>1167</v>
      </c>
      <c r="J804" s="1589">
        <f>IF(J$46="","",IF('Exp factors'!$B81="poor",'Exp factors'!$G$81*J$46,SUM(E804)*'Exp factors'!E$81))</f>
        <v>1680</v>
      </c>
      <c r="K804" s="1589">
        <f>IF(K$46="","",IF('Exp factors'!$B81="poor",'Exp factors'!$G$81*K$46,SUM(F804)*'Exp factors'!F$81))</f>
        <v>2381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Entertainment/Beer, cigarettes &amp; tobacco</v>
      </c>
      <c r="B805" s="1620"/>
      <c r="C805" s="1497">
        <f>IF(Data!BV805="","",Data!BV805)</f>
        <v>975</v>
      </c>
      <c r="D805" s="1497">
        <f>IF(Data!BW805="","",Data!BW805)</f>
        <v>2160</v>
      </c>
      <c r="E805" s="1497">
        <f>IF(Data!BX805="","",Data!BX805)</f>
        <v>3200</v>
      </c>
      <c r="F805" s="1497">
        <f>IF(Data!BY805="","",Data!BY805)</f>
        <v>3500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-975</v>
      </c>
      <c r="N805" s="1623">
        <f t="shared" si="116"/>
        <v>-2160</v>
      </c>
      <c r="O805" s="1623">
        <f t="shared" si="116"/>
        <v>-3200</v>
      </c>
      <c r="P805" s="1623">
        <f t="shared" si="116"/>
        <v>-3500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270</v>
      </c>
      <c r="D810" s="1497">
        <f>IF(Data!BW810="","",Data!BW810)</f>
        <v>950</v>
      </c>
      <c r="E810" s="1497">
        <f>IF(Data!BX810="","",Data!BX810)</f>
        <v>1690</v>
      </c>
      <c r="F810" s="1497">
        <f>IF(Data!BY810="","",Data!BY810)</f>
        <v>2980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-270</v>
      </c>
      <c r="N810" s="1623">
        <f t="shared" si="116"/>
        <v>-950</v>
      </c>
      <c r="O810" s="1623">
        <f t="shared" si="116"/>
        <v>-1690</v>
      </c>
      <c r="P810" s="1623">
        <f t="shared" si="116"/>
        <v>-2980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370</v>
      </c>
      <c r="B811" s="1620"/>
      <c r="C811" s="1629">
        <f>C20-C31</f>
        <v>1783.7200000000012</v>
      </c>
      <c r="D811" s="1629">
        <f>D20-D31</f>
        <v>1319.4199999999983</v>
      </c>
      <c r="E811" s="1629">
        <f>E20-E31</f>
        <v>932.61999999999534</v>
      </c>
      <c r="F811" s="1629">
        <f>F20-F31</f>
        <v>8830.0200000000041</v>
      </c>
      <c r="G811" s="1610"/>
      <c r="H811" s="1630">
        <f>C811*'Exp factors'!$D$71</f>
        <v>1783.7200000000012</v>
      </c>
      <c r="I811" s="1630">
        <f>D811*'Exp factors'!$D$71</f>
        <v>1319.4199999999983</v>
      </c>
      <c r="J811" s="1630">
        <f>E811*'Exp factors'!$D$71</f>
        <v>932.61999999999534</v>
      </c>
      <c r="K811" s="1630">
        <f>F811*'Exp factors'!$D$71</f>
        <v>8830.0200000000041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371</v>
      </c>
      <c r="B812" s="1620"/>
      <c r="C812" s="1504">
        <f>SUM(C772:C776,C781:C785,C790:C810)</f>
        <v>9649</v>
      </c>
      <c r="D812" s="1504">
        <f>SUM(D772:D776,D781:D785,D790:D810)</f>
        <v>19368</v>
      </c>
      <c r="E812" s="1504">
        <f>SUM(E772:E776,E781:E785,E790:E810)</f>
        <v>27096</v>
      </c>
      <c r="F812" s="1504">
        <f>SUM(F772:F776,F781:F785,F790:F810)</f>
        <v>36864</v>
      </c>
      <c r="G812" s="1612"/>
      <c r="H812" s="1409">
        <f>SUM(H772:H776,H781:H785,H790:H810)</f>
        <v>22236.333333333336</v>
      </c>
      <c r="I812" s="1409">
        <f>SUM(I772:I776,I781:I785,I790:I810)</f>
        <v>22828.333333333336</v>
      </c>
      <c r="J812" s="1409">
        <f>SUM(J772:J776,J781:J785,J790:J810)</f>
        <v>23341.333333333336</v>
      </c>
      <c r="K812" s="1409">
        <f>SUM(K772:K776,K781:K785,K790:K810)</f>
        <v>24677.333333333336</v>
      </c>
      <c r="L812" s="1612"/>
      <c r="M812" s="1409">
        <f>SUM(M772:M776,M781:M785,M790:M810)</f>
        <v>12587.333333333334</v>
      </c>
      <c r="N812" s="1409">
        <f>SUM(N772:N776,N781:N785,N790:N810)</f>
        <v>3460.3333333333339</v>
      </c>
      <c r="O812" s="1409">
        <f>SUM(O772:O776,O781:O785,O790:O810)</f>
        <v>-3754.6666666666661</v>
      </c>
      <c r="P812" s="1409">
        <f>SUM(P772:P776,P781:P785,P790:P810)</f>
        <v>-12186.666666666664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372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373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516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517</v>
      </c>
      <c r="S819" s="1410"/>
      <c r="T819" s="1410"/>
      <c r="U819" s="1447">
        <v>819</v>
      </c>
      <c r="V819" s="1410"/>
    </row>
    <row r="820" spans="1:22" ht="15.75" customHeight="1">
      <c r="A820" s="1638" t="s">
        <v>374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375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376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377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378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379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380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381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382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670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532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0.11904761904761904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384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1.3383827307537208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518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385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386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387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388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389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390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391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392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393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394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395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396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397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670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399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2040</v>
      </c>
      <c r="D966" s="1504">
        <f>SUM($D$714)</f>
        <v>3600</v>
      </c>
      <c r="E966" s="1504">
        <f>SUM($E$714)</f>
        <v>5700</v>
      </c>
      <c r="F966" s="1504">
        <f>SUM($F$714)</f>
        <v>9000</v>
      </c>
      <c r="G966" s="1620"/>
      <c r="H966" s="1504">
        <f>SUM($H$714)</f>
        <v>2040</v>
      </c>
      <c r="I966" s="1504">
        <f>SUM($I$714)</f>
        <v>3600</v>
      </c>
      <c r="J966" s="1504">
        <f>SUM($J$714)</f>
        <v>5700</v>
      </c>
      <c r="K966" s="1504">
        <f>SUM($K$714)</f>
        <v>9000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1</v>
      </c>
      <c r="T966" s="1410">
        <f t="shared" si="211"/>
        <v>1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2</v>
      </c>
      <c r="T967" s="1410">
        <f t="shared" si="211"/>
        <v>2</v>
      </c>
      <c r="U967" s="1447">
        <v>967</v>
      </c>
      <c r="V967" s="1410"/>
    </row>
    <row r="968" spans="1:22" ht="15.75" customHeight="1">
      <c r="A968" s="1617" t="s">
        <v>668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2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3000</v>
      </c>
      <c r="F969" s="1504">
        <f>SUM($F$724)</f>
        <v>7500</v>
      </c>
      <c r="G969" s="1620"/>
      <c r="H969" s="1504">
        <f>SUM($H$724)</f>
        <v>0</v>
      </c>
      <c r="I969" s="1504">
        <f>SUM($I$724)</f>
        <v>0</v>
      </c>
      <c r="J969" s="1504">
        <f>SUM($J$724)</f>
        <v>3000</v>
      </c>
      <c r="K969" s="1504">
        <f>SUM($K$724)</f>
        <v>7500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>
        <f t="shared" si="213"/>
        <v>3</v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0</v>
      </c>
      <c r="D970" s="1504">
        <f>SUM($D$737)</f>
        <v>0</v>
      </c>
      <c r="E970" s="1504">
        <f>SUM($E$737)</f>
        <v>6000</v>
      </c>
      <c r="F970" s="1504">
        <f>SUM($F$737)</f>
        <v>15600</v>
      </c>
      <c r="G970" s="1620"/>
      <c r="H970" s="1504">
        <f>SUM($H$737)</f>
        <v>0</v>
      </c>
      <c r="I970" s="1504">
        <f>SUM($I$737)</f>
        <v>0</v>
      </c>
      <c r="J970" s="1504">
        <f>SUM($J$737)</f>
        <v>6000</v>
      </c>
      <c r="K970" s="1504">
        <f>SUM($K$737)</f>
        <v>15600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401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5</v>
      </c>
      <c r="T973" s="1410">
        <f t="shared" si="213"/>
        <v>5</v>
      </c>
      <c r="U973" s="1447">
        <v>973</v>
      </c>
      <c r="V973" s="1410"/>
    </row>
    <row r="974" spans="1:22" ht="15.75" customHeight="1">
      <c r="A974" s="1637" t="s">
        <v>402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5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2820</v>
      </c>
      <c r="E975" s="1504">
        <f>SUM($E$760)</f>
        <v>4680</v>
      </c>
      <c r="F975" s="1504">
        <f>SUM($F$760)</f>
        <v>5940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6</v>
      </c>
      <c r="T975" s="1410">
        <f t="shared" si="213"/>
        <v>6</v>
      </c>
      <c r="U975" s="1447">
        <v>975</v>
      </c>
      <c r="V975" s="1410"/>
    </row>
    <row r="976" spans="1:22" ht="15.75" customHeight="1">
      <c r="A976" s="1640" t="s">
        <v>671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6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3048.0000000000005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7</v>
      </c>
      <c r="T977" s="1410">
        <f t="shared" si="213"/>
        <v>7</v>
      </c>
      <c r="U977" s="1447">
        <v>977</v>
      </c>
      <c r="V977" s="1410"/>
    </row>
    <row r="978" spans="1:22" ht="15.75" customHeight="1">
      <c r="A978" s="1617" t="s">
        <v>403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7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519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Helping friends</v>
      </c>
      <c r="B981" s="1620"/>
      <c r="C981" s="1504">
        <f>SUM(C$765)</f>
        <v>540</v>
      </c>
      <c r="D981" s="1504">
        <f>SUM(D$765)</f>
        <v>1668</v>
      </c>
      <c r="E981" s="1504">
        <f>SUM(E$765)</f>
        <v>2400</v>
      </c>
      <c r="F981" s="1504">
        <f>SUM(F$765)</f>
        <v>3840</v>
      </c>
      <c r="G981" s="1620"/>
      <c r="H981" s="1504">
        <f>SUM(H$765)</f>
        <v>540</v>
      </c>
      <c r="I981" s="1504">
        <f>SUM(I$765)</f>
        <v>1668</v>
      </c>
      <c r="J981" s="1504">
        <f>SUM(J$765)</f>
        <v>2400</v>
      </c>
      <c r="K981" s="1504">
        <f>SUM(K$765)</f>
        <v>3840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8</v>
      </c>
      <c r="T981" s="1410">
        <f t="shared" si="213"/>
        <v>8</v>
      </c>
      <c r="U981" s="1447">
        <v>981</v>
      </c>
      <c r="V981" s="1410"/>
    </row>
    <row r="982" spans="1:22" ht="15.75" customHeight="1">
      <c r="A982" s="1428" t="str">
        <f>$A$766</f>
        <v>Gifts and support</v>
      </c>
      <c r="B982" s="1620"/>
      <c r="C982" s="1504">
        <f>SUM(C$770)</f>
        <v>744</v>
      </c>
      <c r="D982" s="1504">
        <f>SUM(D$770)</f>
        <v>1740</v>
      </c>
      <c r="E982" s="1504">
        <f>SUM(E$770)</f>
        <v>2340</v>
      </c>
      <c r="F982" s="1504">
        <f>SUM(F$770)</f>
        <v>3000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9</v>
      </c>
      <c r="T982" s="1410">
        <f t="shared" si="213"/>
        <v>9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1800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1800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10</v>
      </c>
      <c r="T983" s="1410">
        <f t="shared" si="213"/>
        <v>10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19152</v>
      </c>
      <c r="D985" s="1504">
        <f>SUM($D$904:$D$984)</f>
        <v>29676</v>
      </c>
      <c r="E985" s="1504">
        <f>SUM($E$904:$E$984)</f>
        <v>39948</v>
      </c>
      <c r="F985" s="1504">
        <f>SUM($F$904:$F$984)</f>
        <v>61344</v>
      </c>
      <c r="G985" s="1620"/>
      <c r="H985" s="1504">
        <f>SUM($H$904:$H$984)</f>
        <v>8628</v>
      </c>
      <c r="I985" s="1504">
        <f>SUM($I$904:$I$984)</f>
        <v>15960</v>
      </c>
      <c r="J985" s="1504">
        <f>SUM($J$904:$J$984)</f>
        <v>31284</v>
      </c>
      <c r="K985" s="1504">
        <f>SUM($K$904:$K$984)</f>
        <v>54304.800000000003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406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703</v>
      </c>
      <c r="B989" s="1620"/>
      <c r="C989" s="1409">
        <f>SUM(C508,C514,C520,C526,C532,C538,C544,C550,C556,C562,C568,C574,C580,C586,C592,C605,C611,C623,C772:C773)</f>
        <v>3708</v>
      </c>
      <c r="D989" s="1409">
        <f t="shared" ref="D989:F989" si="218">SUM(D508,D514,D520,D526,D532,D538,D544,D550,D556,D562,D568,D574,D580,D586,D592,D605,D611,D623,D772:D773)</f>
        <v>5080.5</v>
      </c>
      <c r="E989" s="1409">
        <f t="shared" si="218"/>
        <v>7543.5</v>
      </c>
      <c r="F989" s="1409">
        <f t="shared" si="218"/>
        <v>10234.5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3773.7445312178415</v>
      </c>
      <c r="N989" s="1409">
        <f t="shared" ref="N989:P989" si="220">SUM(N508,N514,N520,N526,N532,N538,N544,N550,N556,N562,N568,N574,N580,N586,N592,N605,N611,N623,N772:N773)</f>
        <v>2401.2445312178415</v>
      </c>
      <c r="O989" s="1409">
        <f t="shared" si="220"/>
        <v>-61.755468782158459</v>
      </c>
      <c r="P989" s="1409">
        <f t="shared" si="220"/>
        <v>-2752.7554687821585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704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705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966</v>
      </c>
      <c r="D992" s="1409">
        <f t="shared" ref="D992:F992" si="227">SUM(D774,D775,D776,D782:D783,D806)</f>
        <v>1985</v>
      </c>
      <c r="E992" s="1409">
        <f t="shared" si="227"/>
        <v>2316</v>
      </c>
      <c r="F992" s="1409">
        <f t="shared" si="227"/>
        <v>3213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664</v>
      </c>
      <c r="N992" s="1409">
        <f t="shared" ref="N992:P992" si="229">SUM(N774,N775,N776,N782:N783,N806)</f>
        <v>-355</v>
      </c>
      <c r="O992" s="1409">
        <f t="shared" si="229"/>
        <v>-686</v>
      </c>
      <c r="P992" s="1409">
        <f t="shared" si="229"/>
        <v>-1583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0</v>
      </c>
      <c r="D994" s="1409">
        <f t="shared" si="233"/>
        <v>0</v>
      </c>
      <c r="E994" s="1409">
        <f t="shared" si="233"/>
        <v>0</v>
      </c>
      <c r="F994" s="1409">
        <f t="shared" si="233"/>
        <v>635</v>
      </c>
      <c r="G994" s="1612"/>
      <c r="H994" s="1409">
        <f t="shared" ref="H994:K994" si="234">SUM(H784:H785,H791:H798)</f>
        <v>0</v>
      </c>
      <c r="I994" s="1409">
        <f t="shared" si="234"/>
        <v>0</v>
      </c>
      <c r="J994" s="1409">
        <f t="shared" si="234"/>
        <v>0</v>
      </c>
      <c r="K994" s="1409">
        <f t="shared" si="234"/>
        <v>635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4768</v>
      </c>
      <c r="D995" s="1409">
        <f t="shared" si="236"/>
        <v>9250</v>
      </c>
      <c r="E995" s="1409">
        <f t="shared" si="236"/>
        <v>12696</v>
      </c>
      <c r="F995" s="1409">
        <f t="shared" si="236"/>
        <v>16910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-3888</v>
      </c>
      <c r="N995" s="1409">
        <f t="shared" si="238"/>
        <v>-8370</v>
      </c>
      <c r="O995" s="1409">
        <f t="shared" si="238"/>
        <v>-11816</v>
      </c>
      <c r="P995" s="1409">
        <f t="shared" si="238"/>
        <v>-16030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1240</v>
      </c>
      <c r="D996" s="1409">
        <f t="shared" si="239"/>
        <v>2336</v>
      </c>
      <c r="E996" s="1409">
        <f t="shared" si="239"/>
        <v>3435</v>
      </c>
      <c r="F996" s="1409">
        <f t="shared" si="239"/>
        <v>4530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-40</v>
      </c>
      <c r="N996" s="1409">
        <f t="shared" si="241"/>
        <v>-1136</v>
      </c>
      <c r="O996" s="1409">
        <f t="shared" si="241"/>
        <v>-2235</v>
      </c>
      <c r="P996" s="1409">
        <f t="shared" si="241"/>
        <v>-3330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407</v>
      </c>
      <c r="B997" s="1620"/>
      <c r="C997" s="1409">
        <f>SUM(C804)</f>
        <v>575</v>
      </c>
      <c r="D997" s="1409">
        <f t="shared" ref="D997:F997" si="242">SUM(D804)</f>
        <v>1167</v>
      </c>
      <c r="E997" s="1409">
        <f t="shared" si="242"/>
        <v>1680</v>
      </c>
      <c r="F997" s="1409">
        <f t="shared" si="242"/>
        <v>2381</v>
      </c>
      <c r="G997" s="1620"/>
      <c r="H997" s="1409">
        <f>SUM(H804)</f>
        <v>575</v>
      </c>
      <c r="I997" s="1409">
        <f t="shared" ref="I997:K997" si="243">SUM(I804)</f>
        <v>1167</v>
      </c>
      <c r="J997" s="1409">
        <f t="shared" si="243"/>
        <v>1680</v>
      </c>
      <c r="K997" s="1409">
        <f t="shared" si="243"/>
        <v>2381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1160</v>
      </c>
      <c r="B998" s="1620"/>
      <c r="C998" s="1409">
        <f>SUM(C802,C803)</f>
        <v>730</v>
      </c>
      <c r="D998" s="1409">
        <f t="shared" ref="D998:F998" si="245">SUM(D802,D803)</f>
        <v>1295</v>
      </c>
      <c r="E998" s="1409">
        <f t="shared" si="245"/>
        <v>1775</v>
      </c>
      <c r="F998" s="1409">
        <f t="shared" si="245"/>
        <v>2365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-138</v>
      </c>
      <c r="N998" s="1409">
        <f t="shared" ref="N998:P998" si="247">SUM(N802,N803)</f>
        <v>-703</v>
      </c>
      <c r="O998" s="1409">
        <f t="shared" si="247"/>
        <v>-1183</v>
      </c>
      <c r="P998" s="1409">
        <f t="shared" si="247"/>
        <v>-1773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408</v>
      </c>
      <c r="B999" s="1620"/>
      <c r="C999" s="1409">
        <f>SUM(C805,C809:C810)</f>
        <v>1245</v>
      </c>
      <c r="D999" s="1409">
        <f t="shared" ref="D999:F999" si="248">SUM(D805,D809:D810)</f>
        <v>3110</v>
      </c>
      <c r="E999" s="1409">
        <f t="shared" si="248"/>
        <v>4890</v>
      </c>
      <c r="F999" s="1409">
        <f t="shared" si="248"/>
        <v>6480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-1245</v>
      </c>
      <c r="N999" s="1409">
        <f t="shared" ref="N999:P999" si="250">SUM(N805,N809:N810)</f>
        <v>-3110</v>
      </c>
      <c r="O999" s="1409">
        <f t="shared" si="250"/>
        <v>-4890</v>
      </c>
      <c r="P999" s="1409">
        <f t="shared" si="250"/>
        <v>-6480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706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707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409</v>
      </c>
      <c r="B1002" s="1620"/>
      <c r="C1002" s="1409">
        <f>C985-SUM(C988:C999)</f>
        <v>1783.7200000000012</v>
      </c>
      <c r="D1002" s="1409">
        <f t="shared" ref="D1002:F1002" si="256">D985-SUM(D988:D999)</f>
        <v>1319.4199999999983</v>
      </c>
      <c r="E1002" s="1409">
        <f t="shared" si="256"/>
        <v>932.61999999999534</v>
      </c>
      <c r="F1002" s="1409">
        <f t="shared" si="256"/>
        <v>8830.0200000000041</v>
      </c>
      <c r="G1002" s="1620"/>
      <c r="H1002" s="1409">
        <f>H985-SUM(H988:H999)</f>
        <v>-7014.0393598157243</v>
      </c>
      <c r="I1002" s="1409">
        <f t="shared" ref="I1002:K1002" si="257">I985-SUM(I988:I999)</f>
        <v>-274.03935981572431</v>
      </c>
      <c r="J1002" s="1409">
        <f t="shared" si="257"/>
        <v>14536.960640184276</v>
      </c>
      <c r="K1002" s="1409">
        <f t="shared" si="257"/>
        <v>36221.760640184279</v>
      </c>
      <c r="L1002" s="1620"/>
      <c r="M1002" s="1409">
        <f>M985-SUM(M988:M999)</f>
        <v>814.36064018427533</v>
      </c>
      <c r="N1002" s="1409">
        <f t="shared" ref="N1002:P1002" si="258">N985-SUM(N988:N999)</f>
        <v>11834.660640184275</v>
      </c>
      <c r="O1002" s="1409">
        <f t="shared" si="258"/>
        <v>22292.460640184276</v>
      </c>
      <c r="P1002" s="1409">
        <f t="shared" si="258"/>
        <v>34951.86064018427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19152</v>
      </c>
      <c r="D1004" s="1504">
        <f>SUM(D988:D1002)</f>
        <v>29676</v>
      </c>
      <c r="E1004" s="1504">
        <f>SUM(E988:E1003)</f>
        <v>39948</v>
      </c>
      <c r="F1004" s="1504">
        <f>SUM(F988:F1003)</f>
        <v>61344</v>
      </c>
      <c r="G1004" s="1620"/>
      <c r="H1004" s="1409">
        <f>SUM(H988:H1003)</f>
        <v>24967.333333333336</v>
      </c>
      <c r="I1004" s="1409">
        <f>SUM(I988:I1003)</f>
        <v>32299.333333333336</v>
      </c>
      <c r="J1004" s="1409">
        <f>SUM(J988:J1003)</f>
        <v>47623.333333333336</v>
      </c>
      <c r="K1004" s="1409">
        <f>SUM(K988:K1003)</f>
        <v>70644.133333333331</v>
      </c>
      <c r="L1004" s="1620"/>
      <c r="M1004" s="1504">
        <f>SUM(M988:M1003)</f>
        <v>16807.333333333336</v>
      </c>
      <c r="N1004" s="1504">
        <f>SUM(N988:N1003)</f>
        <v>17431.333333333336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410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411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412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413</v>
      </c>
      <c r="B1012" s="1652"/>
      <c r="C1012" s="1509">
        <f>SUM(C965:C967)</f>
        <v>3480</v>
      </c>
      <c r="D1012" s="1509">
        <f>SUM(D965:D967)</f>
        <v>7740</v>
      </c>
      <c r="E1012" s="1509">
        <f>SUM(E965:E967)</f>
        <v>11460</v>
      </c>
      <c r="F1012" s="1509">
        <f>SUM(F965:F967)</f>
        <v>15960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414</v>
      </c>
      <c r="B1013" s="1652"/>
      <c r="C1013" s="1509">
        <f>C1011*C1012*100</f>
        <v>69600</v>
      </c>
      <c r="D1013" s="1509">
        <f>D1011*D1012*100</f>
        <v>154800</v>
      </c>
      <c r="E1013" s="1509">
        <f>E1011*E1012*100</f>
        <v>229200</v>
      </c>
      <c r="F1013" s="1509">
        <f>F1011*F1012*100</f>
        <v>319200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415</v>
      </c>
      <c r="B1014" s="1652"/>
      <c r="C1014" s="1509">
        <f>SUM(C1013:F1013)</f>
        <v>772800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416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635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417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12700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418</v>
      </c>
      <c r="B1017" s="1652"/>
      <c r="C1017" s="1509">
        <f>SUM(C1016:F1016)</f>
        <v>12700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419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520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421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673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521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424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5" ht="15.75" customHeight="1">
      <c r="A1025" s="1657" t="s">
        <v>425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5" ht="15.75" customHeight="1">
      <c r="A1026" s="1657" t="s">
        <v>426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5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5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5" ht="15.75" customHeight="1">
      <c r="A1029" s="1552" t="s">
        <v>522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5" ht="15.75" customHeight="1">
      <c r="A1030" s="1660" t="s">
        <v>17</v>
      </c>
      <c r="B1030" s="1652"/>
      <c r="C1030" s="1661" t="str">
        <f>C1110</f>
        <v>Q1</v>
      </c>
      <c r="D1030" s="1372"/>
      <c r="E1030" s="1661" t="str">
        <f>D1110</f>
        <v>Q2</v>
      </c>
      <c r="F1030" s="1372"/>
      <c r="G1030" s="1372"/>
      <c r="H1030" s="1662" t="str">
        <f>E1110</f>
        <v>Q3</v>
      </c>
      <c r="I1030" s="1651"/>
      <c r="J1030" s="1662" t="str">
        <f>F1110</f>
        <v>Q4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5" ht="15.75" customHeight="1">
      <c r="A1031" s="1554" t="s">
        <v>699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5" ht="15.75" customHeight="1">
      <c r="A1032" s="1554" t="s">
        <v>700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5" ht="15.75" customHeight="1">
      <c r="A1033" s="1663" t="s">
        <v>701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5" ht="15.75" customHeight="1">
      <c r="A1034" s="1663" t="s">
        <v>702</v>
      </c>
      <c r="B1034" s="1652"/>
      <c r="C1034" s="1509">
        <f>SUMIF($Q$772:$Q$776,"des",H$772:H$776)+SUMIF($Q$781:$Q$785,"des",H$781:H$785)+SUMIF($Q$790:$Q$810,"des",H$790:H$810)</f>
        <v>575</v>
      </c>
      <c r="D1034" s="1652"/>
      <c r="E1034" s="1509">
        <f>SUMIF($Q$772:$Q$776,"des",I$772:I$776)+SUMIF($Q$781:$Q$785,"des",I$781:I$785)+SUMIF($Q$790:$Q$810,"des",I$790:I$810)</f>
        <v>1167</v>
      </c>
      <c r="F1034" s="1652"/>
      <c r="G1034" s="1652"/>
      <c r="H1034" s="1509">
        <f>SUMIF($Q$772:$Q$776,"des",J$772:J$776)+SUMIF($Q$781:$Q$785,"des",J$781:J$785)+SUMIF($Q$790:$Q$810,"des",J$790:J$810)</f>
        <v>1680</v>
      </c>
      <c r="I1034" s="1664"/>
      <c r="J1034" s="1509">
        <f>SUMIF($Q$772:$Q$776,"des",K$772:K$776)+SUMIF($Q$781:$Q$785,"des",K$781:K$785)+SUMIF($Q$790:$Q$810,"des",K$790:K$810)</f>
        <v>3016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  <c r="W1034" s="1429" t="b">
        <f>A1044=""</f>
        <v>1</v>
      </c>
      <c r="Y1034" s="1429" t="b">
        <f>SUM(T820:T898)=0</f>
        <v>1</v>
      </c>
    </row>
    <row r="1035" spans="1:25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5" ht="15.75" customHeight="1">
      <c r="A1036" s="1660" t="s">
        <v>523</v>
      </c>
      <c r="B1036" s="1652"/>
      <c r="C1036" s="1661" t="str">
        <f>C1030</f>
        <v>Q1</v>
      </c>
      <c r="D1036" s="1372"/>
      <c r="E1036" s="1661" t="str">
        <f>E1030</f>
        <v>Q2</v>
      </c>
      <c r="F1036" s="1372"/>
      <c r="G1036" s="1372"/>
      <c r="H1036" s="1662" t="str">
        <f>H1030</f>
        <v>Q3</v>
      </c>
      <c r="I1036" s="1651"/>
      <c r="J1036" s="1662" t="str">
        <f>J1030</f>
        <v>Q4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5" ht="15.75" customHeight="1">
      <c r="A1037" s="1554" t="s">
        <v>524</v>
      </c>
      <c r="B1037" s="1652"/>
      <c r="C1037" s="1497" t="str">
        <f>E1037</f>
        <v>mix</v>
      </c>
      <c r="D1037" s="1372"/>
      <c r="E1037" s="1545" t="s">
        <v>1179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5" ht="15.75" customHeight="1">
      <c r="A1038" s="1554" t="s">
        <v>525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5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5" ht="15.75" customHeight="1">
      <c r="A1040" s="1554" t="s">
        <v>526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527</v>
      </c>
      <c r="B1042" s="1652"/>
      <c r="C1042" s="1672" t="str">
        <f>WB!T3</f>
        <v>Q1</v>
      </c>
      <c r="D1042" s="1673"/>
      <c r="E1042" s="1672" t="str">
        <f>WB!AK3</f>
        <v>Q2</v>
      </c>
      <c r="F1042" s="1673"/>
      <c r="G1042" s="1372"/>
      <c r="H1042" s="1674" t="str">
        <f>WB!BB3</f>
        <v>Q3</v>
      </c>
      <c r="I1042" s="1675"/>
      <c r="J1042" s="1674" t="str">
        <f>WB!BS3</f>
        <v>Q4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528</v>
      </c>
      <c r="D1043" s="1677" t="s">
        <v>529</v>
      </c>
      <c r="E1043" s="1677" t="s">
        <v>528</v>
      </c>
      <c r="F1043" s="1677" t="s">
        <v>529</v>
      </c>
      <c r="G1043" s="1372"/>
      <c r="H1043" s="1678" t="s">
        <v>528</v>
      </c>
      <c r="I1043" s="1678" t="s">
        <v>529</v>
      </c>
      <c r="J1043" s="1678" t="s">
        <v>528</v>
      </c>
      <c r="K1043" s="1678" t="s">
        <v>529</v>
      </c>
      <c r="L1043" s="1372"/>
      <c r="M1043" s="1662" t="s">
        <v>530</v>
      </c>
      <c r="N1043" s="1372"/>
      <c r="O1043" s="1372"/>
      <c r="P1043" s="1372"/>
      <c r="Q1043" s="1659"/>
      <c r="R1043" s="1428" t="s">
        <v>531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519" t="str">
        <f>IF(SUM($T$820:$T$898)=0,"",LOOKUP($B1044,$T$820:$T$898,C$820:C$898))</f>
        <v/>
      </c>
      <c r="D1044" s="1519" t="str">
        <f>IF(SUM($T$820:$T$898)=0,"",LOOKUP($B1044,$T$820:$T$898,M$820:M$898))</f>
        <v/>
      </c>
      <c r="E1044" s="1519" t="str">
        <f>IF(SUM($T$820:$T$898)=0,"",LOOKUP($B1044,$T$820:$T$898,D$820:D$898))</f>
        <v/>
      </c>
      <c r="F1044" s="1519" t="str">
        <f>IF(SUM($T$820:$T$898)=0,"",LOOKUP($B1044,$T$820:$T$898,N$820:N$898))</f>
        <v/>
      </c>
      <c r="G1044" s="1372"/>
      <c r="H1044" s="1680" t="str">
        <f>IF(SUM($T$820:$T$898)=0,"",LOOKUP($B1044,$T$820:$T$898,E$820:E$898))</f>
        <v/>
      </c>
      <c r="I1044" s="1680" t="str">
        <f>IF(SUM($T$820:$T$898)=0,"",LOOKUP($B1044,$T$820:$T$898,O$820:O$898))</f>
        <v/>
      </c>
      <c r="J1044" s="1680" t="str">
        <f>IF(SUM($T$820:$T$898)=0,"",LOOKUP($B1044,$T$820:$T$898,F$820:F$898))</f>
        <v/>
      </c>
      <c r="K1044" s="1680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679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679" t="str">
        <f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679" t="str">
        <f t="shared" ref="A1047:A1063" si="269">IF(SUM($T$820:$T$898)=0,"",IF(OR(A1046="",LOOKUP(B1047,$T$820:$T$898,A$820:A$898)=A1046),"",LOOKUP(B1047,$T$820:$T$898,A$820:A$898)))</f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679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679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679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679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679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679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679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679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679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679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679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679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679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679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679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679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532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0.11904761904761904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710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711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712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533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1.0070842578085157</v>
      </c>
      <c r="D1069" s="1519">
        <f>SUM(D1044:D1068)</f>
        <v>-0.13802750485625948</v>
      </c>
      <c r="E1069" s="1519">
        <f>SUM(E1044:E1068)</f>
        <v>1.0376467898446302</v>
      </c>
      <c r="F1069" s="1519">
        <f>SUM(F1044:F1068)</f>
        <v>-0.13644865631952219</v>
      </c>
      <c r="G1069" s="1682"/>
      <c r="H1069" s="1680">
        <f>SUM(H1044:H1068)</f>
        <v>1.1784305468184784</v>
      </c>
      <c r="I1069" s="1680">
        <f>SUM(I1044:I1068)</f>
        <v>-0.25574377960719341</v>
      </c>
      <c r="J1069" s="1680">
        <f>SUM(J1044:J1068)</f>
        <v>1.3383827307537211</v>
      </c>
      <c r="K1069" s="1680">
        <f>SUM(K1044:K1068)</f>
        <v>-0.37283600999324579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530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Q1</v>
      </c>
      <c r="D1071" s="1661" t="str">
        <f>C1036</f>
        <v>Q1</v>
      </c>
      <c r="E1071" s="1661" t="str">
        <f>E1036</f>
        <v>Q2</v>
      </c>
      <c r="F1071" s="1661" t="str">
        <f>E1036</f>
        <v>Q2</v>
      </c>
      <c r="G1071" s="1372"/>
      <c r="H1071" s="1662" t="str">
        <f>H1036</f>
        <v>Q3</v>
      </c>
      <c r="I1071" s="1662" t="str">
        <f>H1036</f>
        <v>Q3</v>
      </c>
      <c r="J1071" s="1662" t="str">
        <f>J1036</f>
        <v>Q4</v>
      </c>
      <c r="K1071" s="1662" t="str">
        <f>J1036</f>
        <v>Q4</v>
      </c>
      <c r="L1071" s="1372"/>
      <c r="M1071" s="1662" t="s">
        <v>530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Construction cash income -- see Data2</v>
      </c>
      <c r="B1072" s="1652">
        <v>1</v>
      </c>
      <c r="C1072" s="1509">
        <f>LOOKUP($B1072,$T$904:$T$983,C$904:C$983)</f>
        <v>2040</v>
      </c>
      <c r="D1072" s="1509">
        <f>LOOKUP($B1072,$T$904:$T$983,M$904:M$983)</f>
        <v>0</v>
      </c>
      <c r="E1072" s="1509">
        <f>LOOKUP($B1072,$T$904:$T$983,D$904:D$983)</f>
        <v>3600</v>
      </c>
      <c r="F1072" s="1509">
        <f>LOOKUP($B1072,$T$904:$T$983,N$904:N$983)</f>
        <v>0</v>
      </c>
      <c r="G1072" s="1372"/>
      <c r="H1072" s="1681">
        <f>LOOKUP($B1072,$T$904:$T$983,E$904:E$983)</f>
        <v>5700</v>
      </c>
      <c r="I1072" s="1681">
        <f>LOOKUP($B1072,$T$904:$T$983,O$904:O$983)</f>
        <v>0</v>
      </c>
      <c r="J1072" s="1681">
        <f>LOOKUP($B1072,$T$904:$T$983,F$904:F$983)</f>
        <v>9000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Domestic work cash income -- see Data2</v>
      </c>
      <c r="B1073" s="1652">
        <v>2</v>
      </c>
      <c r="C1073" s="1509">
        <f t="shared" ref="C1073:C1099" si="280">IF($A1073="","",LOOKUP($B1073,$T$904:$T$983,C$904:C$983))</f>
        <v>1440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4140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5760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6960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Labour migration(formal employment): no. people per HH</v>
      </c>
      <c r="B1074" s="1652">
        <v>3</v>
      </c>
      <c r="C1074" s="1509">
        <f t="shared" si="280"/>
        <v>0</v>
      </c>
      <c r="D1074" s="1509">
        <f t="shared" si="281"/>
        <v>0</v>
      </c>
      <c r="E1074" s="1509">
        <f t="shared" si="282"/>
        <v>0</v>
      </c>
      <c r="F1074" s="1509">
        <f t="shared" si="283"/>
        <v>0</v>
      </c>
      <c r="G1074" s="1372"/>
      <c r="H1074" s="1681">
        <f t="shared" si="284"/>
        <v>3000</v>
      </c>
      <c r="I1074" s="1681">
        <f t="shared" si="285"/>
        <v>0</v>
      </c>
      <c r="J1074" s="1681">
        <f t="shared" si="286"/>
        <v>7500</v>
      </c>
      <c r="K1074" s="1681">
        <f t="shared" si="287"/>
        <v>0</v>
      </c>
      <c r="L1074" s="1372"/>
      <c r="M1074" s="1497" t="e">
        <f t="shared" si="279"/>
        <v>#N/A</v>
      </c>
      <c r="N1074" s="1372"/>
      <c r="O1074" s="1372"/>
      <c r="P1074" s="1372"/>
      <c r="Q1074" s="1659"/>
      <c r="R1074" s="1372">
        <f t="shared" ref="R1074:R1099" si="288">IF($A1074="","",IF(LOOKUP($B1074,$T$904:$T$983,R$904:R$983)=0,"",LOOKUP($B1074,$T$904:$T$983,R$904:R$983)))</f>
        <v>30</v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0</v>
      </c>
      <c r="D1075" s="1509">
        <f t="shared" si="281"/>
        <v>0</v>
      </c>
      <c r="E1075" s="1509">
        <f t="shared" si="282"/>
        <v>0</v>
      </c>
      <c r="F1075" s="1509">
        <f t="shared" si="283"/>
        <v>0</v>
      </c>
      <c r="G1075" s="1372"/>
      <c r="H1075" s="1681">
        <f t="shared" si="284"/>
        <v>6000</v>
      </c>
      <c r="I1075" s="1681">
        <f t="shared" si="285"/>
        <v>0</v>
      </c>
      <c r="J1075" s="1681">
        <f t="shared" si="286"/>
        <v>15600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Self-employment -- see Data2</v>
      </c>
      <c r="B1076" s="1652">
        <v>5</v>
      </c>
      <c r="C1076" s="1509">
        <f t="shared" si="280"/>
        <v>2340</v>
      </c>
      <c r="D1076" s="1509">
        <f t="shared" si="281"/>
        <v>468</v>
      </c>
      <c r="E1076" s="1509">
        <f t="shared" si="282"/>
        <v>5460</v>
      </c>
      <c r="F1076" s="1509">
        <f t="shared" si="283"/>
        <v>1092</v>
      </c>
      <c r="G1076" s="1372"/>
      <c r="H1076" s="1681">
        <f t="shared" si="284"/>
        <v>7020</v>
      </c>
      <c r="I1076" s="1681">
        <f t="shared" si="285"/>
        <v>1404</v>
      </c>
      <c r="J1076" s="1681">
        <f t="shared" si="286"/>
        <v>9504</v>
      </c>
      <c r="K1076" s="1681">
        <f t="shared" si="287"/>
        <v>1900.7999999999993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Small business -- see Data2</v>
      </c>
      <c r="B1077" s="1652">
        <v>6</v>
      </c>
      <c r="C1077" s="1509">
        <f t="shared" si="280"/>
        <v>0</v>
      </c>
      <c r="D1077" s="1509">
        <f t="shared" si="281"/>
        <v>0</v>
      </c>
      <c r="E1077" s="1509">
        <f t="shared" si="282"/>
        <v>2820</v>
      </c>
      <c r="F1077" s="1509">
        <f t="shared" si="283"/>
        <v>0</v>
      </c>
      <c r="G1077" s="1372"/>
      <c r="H1077" s="1681">
        <f t="shared" si="284"/>
        <v>4680</v>
      </c>
      <c r="I1077" s="1681">
        <f t="shared" si="285"/>
        <v>0</v>
      </c>
      <c r="J1077" s="1681">
        <f t="shared" si="286"/>
        <v>5940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Social development -- see Data2</v>
      </c>
      <c r="B1078" s="1652">
        <v>7</v>
      </c>
      <c r="C1078" s="1509">
        <f t="shared" si="280"/>
        <v>10248</v>
      </c>
      <c r="D1078" s="1509">
        <f t="shared" si="281"/>
        <v>0</v>
      </c>
      <c r="E1078" s="1509">
        <f t="shared" si="282"/>
        <v>10248</v>
      </c>
      <c r="F1078" s="1509">
        <f t="shared" si="283"/>
        <v>0</v>
      </c>
      <c r="G1078" s="1372"/>
      <c r="H1078" s="1681">
        <f t="shared" si="284"/>
        <v>3048.0000000000005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>Helping friends</v>
      </c>
      <c r="B1079" s="1652">
        <v>8</v>
      </c>
      <c r="C1079" s="1509">
        <f t="shared" si="280"/>
        <v>540</v>
      </c>
      <c r="D1079" s="1509">
        <f t="shared" si="281"/>
        <v>0</v>
      </c>
      <c r="E1079" s="1509">
        <f t="shared" si="282"/>
        <v>1668</v>
      </c>
      <c r="F1079" s="1509">
        <f t="shared" si="283"/>
        <v>0</v>
      </c>
      <c r="G1079" s="1372"/>
      <c r="H1079" s="1681">
        <f t="shared" si="284"/>
        <v>2400</v>
      </c>
      <c r="I1079" s="1681">
        <f t="shared" si="285"/>
        <v>0</v>
      </c>
      <c r="J1079" s="1681">
        <f t="shared" si="286"/>
        <v>3840</v>
      </c>
      <c r="K1079" s="1681">
        <f t="shared" si="287"/>
        <v>0</v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>Gifts and support</v>
      </c>
      <c r="B1080" s="1652">
        <v>9</v>
      </c>
      <c r="C1080" s="1509">
        <f t="shared" si="280"/>
        <v>744</v>
      </c>
      <c r="D1080" s="1509">
        <f t="shared" si="281"/>
        <v>0</v>
      </c>
      <c r="E1080" s="1509">
        <f t="shared" si="282"/>
        <v>1740</v>
      </c>
      <c r="F1080" s="1509">
        <f t="shared" si="283"/>
        <v>0</v>
      </c>
      <c r="G1080" s="1372"/>
      <c r="H1080" s="1681">
        <f t="shared" si="284"/>
        <v>2340</v>
      </c>
      <c r="I1080" s="1681">
        <f t="shared" si="285"/>
        <v>0</v>
      </c>
      <c r="J1080" s="1681">
        <f t="shared" si="286"/>
        <v>3000</v>
      </c>
      <c r="K1080" s="1681">
        <f t="shared" si="287"/>
        <v>0</v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>Remittances: no. times per year</v>
      </c>
      <c r="B1081" s="1652">
        <v>10</v>
      </c>
      <c r="C1081" s="1509">
        <f t="shared" si="280"/>
        <v>1800</v>
      </c>
      <c r="D1081" s="1509">
        <f t="shared" si="281"/>
        <v>0</v>
      </c>
      <c r="E1081" s="1509">
        <f t="shared" si="282"/>
        <v>0</v>
      </c>
      <c r="F1081" s="1509">
        <f t="shared" si="283"/>
        <v>0</v>
      </c>
      <c r="G1081" s="1372"/>
      <c r="H1081" s="1681">
        <f t="shared" si="284"/>
        <v>0</v>
      </c>
      <c r="I1081" s="1681">
        <f t="shared" si="285"/>
        <v>0</v>
      </c>
      <c r="J1081" s="1681">
        <f t="shared" si="286"/>
        <v>0</v>
      </c>
      <c r="K1081" s="1681">
        <f t="shared" si="287"/>
        <v>0</v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19152</v>
      </c>
      <c r="D1100" s="1509">
        <f t="shared" ref="D1100:F1100" si="306">SUM(D1072:D1099)</f>
        <v>468</v>
      </c>
      <c r="E1100" s="1509">
        <f t="shared" si="306"/>
        <v>29676</v>
      </c>
      <c r="F1100" s="1509">
        <f t="shared" si="306"/>
        <v>1092</v>
      </c>
      <c r="G1100" s="1372"/>
      <c r="H1100" s="1509">
        <f t="shared" ref="H1100:K1100" si="307">SUM(H1072:H1099)</f>
        <v>39948</v>
      </c>
      <c r="I1100" s="1509">
        <f t="shared" si="307"/>
        <v>1404</v>
      </c>
      <c r="J1100" s="1509">
        <f t="shared" si="307"/>
        <v>61344</v>
      </c>
      <c r="K1100" s="1509">
        <f t="shared" si="307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410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534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1.3383827307537208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535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-0.13802750485625948</v>
      </c>
      <c r="E1104" s="1683" t="str">
        <f>IF(SUM(E1043:E1068)=E1103,"OK",SUM(E1043:E1068))</f>
        <v>OK</v>
      </c>
      <c r="F1104" s="1683">
        <f>IF(SUM(F1043:F1068)=F1103,"OK",SUM(F1043:F1068))</f>
        <v>-0.13644865631952219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-0.25574377960719341</v>
      </c>
      <c r="J1104" s="1683" t="str">
        <f>IF(SUM(J1043:J1068)=J1103,"OK",SUM(J1043:J1068))</f>
        <v>OK</v>
      </c>
      <c r="K1104" s="1683">
        <f>IF(SUM(K1043:K1068)=K1103,"OK",SUM(K1043:K1068))</f>
        <v>-0.37283600999324579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536</v>
      </c>
      <c r="B1105" s="1652"/>
      <c r="C1105" s="1653">
        <f>C985</f>
        <v>19152</v>
      </c>
      <c r="D1105" s="1653">
        <f>M985</f>
        <v>468</v>
      </c>
      <c r="E1105" s="1653">
        <f>D985</f>
        <v>29676</v>
      </c>
      <c r="F1105" s="1653">
        <f>N985</f>
        <v>1092</v>
      </c>
      <c r="G1105" s="1372"/>
      <c r="H1105" s="1688">
        <f>E985</f>
        <v>39948</v>
      </c>
      <c r="I1105" s="1688">
        <f>O985</f>
        <v>1404</v>
      </c>
      <c r="J1105" s="1688">
        <f>F985</f>
        <v>61344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535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537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538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Q1</v>
      </c>
      <c r="D1110" s="1661" t="str">
        <f>WB!B10</f>
        <v>Q2</v>
      </c>
      <c r="E1110" s="1661" t="str">
        <f>WB!B11</f>
        <v>Q3</v>
      </c>
      <c r="F1110" s="1661" t="str">
        <f>WB!B12</f>
        <v>Q4</v>
      </c>
      <c r="G1110" s="1372"/>
      <c r="H1110" s="1662" t="str">
        <f>C1110</f>
        <v>Q1</v>
      </c>
      <c r="I1110" s="1662" t="str">
        <f>D1110</f>
        <v>Q2</v>
      </c>
      <c r="J1110" s="1662" t="str">
        <f>E1110</f>
        <v>Q3</v>
      </c>
      <c r="K1110" s="1662" t="str">
        <f>F1110</f>
        <v>Q4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422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539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540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541</v>
      </c>
      <c r="N1113" s="1692" t="s">
        <v>349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542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543</v>
      </c>
      <c r="N1148" s="1692" t="s">
        <v>349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543</v>
      </c>
      <c r="N1176" s="1692" t="s">
        <v>349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</v>
      </c>
      <c r="D1190" s="1683">
        <f t="shared" si="339"/>
        <v>0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/>
      </c>
      <c r="N1190" s="1676" t="str">
        <f t="shared" si="333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0.29905445867360236</v>
      </c>
      <c r="D1191" s="1683">
        <f t="shared" si="339"/>
        <v>0.52774316236518071</v>
      </c>
      <c r="E1191" s="1683">
        <f t="shared" si="339"/>
        <v>0.8355933404115361</v>
      </c>
      <c r="F1191" s="1683">
        <f t="shared" si="339"/>
        <v>1.3193579059129517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0.21109726494607228</v>
      </c>
      <c r="D1192" s="1683">
        <f t="shared" si="339"/>
        <v>0.60690463671995776</v>
      </c>
      <c r="E1192" s="1683">
        <f t="shared" si="339"/>
        <v>0.84438905978428913</v>
      </c>
      <c r="F1192" s="1683">
        <f t="shared" si="339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0.43978596863765057</v>
      </c>
      <c r="F1193" s="1683">
        <f>IF(F$1111=0,0,MAX((SUM(F857,P857)+SUM(F969,P969)/F$1111),(SUM(F857)+SUM(F969)/F$1111)))</f>
        <v>1.0994649215941263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0.43978596863765057</v>
      </c>
      <c r="K1193" s="1684">
        <f>IF(F$1111=0,0,MAX(SUM(F969,P969)/F$1111,SUM(F969)/F$1111))</f>
        <v>1.0994649215941263</v>
      </c>
      <c r="L1193" s="1428"/>
      <c r="M1193" s="1676" t="str">
        <f t="shared" si="332"/>
        <v>yes</v>
      </c>
      <c r="N1193" s="1676" t="str">
        <f t="shared" si="333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0.87957193727530114</v>
      </c>
      <c r="F1194" s="1683">
        <f>IF(F$1111=0,0,MAX(SUM(F970,P970)/F$1111,SUM(F970)/F$1111))</f>
        <v>2.286887036915783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0.41163966664484092</v>
      </c>
      <c r="D1196" s="1683">
        <f t="shared" si="340"/>
        <v>0.96049255550462886</v>
      </c>
      <c r="E1196" s="1683">
        <f t="shared" si="340"/>
        <v>1.2349189999345229</v>
      </c>
      <c r="F1196" s="1683">
        <f t="shared" si="340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2"/>
        <v>yes</v>
      </c>
      <c r="N1196" s="1676" t="str">
        <f t="shared" si="333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0.41339881051939154</v>
      </c>
      <c r="E1197" s="1683">
        <f>IF(E$1111=0,0,MAX(SUM(E975,O975)/E$1111,SUM(E975)/E$1111))</f>
        <v>0.68606611107473492</v>
      </c>
      <c r="F1197" s="1683">
        <f>IF(F$1111=0,0,MAX(SUM(F975,P975)/F$1111,SUM(F975)/F$1111))</f>
        <v>0.87077621790254811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0.44682254413585304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/>
      </c>
      <c r="N1199" s="1676" t="str">
        <f t="shared" si="333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Helping friends</v>
      </c>
      <c r="B1200" s="1372"/>
      <c r="C1200" s="1683">
        <f>IF(C$1111=0,0,MAX(SUM(C981,M981)/C$1111,SUM(C981)/C$1111))</f>
        <v>7.9161474354777106E-2</v>
      </c>
      <c r="D1200" s="1683">
        <f>IF(D$1111=0,0,MAX(SUM(D981,N981)/D$1111,SUM(D981)/D$1111))</f>
        <v>0.24452099856253373</v>
      </c>
      <c r="E1200" s="1683">
        <f>IF(E$1111=0,0,MAX(SUM(E981,O981)/E$1111,SUM(E981)/E$1111))</f>
        <v>0.35182877491012043</v>
      </c>
      <c r="F1200" s="1683">
        <f>IF(F$1111=0,0,MAX(SUM(F981,P981)/F$1111,SUM(F981)/F$1111))</f>
        <v>0.56292603985619272</v>
      </c>
      <c r="G1200" s="1372"/>
      <c r="H1200" s="1410"/>
      <c r="I1200" s="1410"/>
      <c r="J1200" s="1410"/>
      <c r="K1200" s="1651"/>
      <c r="L1200" s="1372"/>
      <c r="M1200" s="1676" t="str">
        <f t="shared" si="332"/>
        <v>yes</v>
      </c>
      <c r="N1200" s="1676" t="str">
        <f t="shared" si="333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0.26387158118259035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>yes</v>
      </c>
      <c r="N1201" s="1676" t="str">
        <f t="shared" si="333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544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480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545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546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547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548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549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550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551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548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552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551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548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553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551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548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554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555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556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557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558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559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560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561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562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563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562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564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562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565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562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566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562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567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562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568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569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570</v>
      </c>
      <c r="B42" s="939"/>
      <c r="C42" s="1930" t="s">
        <v>571</v>
      </c>
      <c r="D42" s="1930"/>
      <c r="E42" s="1930"/>
      <c r="F42" s="1930"/>
      <c r="G42" s="1032" t="s">
        <v>572</v>
      </c>
      <c r="H42" s="1033" t="str">
        <f>[1]ExpFactors!$H$42</f>
        <v>Additional Price (per kg)</v>
      </c>
      <c r="I42" s="835" t="s">
        <v>573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369</v>
      </c>
      <c r="B70" s="946"/>
      <c r="C70" s="1930" t="s">
        <v>571</v>
      </c>
      <c r="D70" s="1930"/>
      <c r="E70" s="1930"/>
      <c r="F70" s="1930"/>
      <c r="G70" s="1032" t="s">
        <v>572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708</v>
      </c>
      <c r="B83" s="946"/>
      <c r="C83" s="1930" t="s">
        <v>571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709</v>
      </c>
      <c r="B86" s="946"/>
      <c r="C86" s="1930" t="s">
        <v>571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575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574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571</v>
      </c>
      <c r="D89" s="1930"/>
      <c r="E89" s="1930"/>
      <c r="F89" s="1930"/>
      <c r="G89" s="1032" t="s">
        <v>572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576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577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578</v>
      </c>
      <c r="B92" s="946"/>
      <c r="C92" s="1930" t="s">
        <v>571</v>
      </c>
      <c r="D92" s="1930"/>
      <c r="E92" s="1930"/>
      <c r="F92" s="1930"/>
      <c r="G92" s="1032" t="s">
        <v>572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579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580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581</v>
      </c>
      <c r="B95" s="946"/>
      <c r="C95" s="1930" t="s">
        <v>571</v>
      </c>
      <c r="D95" s="1930"/>
      <c r="E95" s="1930"/>
      <c r="F95" s="1930"/>
      <c r="G95" s="1032" t="s">
        <v>572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582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583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584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585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586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587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588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589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590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591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592</v>
      </c>
      <c r="C2" s="950"/>
    </row>
    <row r="3" spans="2:3" ht="15" customHeight="1">
      <c r="B3" s="949" t="s">
        <v>593</v>
      </c>
      <c r="C3" s="950" t="s">
        <v>599</v>
      </c>
    </row>
    <row r="4" spans="2:3" ht="15" customHeight="1">
      <c r="B4" s="949" t="s">
        <v>594</v>
      </c>
      <c r="C4" s="950" t="s">
        <v>598</v>
      </c>
    </row>
    <row r="5" spans="2:3" ht="36" customHeight="1">
      <c r="B5" s="949" t="s">
        <v>595</v>
      </c>
      <c r="C5" s="950"/>
    </row>
    <row r="6" spans="2:3" ht="15" customHeight="1">
      <c r="B6" s="949" t="s">
        <v>596</v>
      </c>
      <c r="C6" s="95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795</v>
      </c>
      <c r="B1" s="1932" t="s">
        <v>908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909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908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910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910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1" t="s">
        <v>910</v>
      </c>
      <c r="BK1" s="1931"/>
      <c r="BL1" s="1931"/>
      <c r="BM1" s="1931"/>
      <c r="BN1" s="1931"/>
      <c r="BO1" s="1931"/>
      <c r="BP1" s="1931"/>
      <c r="BQ1" s="1931"/>
      <c r="BR1" s="1931"/>
      <c r="BS1" s="1931"/>
      <c r="BT1" s="1931"/>
      <c r="BU1" s="1931"/>
      <c r="BV1" s="1932" t="s">
        <v>910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911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910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910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883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885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885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889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889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1" t="s">
        <v>890</v>
      </c>
      <c r="BK2" s="1931"/>
      <c r="BL2" s="1931"/>
      <c r="BM2" s="1931"/>
      <c r="BN2" s="1931"/>
      <c r="BO2" s="1931"/>
      <c r="BP2" s="1931"/>
      <c r="BQ2" s="1931"/>
      <c r="BR2" s="1931"/>
      <c r="BS2" s="1931"/>
      <c r="BT2" s="1931"/>
      <c r="BU2" s="1931"/>
      <c r="BV2" s="1932" t="s">
        <v>889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890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890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890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744</v>
      </c>
      <c r="B3" s="1932" t="s">
        <v>884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886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912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887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888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33" t="s">
        <v>913</v>
      </c>
      <c r="BK3" s="1934"/>
      <c r="BL3" s="1934"/>
      <c r="BM3" s="1934"/>
      <c r="BN3" s="1934"/>
      <c r="BO3" s="1934"/>
      <c r="BP3" s="1934"/>
      <c r="BQ3" s="1934"/>
      <c r="BR3" s="1934"/>
      <c r="BS3" s="1934"/>
      <c r="BT3" s="1934"/>
      <c r="BU3" s="1935"/>
      <c r="BV3" s="1932" t="s">
        <v>914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915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916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917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745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746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747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748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749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750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751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752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753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754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755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756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757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809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752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753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754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755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756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757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918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752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753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754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755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756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757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919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752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753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754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755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756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757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920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752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753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754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756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757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921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752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753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754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756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757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761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752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753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754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756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757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762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752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753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754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756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757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763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752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753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754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756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757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764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765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766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767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768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769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765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766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767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768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770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765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766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767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768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771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765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766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767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768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772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773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774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775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440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776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777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778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779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780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781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782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783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784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785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786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787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788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789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790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791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440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792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793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794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796</v>
      </c>
      <c r="B2" s="1110" t="s">
        <v>797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798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799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800</v>
      </c>
      <c r="B4" s="1115" t="s">
        <v>884</v>
      </c>
      <c r="C4" s="1115" t="s">
        <v>886</v>
      </c>
      <c r="D4" s="1115" t="s">
        <v>1012</v>
      </c>
      <c r="E4" s="1115" t="s">
        <v>887</v>
      </c>
      <c r="F4" s="1115" t="s">
        <v>946</v>
      </c>
      <c r="G4" s="1115" t="s">
        <v>1013</v>
      </c>
      <c r="H4" s="1115" t="s">
        <v>1014</v>
      </c>
      <c r="I4" s="1115" t="s">
        <v>1015</v>
      </c>
      <c r="J4" s="1115" t="s">
        <v>1016</v>
      </c>
      <c r="K4" s="1115" t="s">
        <v>1017</v>
      </c>
      <c r="L4" s="1115" t="s">
        <v>884</v>
      </c>
      <c r="M4" s="1115" t="s">
        <v>886</v>
      </c>
      <c r="N4" s="1115" t="s">
        <v>1018</v>
      </c>
      <c r="O4" s="1115" t="s">
        <v>887</v>
      </c>
      <c r="P4" s="1115" t="s">
        <v>946</v>
      </c>
      <c r="Q4" s="1334" t="s">
        <v>1019</v>
      </c>
      <c r="R4" s="1115" t="s">
        <v>1020</v>
      </c>
      <c r="S4" s="1115" t="s">
        <v>1015</v>
      </c>
      <c r="T4" s="1335" t="s">
        <v>1016</v>
      </c>
      <c r="U4" s="1121" t="s">
        <v>1017</v>
      </c>
      <c r="V4" s="1123"/>
      <c r="W4" s="1336"/>
    </row>
    <row r="5" spans="1:23" s="1343" customFormat="1">
      <c r="A5" s="1337" t="s">
        <v>801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802</v>
      </c>
      <c r="B6" s="1118" t="s">
        <v>1021</v>
      </c>
      <c r="C6" s="1118" t="s">
        <v>1022</v>
      </c>
      <c r="D6" s="1118" t="s">
        <v>1021</v>
      </c>
      <c r="E6" s="1118" t="s">
        <v>1021</v>
      </c>
      <c r="F6" s="1118" t="s">
        <v>1023</v>
      </c>
      <c r="G6" s="1118" t="s">
        <v>1021</v>
      </c>
      <c r="H6" s="1118" t="s">
        <v>1023</v>
      </c>
      <c r="I6" s="1118" t="s">
        <v>1021</v>
      </c>
      <c r="J6" s="1118" t="s">
        <v>1021</v>
      </c>
      <c r="K6" s="1118" t="s">
        <v>1021</v>
      </c>
      <c r="L6" s="1118"/>
      <c r="M6" s="1118"/>
      <c r="N6" s="1118"/>
      <c r="O6" s="1118"/>
      <c r="P6" s="1118"/>
      <c r="Q6" s="1344"/>
    </row>
    <row r="7" spans="1:23">
      <c r="A7" s="1117" t="s">
        <v>803</v>
      </c>
      <c r="B7" s="1118" t="s">
        <v>1024</v>
      </c>
      <c r="C7" s="1118" t="s">
        <v>885</v>
      </c>
      <c r="D7" s="1118" t="s">
        <v>885</v>
      </c>
      <c r="E7" s="1118" t="s">
        <v>1025</v>
      </c>
      <c r="F7" s="1118" t="s">
        <v>1026</v>
      </c>
      <c r="G7" s="1118" t="s">
        <v>1026</v>
      </c>
      <c r="H7" s="1118" t="s">
        <v>1027</v>
      </c>
      <c r="I7" s="1118" t="s">
        <v>1027</v>
      </c>
      <c r="J7" s="1118" t="s">
        <v>1028</v>
      </c>
      <c r="K7" s="1118" t="s">
        <v>1025</v>
      </c>
      <c r="L7" s="1118"/>
      <c r="M7" s="1118"/>
      <c r="N7" s="1118"/>
      <c r="O7" s="1118"/>
      <c r="P7" s="1118"/>
      <c r="Q7" s="1344"/>
    </row>
    <row r="8" spans="1:23">
      <c r="A8" s="1117" t="s">
        <v>804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805</v>
      </c>
      <c r="B9" s="1118" t="s">
        <v>1029</v>
      </c>
      <c r="C9" s="1118" t="s">
        <v>1030</v>
      </c>
      <c r="D9" s="1118" t="s">
        <v>1030</v>
      </c>
      <c r="E9" s="1118" t="s">
        <v>1031</v>
      </c>
      <c r="F9" s="1118" t="s">
        <v>1031</v>
      </c>
      <c r="G9" s="1118" t="s">
        <v>1031</v>
      </c>
      <c r="H9" s="1118" t="s">
        <v>1032</v>
      </c>
      <c r="I9" s="1118" t="s">
        <v>1033</v>
      </c>
      <c r="J9" s="1118" t="s">
        <v>1033</v>
      </c>
      <c r="K9" s="1118" t="s">
        <v>1031</v>
      </c>
      <c r="L9" s="1118"/>
      <c r="M9" s="1118"/>
      <c r="N9" s="1118"/>
      <c r="O9" s="1118"/>
      <c r="P9" s="1118"/>
      <c r="Q9" s="1344"/>
    </row>
    <row r="10" spans="1:23">
      <c r="A10" s="1117" t="s">
        <v>806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807</v>
      </c>
      <c r="B11" s="1121" t="s">
        <v>1034</v>
      </c>
      <c r="C11" s="1121" t="s">
        <v>1035</v>
      </c>
      <c r="D11" s="1121" t="s">
        <v>1035</v>
      </c>
      <c r="E11" s="1122" t="s">
        <v>1035</v>
      </c>
      <c r="F11" s="1121" t="s">
        <v>1035</v>
      </c>
      <c r="G11" s="1121" t="s">
        <v>1035</v>
      </c>
      <c r="H11" s="1121" t="s">
        <v>1036</v>
      </c>
      <c r="I11" s="1121" t="s">
        <v>1037</v>
      </c>
      <c r="J11" s="1121" t="s">
        <v>1037</v>
      </c>
      <c r="K11" s="1121" t="s">
        <v>1035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758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802</v>
      </c>
      <c r="B13" s="1118" t="s">
        <v>1038</v>
      </c>
      <c r="C13" s="1118" t="s">
        <v>1038</v>
      </c>
      <c r="D13" s="1118" t="s">
        <v>1038</v>
      </c>
      <c r="E13" s="1118" t="s">
        <v>1038</v>
      </c>
      <c r="F13" s="1118" t="s">
        <v>1038</v>
      </c>
      <c r="G13" s="1118" t="s">
        <v>1038</v>
      </c>
      <c r="H13" s="1118" t="s">
        <v>1038</v>
      </c>
      <c r="I13" s="1118" t="s">
        <v>1038</v>
      </c>
      <c r="J13" s="1118" t="s">
        <v>1038</v>
      </c>
      <c r="K13" s="1118" t="s">
        <v>1038</v>
      </c>
      <c r="L13" s="1118"/>
      <c r="M13" s="1118"/>
      <c r="N13" s="1118"/>
      <c r="O13" s="1118"/>
      <c r="P13" s="1118"/>
      <c r="Q13" s="1344"/>
    </row>
    <row r="14" spans="1:23">
      <c r="A14" s="1117" t="s">
        <v>803</v>
      </c>
      <c r="B14" s="1118" t="s">
        <v>1024</v>
      </c>
      <c r="C14" s="1118" t="s">
        <v>885</v>
      </c>
      <c r="D14" s="1118" t="s">
        <v>885</v>
      </c>
      <c r="E14" s="1118" t="s">
        <v>1025</v>
      </c>
      <c r="F14" s="1118" t="s">
        <v>1026</v>
      </c>
      <c r="G14" s="1118" t="s">
        <v>1026</v>
      </c>
      <c r="H14" s="1118" t="s">
        <v>1028</v>
      </c>
      <c r="I14" s="1118" t="s">
        <v>1028</v>
      </c>
      <c r="J14" s="1118" t="s">
        <v>1028</v>
      </c>
      <c r="K14" s="1118" t="s">
        <v>1025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804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805</v>
      </c>
      <c r="B16" s="1118" t="s">
        <v>1029</v>
      </c>
      <c r="C16" s="1118" t="s">
        <v>1039</v>
      </c>
      <c r="D16" s="1118" t="s">
        <v>1039</v>
      </c>
      <c r="E16" s="1118" t="s">
        <v>1030</v>
      </c>
      <c r="F16" s="1118" t="s">
        <v>1039</v>
      </c>
      <c r="G16" s="1118" t="s">
        <v>1039</v>
      </c>
      <c r="H16" s="1118" t="s">
        <v>1040</v>
      </c>
      <c r="I16" s="1118" t="s">
        <v>1040</v>
      </c>
      <c r="J16" s="1118" t="s">
        <v>1041</v>
      </c>
      <c r="K16" s="1118" t="s">
        <v>1030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806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807</v>
      </c>
      <c r="B18" s="1121" t="s">
        <v>1042</v>
      </c>
      <c r="C18" s="1121" t="s">
        <v>1042</v>
      </c>
      <c r="D18" s="1121" t="s">
        <v>1042</v>
      </c>
      <c r="E18" s="1122" t="s">
        <v>1042</v>
      </c>
      <c r="F18" s="1121" t="s">
        <v>1042</v>
      </c>
      <c r="G18" s="1121" t="s">
        <v>1042</v>
      </c>
      <c r="H18" s="1121" t="s">
        <v>1043</v>
      </c>
      <c r="I18" s="1121" t="s">
        <v>1043</v>
      </c>
      <c r="J18" s="1121" t="s">
        <v>1044</v>
      </c>
      <c r="K18" s="1121" t="s">
        <v>1042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1045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802</v>
      </c>
      <c r="B20" s="1118" t="s">
        <v>1038</v>
      </c>
      <c r="C20" s="1118" t="s">
        <v>1023</v>
      </c>
      <c r="D20" s="1118" t="s">
        <v>1038</v>
      </c>
      <c r="E20" s="1118" t="s">
        <v>1038</v>
      </c>
      <c r="F20" s="1118" t="s">
        <v>1038</v>
      </c>
      <c r="G20" s="1118" t="s">
        <v>1023</v>
      </c>
      <c r="H20" s="1118" t="s">
        <v>1046</v>
      </c>
      <c r="I20" s="1118" t="s">
        <v>1023</v>
      </c>
      <c r="J20" s="1118" t="s">
        <v>1038</v>
      </c>
      <c r="K20" s="1118" t="s">
        <v>1038</v>
      </c>
      <c r="L20" s="1118"/>
      <c r="M20" s="1118"/>
      <c r="N20" s="1118"/>
      <c r="O20" s="1118"/>
      <c r="P20" s="1118"/>
      <c r="Q20" s="1344"/>
    </row>
    <row r="21" spans="1:23">
      <c r="A21" s="1117" t="s">
        <v>803</v>
      </c>
      <c r="B21" s="1118" t="s">
        <v>1024</v>
      </c>
      <c r="C21" s="1118" t="s">
        <v>885</v>
      </c>
      <c r="D21" s="1118" t="s">
        <v>1027</v>
      </c>
      <c r="E21" s="1118" t="s">
        <v>1027</v>
      </c>
      <c r="F21" s="1118" t="s">
        <v>1027</v>
      </c>
      <c r="G21" s="1118" t="s">
        <v>1027</v>
      </c>
      <c r="H21" s="1118" t="s">
        <v>1027</v>
      </c>
      <c r="I21" s="1118" t="s">
        <v>1027</v>
      </c>
      <c r="J21" s="1118" t="s">
        <v>1027</v>
      </c>
      <c r="K21" s="1118" t="s">
        <v>1027</v>
      </c>
      <c r="L21" s="1118"/>
      <c r="M21" s="1118"/>
      <c r="N21" s="1118"/>
      <c r="O21" s="1118"/>
      <c r="P21" s="1118"/>
      <c r="Q21" s="1344"/>
    </row>
    <row r="22" spans="1:23">
      <c r="A22" s="1117" t="s">
        <v>804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805</v>
      </c>
      <c r="B23" s="1118" t="s">
        <v>1047</v>
      </c>
      <c r="C23" s="1118" t="s">
        <v>1047</v>
      </c>
      <c r="D23" s="1118" t="s">
        <v>1048</v>
      </c>
      <c r="E23" s="1118" t="s">
        <v>1047</v>
      </c>
      <c r="F23" s="1118" t="s">
        <v>1048</v>
      </c>
      <c r="G23" s="1118" t="s">
        <v>1048</v>
      </c>
      <c r="H23" s="1118" t="s">
        <v>1049</v>
      </c>
      <c r="I23" s="1118" t="s">
        <v>1050</v>
      </c>
      <c r="J23" s="1118" t="s">
        <v>1037</v>
      </c>
      <c r="K23" s="1118" t="s">
        <v>1048</v>
      </c>
      <c r="L23" s="1118"/>
      <c r="M23" s="1118"/>
      <c r="N23" s="1118"/>
      <c r="O23" s="1118"/>
      <c r="P23" s="1118"/>
      <c r="Q23" s="1344"/>
    </row>
    <row r="24" spans="1:23">
      <c r="A24" s="1117" t="s">
        <v>806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807</v>
      </c>
      <c r="B25" s="1121" t="s">
        <v>1031</v>
      </c>
      <c r="C25" s="1121" t="s">
        <v>1051</v>
      </c>
      <c r="D25" s="1121" t="s">
        <v>1032</v>
      </c>
      <c r="E25" s="1121" t="s">
        <v>1032</v>
      </c>
      <c r="F25" s="1121" t="s">
        <v>1032</v>
      </c>
      <c r="G25" s="1121" t="s">
        <v>1031</v>
      </c>
      <c r="H25" s="1121" t="s">
        <v>1052</v>
      </c>
      <c r="I25" s="1121" t="s">
        <v>1053</v>
      </c>
      <c r="J25" s="1121" t="s">
        <v>1048</v>
      </c>
      <c r="K25" s="1121" t="s">
        <v>1054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759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802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803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804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805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806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807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769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802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803</v>
      </c>
      <c r="B35" s="1118" t="s">
        <v>1027</v>
      </c>
      <c r="C35" s="1118" t="s">
        <v>1027</v>
      </c>
      <c r="D35" s="1118" t="s">
        <v>1055</v>
      </c>
      <c r="E35" s="1118" t="s">
        <v>1027</v>
      </c>
      <c r="F35" s="1118" t="s">
        <v>1027</v>
      </c>
      <c r="G35" s="1118" t="s">
        <v>1027</v>
      </c>
      <c r="H35" s="1118" t="s">
        <v>1027</v>
      </c>
      <c r="I35" s="1118" t="s">
        <v>1027</v>
      </c>
      <c r="J35" s="1118" t="s">
        <v>1027</v>
      </c>
      <c r="K35" s="1118" t="s">
        <v>1025</v>
      </c>
      <c r="L35" s="1118"/>
      <c r="M35" s="1118"/>
      <c r="N35" s="1118"/>
      <c r="O35" s="1118"/>
      <c r="P35" s="1118"/>
      <c r="Q35" s="1344"/>
    </row>
    <row r="36" spans="1:23">
      <c r="A36" s="1117" t="s">
        <v>804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805</v>
      </c>
      <c r="B37" s="1119" t="s">
        <v>1041</v>
      </c>
      <c r="C37" s="1118" t="s">
        <v>1056</v>
      </c>
      <c r="D37" s="1118" t="s">
        <v>1057</v>
      </c>
      <c r="E37" s="1118" t="s">
        <v>1031</v>
      </c>
      <c r="F37" s="1119" t="s">
        <v>1056</v>
      </c>
      <c r="G37" s="1118" t="s">
        <v>1058</v>
      </c>
      <c r="H37" s="1118" t="s">
        <v>1040</v>
      </c>
      <c r="I37" s="1118" t="s">
        <v>1059</v>
      </c>
      <c r="J37" s="1118" t="s">
        <v>1060</v>
      </c>
      <c r="K37" s="1118" t="s">
        <v>1061</v>
      </c>
      <c r="L37" s="1118"/>
      <c r="M37" s="1118"/>
      <c r="N37" s="1118"/>
      <c r="O37" s="1118"/>
      <c r="P37" s="1118"/>
      <c r="Q37" s="1344"/>
    </row>
    <row r="38" spans="1:23">
      <c r="A38" s="1117" t="s">
        <v>806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807</v>
      </c>
      <c r="B39" s="1123" t="s">
        <v>1062</v>
      </c>
      <c r="C39" s="1121" t="s">
        <v>1056</v>
      </c>
      <c r="D39" s="1121" t="s">
        <v>1048</v>
      </c>
      <c r="E39" s="1121" t="s">
        <v>1048</v>
      </c>
      <c r="F39" s="1123" t="s">
        <v>1056</v>
      </c>
      <c r="G39" s="1121" t="s">
        <v>1063</v>
      </c>
      <c r="H39" s="1121" t="s">
        <v>1031</v>
      </c>
      <c r="I39" s="1121" t="s">
        <v>1031</v>
      </c>
      <c r="J39" s="1121" t="s">
        <v>1064</v>
      </c>
      <c r="K39" s="1121" t="s">
        <v>1065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808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802</v>
      </c>
      <c r="B41" s="1118" t="s">
        <v>1038</v>
      </c>
      <c r="C41" s="1118" t="s">
        <v>1038</v>
      </c>
      <c r="D41" s="1118" t="s">
        <v>1038</v>
      </c>
      <c r="E41" s="1119" t="s">
        <v>1038</v>
      </c>
      <c r="F41" s="1118" t="s">
        <v>1038</v>
      </c>
      <c r="G41" s="1118" t="s">
        <v>1038</v>
      </c>
      <c r="H41" s="1118" t="s">
        <v>1038</v>
      </c>
      <c r="I41" s="1118" t="s">
        <v>1038</v>
      </c>
      <c r="J41" s="1118" t="s">
        <v>1038</v>
      </c>
      <c r="K41" s="1118" t="s">
        <v>1038</v>
      </c>
      <c r="L41" s="1119"/>
      <c r="M41" s="1119"/>
      <c r="N41" s="1119"/>
      <c r="O41" s="1119"/>
      <c r="P41" s="1119"/>
      <c r="Q41" s="1346"/>
    </row>
    <row r="42" spans="1:23">
      <c r="A42" s="1117" t="s">
        <v>803</v>
      </c>
      <c r="B42" s="1118" t="s">
        <v>1027</v>
      </c>
      <c r="C42" s="1118" t="s">
        <v>1027</v>
      </c>
      <c r="D42" s="1118" t="s">
        <v>1027</v>
      </c>
      <c r="E42" s="1119" t="s">
        <v>1027</v>
      </c>
      <c r="F42" s="1118" t="s">
        <v>1027</v>
      </c>
      <c r="G42" s="1118" t="s">
        <v>1027</v>
      </c>
      <c r="H42" s="1118" t="s">
        <v>1027</v>
      </c>
      <c r="I42" s="1118" t="s">
        <v>1027</v>
      </c>
      <c r="J42" s="1118" t="s">
        <v>1027</v>
      </c>
      <c r="K42" s="1118" t="s">
        <v>1025</v>
      </c>
      <c r="L42" s="1119"/>
      <c r="M42" s="1119"/>
      <c r="N42" s="1119"/>
      <c r="O42" s="1119"/>
      <c r="P42" s="1119"/>
      <c r="Q42" s="1346"/>
    </row>
    <row r="43" spans="1:23">
      <c r="A43" s="1117" t="s">
        <v>804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805</v>
      </c>
      <c r="B44" s="1119" t="s">
        <v>1029</v>
      </c>
      <c r="C44" s="1118" t="s">
        <v>1039</v>
      </c>
      <c r="D44" s="1118" t="s">
        <v>1066</v>
      </c>
      <c r="E44" s="1119" t="s">
        <v>1042</v>
      </c>
      <c r="F44" s="1119" t="s">
        <v>1056</v>
      </c>
      <c r="G44" s="1118" t="s">
        <v>1035</v>
      </c>
      <c r="H44" s="1118" t="s">
        <v>1035</v>
      </c>
      <c r="I44" s="1118" t="s">
        <v>1035</v>
      </c>
      <c r="J44" s="1118" t="s">
        <v>1041</v>
      </c>
      <c r="K44" s="1118" t="s">
        <v>1061</v>
      </c>
      <c r="L44" s="1119"/>
      <c r="M44" s="1119"/>
      <c r="N44" s="1119"/>
      <c r="O44" s="1119"/>
      <c r="P44" s="1119"/>
      <c r="Q44" s="1346"/>
    </row>
    <row r="45" spans="1:23">
      <c r="A45" s="1117" t="s">
        <v>806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807</v>
      </c>
      <c r="B46" s="1123" t="s">
        <v>1042</v>
      </c>
      <c r="C46" s="1121" t="s">
        <v>1042</v>
      </c>
      <c r="D46" s="1121" t="s">
        <v>1067</v>
      </c>
      <c r="E46" s="1123" t="s">
        <v>1067</v>
      </c>
      <c r="F46" s="1123" t="s">
        <v>1056</v>
      </c>
      <c r="G46" s="1121" t="s">
        <v>1031</v>
      </c>
      <c r="H46" s="1121" t="s">
        <v>1031</v>
      </c>
      <c r="I46" s="1121" t="s">
        <v>1031</v>
      </c>
      <c r="J46" s="1121" t="s">
        <v>1068</v>
      </c>
      <c r="K46" s="1121" t="s">
        <v>1065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764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802</v>
      </c>
      <c r="B48" s="1118"/>
      <c r="C48" s="1118"/>
      <c r="D48" s="1119"/>
      <c r="E48" s="1118"/>
      <c r="F48" s="1118"/>
      <c r="G48" s="1118" t="s">
        <v>1069</v>
      </c>
      <c r="H48" s="1118"/>
      <c r="I48" s="1118"/>
      <c r="J48" s="1118" t="s">
        <v>1046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803</v>
      </c>
      <c r="B49" s="1118"/>
      <c r="C49" s="1118"/>
      <c r="D49" s="1119"/>
      <c r="E49" s="1118"/>
      <c r="F49" s="1118"/>
      <c r="G49" s="1118" t="s">
        <v>1027</v>
      </c>
      <c r="H49" s="1118"/>
      <c r="I49" s="1118"/>
      <c r="J49" s="1118" t="s">
        <v>1027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804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805</v>
      </c>
      <c r="B51" s="1118"/>
      <c r="C51" s="1119"/>
      <c r="D51" s="1119"/>
      <c r="E51" s="1118"/>
      <c r="F51" s="1118"/>
      <c r="G51" s="1118" t="s">
        <v>1056</v>
      </c>
      <c r="H51" s="1118"/>
      <c r="I51" s="1118"/>
      <c r="J51" s="1118" t="s">
        <v>1056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806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807</v>
      </c>
      <c r="B53" s="1121"/>
      <c r="C53" s="1123"/>
      <c r="D53" s="1123"/>
      <c r="E53" s="1121"/>
      <c r="F53" s="1121"/>
      <c r="G53" s="1121" t="s">
        <v>1056</v>
      </c>
      <c r="H53" s="1121"/>
      <c r="I53" s="1121"/>
      <c r="J53" s="1121" t="s">
        <v>1056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809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802</v>
      </c>
      <c r="B55" s="1118" t="s">
        <v>1046</v>
      </c>
      <c r="C55" s="1118" t="s">
        <v>1038</v>
      </c>
      <c r="D55" s="1118" t="s">
        <v>1070</v>
      </c>
      <c r="E55" s="1118" t="s">
        <v>1046</v>
      </c>
      <c r="F55" s="1118" t="s">
        <v>1046</v>
      </c>
      <c r="G55" s="1118" t="s">
        <v>1046</v>
      </c>
      <c r="H55" s="1118" t="s">
        <v>1046</v>
      </c>
      <c r="I55" s="1118" t="s">
        <v>1046</v>
      </c>
      <c r="J55" s="1118" t="s">
        <v>1046</v>
      </c>
      <c r="K55" s="1118" t="s">
        <v>1046</v>
      </c>
      <c r="L55" s="1118"/>
      <c r="M55" s="1118"/>
      <c r="N55" s="1118"/>
      <c r="O55" s="1118"/>
      <c r="P55" s="1118"/>
      <c r="Q55" s="1344"/>
    </row>
    <row r="56" spans="1:23">
      <c r="A56" s="1117" t="s">
        <v>803</v>
      </c>
      <c r="B56" s="1118" t="s">
        <v>1024</v>
      </c>
      <c r="C56" s="1118" t="s">
        <v>885</v>
      </c>
      <c r="D56" s="1118" t="s">
        <v>1027</v>
      </c>
      <c r="E56" s="1118" t="s">
        <v>1027</v>
      </c>
      <c r="F56" s="1118" t="s">
        <v>1027</v>
      </c>
      <c r="G56" s="1118" t="s">
        <v>1027</v>
      </c>
      <c r="H56" s="1118" t="s">
        <v>1027</v>
      </c>
      <c r="I56" s="1118" t="s">
        <v>1027</v>
      </c>
      <c r="J56" s="1118" t="s">
        <v>1027</v>
      </c>
      <c r="K56" s="1118" t="s">
        <v>1027</v>
      </c>
      <c r="L56" s="1118"/>
      <c r="M56" s="1118"/>
      <c r="N56" s="1118"/>
      <c r="O56" s="1118"/>
      <c r="P56" s="1118"/>
      <c r="Q56" s="1344"/>
    </row>
    <row r="57" spans="1:23">
      <c r="A57" s="1117" t="s">
        <v>804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805</v>
      </c>
      <c r="B58" s="1118" t="s">
        <v>1029</v>
      </c>
      <c r="C58" s="1118" t="s">
        <v>1051</v>
      </c>
      <c r="D58" s="1118" t="s">
        <v>1071</v>
      </c>
      <c r="E58" s="1118" t="s">
        <v>1071</v>
      </c>
      <c r="F58" s="1118" t="s">
        <v>1065</v>
      </c>
      <c r="G58" s="1118" t="s">
        <v>1065</v>
      </c>
      <c r="H58" s="1118" t="s">
        <v>1054</v>
      </c>
      <c r="I58" s="1118" t="s">
        <v>1072</v>
      </c>
      <c r="J58" s="1118" t="s">
        <v>1065</v>
      </c>
      <c r="K58" s="1118" t="s">
        <v>1032</v>
      </c>
      <c r="L58" s="1119"/>
      <c r="M58" s="1119"/>
      <c r="N58" s="1119"/>
      <c r="O58" s="1119"/>
      <c r="P58" s="1119"/>
      <c r="Q58" s="1346"/>
    </row>
    <row r="59" spans="1:23">
      <c r="A59" s="1117" t="s">
        <v>806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807</v>
      </c>
      <c r="B60" s="1121" t="s">
        <v>1042</v>
      </c>
      <c r="C60" s="1121" t="s">
        <v>1073</v>
      </c>
      <c r="D60" s="1121" t="s">
        <v>1042</v>
      </c>
      <c r="E60" s="1121" t="s">
        <v>1042</v>
      </c>
      <c r="F60" s="1121" t="s">
        <v>1031</v>
      </c>
      <c r="G60" s="1121" t="s">
        <v>1074</v>
      </c>
      <c r="H60" s="1121" t="s">
        <v>1037</v>
      </c>
      <c r="I60" s="1121" t="s">
        <v>1037</v>
      </c>
      <c r="J60" s="1121" t="s">
        <v>1037</v>
      </c>
      <c r="K60" s="1121" t="s">
        <v>1047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810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802</v>
      </c>
      <c r="B62" s="1119" t="s">
        <v>1075</v>
      </c>
      <c r="C62" s="1118" t="s">
        <v>1075</v>
      </c>
      <c r="D62" s="1118" t="s">
        <v>1075</v>
      </c>
      <c r="E62" s="1118" t="s">
        <v>1075</v>
      </c>
      <c r="F62" s="1118" t="s">
        <v>1075</v>
      </c>
      <c r="G62" s="1118" t="s">
        <v>1075</v>
      </c>
      <c r="H62" s="1118" t="s">
        <v>1075</v>
      </c>
      <c r="I62" s="1118" t="s">
        <v>1075</v>
      </c>
      <c r="J62" s="1118" t="s">
        <v>1075</v>
      </c>
      <c r="K62" s="1118" t="s">
        <v>1075</v>
      </c>
      <c r="L62" s="1118"/>
      <c r="M62" s="1118"/>
      <c r="N62" s="1118"/>
      <c r="O62" s="1118"/>
      <c r="P62" s="1118"/>
      <c r="Q62" s="1344"/>
    </row>
    <row r="63" spans="1:23">
      <c r="A63" s="1117" t="s">
        <v>803</v>
      </c>
      <c r="B63" s="1119" t="s">
        <v>1027</v>
      </c>
      <c r="C63" s="1118" t="s">
        <v>1027</v>
      </c>
      <c r="D63" s="1118" t="s">
        <v>1027</v>
      </c>
      <c r="E63" s="1119" t="s">
        <v>1027</v>
      </c>
      <c r="F63" s="1118" t="s">
        <v>1027</v>
      </c>
      <c r="G63" s="1118" t="s">
        <v>1027</v>
      </c>
      <c r="H63" s="1118" t="s">
        <v>1027</v>
      </c>
      <c r="I63" s="1118" t="s">
        <v>1027</v>
      </c>
      <c r="J63" s="1118" t="s">
        <v>1027</v>
      </c>
      <c r="K63" s="1118" t="s">
        <v>1027</v>
      </c>
      <c r="L63" s="1118"/>
      <c r="M63" s="1118"/>
      <c r="N63" s="1118"/>
      <c r="O63" s="1118"/>
      <c r="P63" s="1118"/>
      <c r="Q63" s="1344"/>
    </row>
    <row r="64" spans="1:23">
      <c r="A64" s="1117" t="s">
        <v>804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805</v>
      </c>
      <c r="B65" s="1119" t="s">
        <v>1056</v>
      </c>
      <c r="C65" s="1118" t="s">
        <v>1056</v>
      </c>
      <c r="D65" s="1118" t="s">
        <v>1030</v>
      </c>
      <c r="E65" s="1118" t="s">
        <v>1056</v>
      </c>
      <c r="F65" s="1118" t="s">
        <v>1056</v>
      </c>
      <c r="G65" s="1118" t="s">
        <v>1056</v>
      </c>
      <c r="H65" s="1118" t="s">
        <v>1056</v>
      </c>
      <c r="I65" s="1118" t="s">
        <v>1076</v>
      </c>
      <c r="J65" s="1118" t="s">
        <v>1068</v>
      </c>
      <c r="K65" s="1118" t="s">
        <v>1061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806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807</v>
      </c>
      <c r="B67" s="1353" t="s">
        <v>1056</v>
      </c>
      <c r="C67" s="1121" t="s">
        <v>1056</v>
      </c>
      <c r="D67" s="1121" t="s">
        <v>1042</v>
      </c>
      <c r="E67" s="1123" t="s">
        <v>1056</v>
      </c>
      <c r="F67" s="1121" t="s">
        <v>1056</v>
      </c>
      <c r="G67" s="1121" t="s">
        <v>1056</v>
      </c>
      <c r="H67" s="1121" t="s">
        <v>1056</v>
      </c>
      <c r="I67" s="1121" t="s">
        <v>1044</v>
      </c>
      <c r="J67" s="1121" t="s">
        <v>1042</v>
      </c>
      <c r="K67" s="1121" t="s">
        <v>1065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790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803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804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805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806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807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811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802</v>
      </c>
      <c r="B76" s="1118" t="s">
        <v>1038</v>
      </c>
      <c r="C76" s="1118" t="s">
        <v>1038</v>
      </c>
      <c r="D76" s="1118" t="s">
        <v>1038</v>
      </c>
      <c r="E76" s="1118" t="s">
        <v>1038</v>
      </c>
      <c r="F76" s="1118" t="s">
        <v>1038</v>
      </c>
      <c r="G76" s="1118" t="s">
        <v>1038</v>
      </c>
      <c r="H76" s="1118" t="s">
        <v>1038</v>
      </c>
      <c r="I76" s="1118" t="s">
        <v>1038</v>
      </c>
      <c r="J76" s="1118" t="s">
        <v>1038</v>
      </c>
      <c r="K76" s="1118" t="s">
        <v>1038</v>
      </c>
      <c r="L76" s="1118"/>
      <c r="M76" s="1118"/>
      <c r="N76" s="1118"/>
      <c r="O76" s="1118"/>
      <c r="P76" s="1118"/>
      <c r="Q76" s="1344"/>
    </row>
    <row r="77" spans="1:23">
      <c r="A77" s="1117" t="s">
        <v>803</v>
      </c>
      <c r="B77" s="1118" t="s">
        <v>1024</v>
      </c>
      <c r="C77" s="1118" t="s">
        <v>885</v>
      </c>
      <c r="D77" s="1118" t="s">
        <v>885</v>
      </c>
      <c r="E77" s="1118" t="s">
        <v>1025</v>
      </c>
      <c r="F77" s="1118" t="s">
        <v>1026</v>
      </c>
      <c r="G77" s="1118" t="s">
        <v>1026</v>
      </c>
      <c r="H77" s="1118" t="s">
        <v>1028</v>
      </c>
      <c r="I77" s="1118" t="s">
        <v>1028</v>
      </c>
      <c r="J77" s="1118" t="s">
        <v>1028</v>
      </c>
      <c r="K77" s="1118" t="s">
        <v>1025</v>
      </c>
      <c r="L77" s="1118"/>
      <c r="M77" s="1118"/>
      <c r="N77" s="1118"/>
      <c r="O77" s="1118"/>
      <c r="P77" s="1118"/>
      <c r="Q77" s="1344"/>
    </row>
    <row r="78" spans="1:23">
      <c r="A78" s="1117" t="s">
        <v>804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805</v>
      </c>
      <c r="B79" s="1118" t="s">
        <v>1056</v>
      </c>
      <c r="C79" s="1118" t="s">
        <v>1056</v>
      </c>
      <c r="D79" s="1118" t="s">
        <v>1056</v>
      </c>
      <c r="E79" s="1118" t="s">
        <v>1056</v>
      </c>
      <c r="F79" s="1118" t="s">
        <v>1056</v>
      </c>
      <c r="G79" s="1118" t="s">
        <v>1056</v>
      </c>
      <c r="H79" s="1118" t="s">
        <v>1040</v>
      </c>
      <c r="I79" s="1118" t="s">
        <v>1040</v>
      </c>
      <c r="J79" s="1118" t="s">
        <v>1077</v>
      </c>
      <c r="K79" s="1118" t="s">
        <v>1078</v>
      </c>
      <c r="L79" s="1119"/>
      <c r="M79" s="1119"/>
      <c r="N79" s="1119"/>
      <c r="O79" s="1119"/>
      <c r="P79" s="1119"/>
      <c r="Q79" s="1346"/>
    </row>
    <row r="80" spans="1:23">
      <c r="A80" s="1117" t="s">
        <v>806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807</v>
      </c>
      <c r="B81" s="1121" t="s">
        <v>1056</v>
      </c>
      <c r="C81" s="1121" t="s">
        <v>1056</v>
      </c>
      <c r="D81" s="1121" t="s">
        <v>1056</v>
      </c>
      <c r="E81" s="1121" t="s">
        <v>1056</v>
      </c>
      <c r="F81" s="1121" t="s">
        <v>1056</v>
      </c>
      <c r="G81" s="1121" t="s">
        <v>1056</v>
      </c>
      <c r="H81" s="1121" t="s">
        <v>1043</v>
      </c>
      <c r="I81" s="1121" t="s">
        <v>1043</v>
      </c>
      <c r="J81" s="1121" t="s">
        <v>1044</v>
      </c>
      <c r="K81" s="1121" t="s">
        <v>1043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331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802</v>
      </c>
      <c r="B83" s="1118" t="s">
        <v>1079</v>
      </c>
      <c r="C83" s="1119" t="s">
        <v>1075</v>
      </c>
      <c r="D83" s="1118" t="s">
        <v>1075</v>
      </c>
      <c r="E83" s="1118" t="s">
        <v>1075</v>
      </c>
      <c r="F83" s="1119" t="s">
        <v>1075</v>
      </c>
      <c r="G83" s="1118" t="s">
        <v>1079</v>
      </c>
      <c r="H83" s="1118" t="s">
        <v>1079</v>
      </c>
      <c r="I83" s="1118" t="s">
        <v>1075</v>
      </c>
      <c r="J83" s="1118" t="s">
        <v>1079</v>
      </c>
      <c r="K83" s="1118" t="s">
        <v>1075</v>
      </c>
      <c r="L83" s="1118"/>
      <c r="M83" s="1118"/>
      <c r="N83" s="1118"/>
      <c r="O83" s="1118"/>
      <c r="P83" s="1118"/>
      <c r="Q83" s="1344"/>
    </row>
    <row r="84" spans="1:23">
      <c r="A84" s="1117" t="s">
        <v>803</v>
      </c>
      <c r="B84" s="1118" t="s">
        <v>1024</v>
      </c>
      <c r="C84" s="1119" t="s">
        <v>885</v>
      </c>
      <c r="D84" s="1118" t="s">
        <v>885</v>
      </c>
      <c r="E84" s="1118" t="s">
        <v>1025</v>
      </c>
      <c r="F84" s="1119" t="s">
        <v>1026</v>
      </c>
      <c r="G84" s="1118" t="s">
        <v>1026</v>
      </c>
      <c r="H84" s="1118" t="s">
        <v>1028</v>
      </c>
      <c r="I84" s="1118" t="s">
        <v>1028</v>
      </c>
      <c r="J84" s="1118" t="s">
        <v>1028</v>
      </c>
      <c r="K84" s="1118" t="s">
        <v>1025</v>
      </c>
      <c r="L84" s="1118"/>
      <c r="M84" s="1118"/>
      <c r="N84" s="1118"/>
      <c r="O84" s="1118"/>
      <c r="P84" s="1118"/>
      <c r="Q84" s="1344"/>
    </row>
    <row r="85" spans="1:23">
      <c r="A85" s="1117" t="s">
        <v>804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805</v>
      </c>
      <c r="B86" s="1118" t="s">
        <v>1056</v>
      </c>
      <c r="C86" s="1119" t="s">
        <v>1056</v>
      </c>
      <c r="D86" s="1118" t="s">
        <v>1056</v>
      </c>
      <c r="E86" s="1118" t="s">
        <v>1056</v>
      </c>
      <c r="F86" s="1119" t="s">
        <v>1056</v>
      </c>
      <c r="G86" s="1118" t="s">
        <v>1056</v>
      </c>
      <c r="H86" s="1118" t="s">
        <v>1080</v>
      </c>
      <c r="I86" s="1118" t="s">
        <v>1080</v>
      </c>
      <c r="J86" s="1118" t="s">
        <v>1056</v>
      </c>
      <c r="K86" s="1118" t="s">
        <v>1056</v>
      </c>
      <c r="L86" s="1118"/>
      <c r="M86" s="1118"/>
      <c r="N86" s="1118"/>
      <c r="O86" s="1118"/>
      <c r="P86" s="1118"/>
      <c r="Q86" s="1344"/>
    </row>
    <row r="87" spans="1:23">
      <c r="A87" s="1117" t="s">
        <v>806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807</v>
      </c>
      <c r="B88" s="1121" t="s">
        <v>1056</v>
      </c>
      <c r="C88" s="1123" t="s">
        <v>1056</v>
      </c>
      <c r="D88" s="1121" t="s">
        <v>1056</v>
      </c>
      <c r="E88" s="1121" t="s">
        <v>1056</v>
      </c>
      <c r="F88" s="1123" t="s">
        <v>1056</v>
      </c>
      <c r="G88" s="1121" t="s">
        <v>1056</v>
      </c>
      <c r="H88" s="1121" t="s">
        <v>1081</v>
      </c>
      <c r="I88" s="1121" t="s">
        <v>1081</v>
      </c>
      <c r="J88" s="1121" t="s">
        <v>1056</v>
      </c>
      <c r="K88" s="1121" t="s">
        <v>1056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812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802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803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804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805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806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807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813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802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803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804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805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806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807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814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802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803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804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805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806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807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337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802</v>
      </c>
      <c r="B111" s="1118"/>
      <c r="C111" s="1118"/>
      <c r="D111" s="1118" t="s">
        <v>1082</v>
      </c>
      <c r="E111" s="1118" t="s">
        <v>1082</v>
      </c>
      <c r="F111" s="1118"/>
      <c r="G111" s="1118"/>
      <c r="H111" s="1118" t="s">
        <v>1083</v>
      </c>
      <c r="I111" s="1118" t="s">
        <v>1082</v>
      </c>
      <c r="J111" s="1119"/>
      <c r="K111" s="1118" t="s">
        <v>1084</v>
      </c>
      <c r="L111" s="1119"/>
      <c r="M111" s="1119"/>
      <c r="N111" s="1119"/>
      <c r="O111" s="1119"/>
      <c r="P111" s="1119"/>
      <c r="Q111" s="1346"/>
    </row>
    <row r="112" spans="1:23">
      <c r="A112" s="1117" t="s">
        <v>803</v>
      </c>
      <c r="B112" s="1118"/>
      <c r="C112" s="1118"/>
      <c r="D112" s="1118" t="s">
        <v>1027</v>
      </c>
      <c r="E112" s="1119" t="s">
        <v>1027</v>
      </c>
      <c r="F112" s="1118"/>
      <c r="G112" s="1118"/>
      <c r="H112" s="1118" t="s">
        <v>1027</v>
      </c>
      <c r="I112" s="1118" t="s">
        <v>1027</v>
      </c>
      <c r="J112" s="1119"/>
      <c r="K112" s="1118" t="s">
        <v>1027</v>
      </c>
      <c r="L112" s="1119"/>
      <c r="M112" s="1119"/>
      <c r="N112" s="1119"/>
      <c r="O112" s="1119"/>
      <c r="P112" s="1119"/>
      <c r="Q112" s="1346"/>
    </row>
    <row r="113" spans="1:23">
      <c r="A113" s="1117" t="s">
        <v>804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805</v>
      </c>
      <c r="B114" s="1118"/>
      <c r="C114" s="1118"/>
      <c r="D114" s="1118" t="s">
        <v>1051</v>
      </c>
      <c r="E114" s="1118" t="s">
        <v>1051</v>
      </c>
      <c r="F114" s="1118"/>
      <c r="G114" s="1118"/>
      <c r="H114" s="1118" t="s">
        <v>1031</v>
      </c>
      <c r="I114" s="1118" t="s">
        <v>1085</v>
      </c>
      <c r="J114" s="1119"/>
      <c r="K114" s="1118" t="s">
        <v>1065</v>
      </c>
      <c r="L114" s="1119"/>
      <c r="M114" s="1119"/>
      <c r="N114" s="1119"/>
      <c r="O114" s="1119"/>
      <c r="P114" s="1119"/>
      <c r="Q114" s="1346"/>
    </row>
    <row r="115" spans="1:23">
      <c r="A115" s="1117" t="s">
        <v>806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807</v>
      </c>
      <c r="B116" s="1121"/>
      <c r="C116" s="1121"/>
      <c r="D116" s="1121" t="s">
        <v>1051</v>
      </c>
      <c r="E116" s="1121" t="s">
        <v>1051</v>
      </c>
      <c r="F116" s="1121"/>
      <c r="G116" s="1121"/>
      <c r="H116" s="1121" t="s">
        <v>1086</v>
      </c>
      <c r="I116" s="1121" t="s">
        <v>1064</v>
      </c>
      <c r="J116" s="1123"/>
      <c r="K116" s="1121" t="s">
        <v>1065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815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802</v>
      </c>
      <c r="B118" s="1118" t="s">
        <v>1087</v>
      </c>
      <c r="C118" s="1118" t="s">
        <v>1087</v>
      </c>
      <c r="D118" s="1118" t="s">
        <v>1087</v>
      </c>
      <c r="E118" s="1118" t="s">
        <v>1087</v>
      </c>
      <c r="F118" s="1118" t="s">
        <v>1087</v>
      </c>
      <c r="G118" s="1118" t="s">
        <v>1087</v>
      </c>
      <c r="H118" s="1118" t="s">
        <v>1087</v>
      </c>
      <c r="I118" s="1118" t="s">
        <v>1087</v>
      </c>
      <c r="J118" s="1118" t="s">
        <v>1087</v>
      </c>
      <c r="K118" s="1118" t="s">
        <v>1087</v>
      </c>
      <c r="L118" s="1118"/>
      <c r="M118" s="1118"/>
      <c r="N118" s="1118"/>
      <c r="O118" s="1118"/>
      <c r="P118" s="1118"/>
      <c r="Q118" s="1344"/>
    </row>
    <row r="119" spans="1:23">
      <c r="A119" s="1117" t="s">
        <v>803</v>
      </c>
      <c r="B119" s="1118" t="s">
        <v>1024</v>
      </c>
      <c r="C119" s="1118" t="s">
        <v>885</v>
      </c>
      <c r="D119" s="1118" t="s">
        <v>885</v>
      </c>
      <c r="E119" s="1118" t="s">
        <v>1025</v>
      </c>
      <c r="F119" s="1118" t="s">
        <v>1026</v>
      </c>
      <c r="G119" s="1118" t="s">
        <v>1026</v>
      </c>
      <c r="H119" s="1118" t="s">
        <v>1028</v>
      </c>
      <c r="I119" s="1118" t="s">
        <v>1028</v>
      </c>
      <c r="J119" s="1118" t="s">
        <v>1028</v>
      </c>
      <c r="K119" s="1118" t="s">
        <v>1025</v>
      </c>
      <c r="L119" s="1118"/>
      <c r="M119" s="1118"/>
      <c r="N119" s="1118"/>
      <c r="O119" s="1118"/>
      <c r="P119" s="1118"/>
      <c r="Q119" s="1344"/>
    </row>
    <row r="120" spans="1:23">
      <c r="A120" s="1117" t="s">
        <v>804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805</v>
      </c>
      <c r="B121" s="1119" t="s">
        <v>1056</v>
      </c>
      <c r="C121" s="1118" t="s">
        <v>1056</v>
      </c>
      <c r="D121" s="1118" t="s">
        <v>1056</v>
      </c>
      <c r="E121" s="1119" t="s">
        <v>1056</v>
      </c>
      <c r="F121" s="1119" t="s">
        <v>1056</v>
      </c>
      <c r="G121" s="1119" t="s">
        <v>1056</v>
      </c>
      <c r="H121" s="1118" t="s">
        <v>1088</v>
      </c>
      <c r="I121" s="1118" t="s">
        <v>1088</v>
      </c>
      <c r="J121" s="1118" t="s">
        <v>1077</v>
      </c>
      <c r="K121" s="1118" t="s">
        <v>1056</v>
      </c>
      <c r="L121" s="1118"/>
      <c r="M121" s="1118"/>
      <c r="N121" s="1118"/>
      <c r="O121" s="1118"/>
      <c r="P121" s="1118"/>
      <c r="Q121" s="1344"/>
    </row>
    <row r="122" spans="1:23">
      <c r="A122" s="1117" t="s">
        <v>806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807</v>
      </c>
      <c r="B123" s="1123" t="s">
        <v>1056</v>
      </c>
      <c r="C123" s="1121" t="s">
        <v>1056</v>
      </c>
      <c r="D123" s="1121" t="s">
        <v>1056</v>
      </c>
      <c r="E123" s="1123" t="s">
        <v>1056</v>
      </c>
      <c r="F123" s="1123" t="s">
        <v>1056</v>
      </c>
      <c r="G123" s="1123" t="s">
        <v>1056</v>
      </c>
      <c r="H123" s="1121" t="s">
        <v>1036</v>
      </c>
      <c r="I123" s="1121" t="s">
        <v>1036</v>
      </c>
      <c r="J123" s="1121" t="s">
        <v>1036</v>
      </c>
      <c r="K123" s="1121" t="s">
        <v>1056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330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802</v>
      </c>
      <c r="B125" s="1118" t="s">
        <v>1089</v>
      </c>
      <c r="C125" s="1118" t="s">
        <v>1089</v>
      </c>
      <c r="D125" s="1118" t="s">
        <v>1089</v>
      </c>
      <c r="E125" s="1118" t="s">
        <v>1089</v>
      </c>
      <c r="F125" s="1118" t="s">
        <v>1089</v>
      </c>
      <c r="G125" s="1118" t="s">
        <v>1089</v>
      </c>
      <c r="H125" s="1118" t="s">
        <v>1089</v>
      </c>
      <c r="I125" s="1118" t="s">
        <v>1089</v>
      </c>
      <c r="J125" s="1118" t="s">
        <v>1089</v>
      </c>
      <c r="K125" s="1118" t="s">
        <v>1089</v>
      </c>
      <c r="L125" s="1118"/>
      <c r="M125" s="1118"/>
      <c r="N125" s="1118"/>
      <c r="O125" s="1118"/>
      <c r="P125" s="1118"/>
      <c r="Q125" s="1344"/>
    </row>
    <row r="126" spans="1:23">
      <c r="A126" s="1117" t="s">
        <v>803</v>
      </c>
      <c r="B126" s="1118" t="s">
        <v>1024</v>
      </c>
      <c r="C126" s="1118" t="s">
        <v>885</v>
      </c>
      <c r="D126" s="1118" t="s">
        <v>885</v>
      </c>
      <c r="E126" s="1118" t="s">
        <v>1025</v>
      </c>
      <c r="F126" s="1118" t="s">
        <v>1026</v>
      </c>
      <c r="G126" s="1118" t="s">
        <v>1026</v>
      </c>
      <c r="H126" s="1118" t="s">
        <v>1028</v>
      </c>
      <c r="I126" s="1118" t="s">
        <v>1028</v>
      </c>
      <c r="J126" s="1118" t="s">
        <v>1028</v>
      </c>
      <c r="K126" s="1118" t="s">
        <v>1025</v>
      </c>
      <c r="L126" s="1118"/>
      <c r="M126" s="1118"/>
      <c r="N126" s="1118"/>
      <c r="O126" s="1118"/>
      <c r="P126" s="1118"/>
      <c r="Q126" s="1344"/>
    </row>
    <row r="127" spans="1:23">
      <c r="A127" s="1117" t="s">
        <v>804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805</v>
      </c>
      <c r="B128" s="1118" t="s">
        <v>1056</v>
      </c>
      <c r="C128" s="1118" t="s">
        <v>1056</v>
      </c>
      <c r="D128" s="1118" t="s">
        <v>1056</v>
      </c>
      <c r="E128" s="1118" t="s">
        <v>1056</v>
      </c>
      <c r="F128" s="1118" t="s">
        <v>1056</v>
      </c>
      <c r="G128" s="1118" t="s">
        <v>1056</v>
      </c>
      <c r="H128" s="1118" t="s">
        <v>1056</v>
      </c>
      <c r="I128" s="1118" t="s">
        <v>1056</v>
      </c>
      <c r="J128" s="1118" t="s">
        <v>1056</v>
      </c>
      <c r="K128" s="1118" t="s">
        <v>1056</v>
      </c>
      <c r="L128" s="1118"/>
      <c r="M128" s="1118"/>
      <c r="N128" s="1118"/>
      <c r="O128" s="1118"/>
      <c r="P128" s="1118"/>
      <c r="Q128" s="1344"/>
    </row>
    <row r="129" spans="1:23">
      <c r="A129" s="1117" t="s">
        <v>806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807</v>
      </c>
      <c r="B130" s="1121" t="s">
        <v>1056</v>
      </c>
      <c r="C130" s="1121" t="s">
        <v>1056</v>
      </c>
      <c r="D130" s="1121" t="s">
        <v>1056</v>
      </c>
      <c r="E130" s="1121" t="s">
        <v>1056</v>
      </c>
      <c r="F130" s="1121" t="s">
        <v>1056</v>
      </c>
      <c r="G130" s="1121" t="s">
        <v>1056</v>
      </c>
      <c r="H130" s="1121" t="s">
        <v>1056</v>
      </c>
      <c r="I130" s="1121" t="s">
        <v>1056</v>
      </c>
      <c r="J130" s="1121" t="s">
        <v>1056</v>
      </c>
      <c r="K130" s="1121" t="s">
        <v>1056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760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802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804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805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806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807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1090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802</v>
      </c>
      <c r="B139" s="1118" t="s">
        <v>1070</v>
      </c>
      <c r="C139" s="1118" t="s">
        <v>1070</v>
      </c>
      <c r="D139" s="1118" t="s">
        <v>1046</v>
      </c>
      <c r="E139" s="1118" t="s">
        <v>1091</v>
      </c>
      <c r="F139" s="1118" t="s">
        <v>1046</v>
      </c>
      <c r="G139" s="1118" t="s">
        <v>1046</v>
      </c>
      <c r="H139" s="1118"/>
      <c r="I139" s="1119"/>
      <c r="J139" s="1118" t="s">
        <v>1092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803</v>
      </c>
      <c r="B140" s="1118" t="s">
        <v>1093</v>
      </c>
      <c r="C140" s="1118" t="s">
        <v>885</v>
      </c>
      <c r="D140" s="1118" t="s">
        <v>885</v>
      </c>
      <c r="E140" s="1118" t="s">
        <v>1025</v>
      </c>
      <c r="F140" s="1118" t="s">
        <v>1026</v>
      </c>
      <c r="G140" s="1118" t="s">
        <v>1026</v>
      </c>
      <c r="H140" s="1118"/>
      <c r="I140" s="1119"/>
      <c r="J140" s="1118" t="s">
        <v>1028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804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805</v>
      </c>
      <c r="B142" s="1118" t="s">
        <v>1094</v>
      </c>
      <c r="C142" s="1118" t="s">
        <v>1056</v>
      </c>
      <c r="D142" s="1118" t="s">
        <v>1056</v>
      </c>
      <c r="E142" s="1118" t="s">
        <v>1056</v>
      </c>
      <c r="F142" s="1118" t="s">
        <v>1056</v>
      </c>
      <c r="G142" s="1118" t="s">
        <v>1056</v>
      </c>
      <c r="H142" s="1118"/>
      <c r="I142" s="1119"/>
      <c r="J142" s="1118" t="s">
        <v>1056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806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807</v>
      </c>
      <c r="B144" s="1121" t="s">
        <v>1036</v>
      </c>
      <c r="C144" s="1121" t="s">
        <v>1056</v>
      </c>
      <c r="D144" s="1121" t="s">
        <v>1056</v>
      </c>
      <c r="E144" s="1121" t="s">
        <v>1056</v>
      </c>
      <c r="F144" s="1121" t="s">
        <v>1056</v>
      </c>
      <c r="G144" s="1121" t="s">
        <v>1056</v>
      </c>
      <c r="H144" s="1121"/>
      <c r="I144" s="1123"/>
      <c r="J144" s="1121" t="s">
        <v>1056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771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802</v>
      </c>
      <c r="B146" s="1118"/>
      <c r="C146" s="1118" t="s">
        <v>1095</v>
      </c>
      <c r="D146" s="1118" t="s">
        <v>1095</v>
      </c>
      <c r="E146" s="1119" t="s">
        <v>1095</v>
      </c>
      <c r="F146" s="1119" t="s">
        <v>1095</v>
      </c>
      <c r="G146" s="1118" t="s">
        <v>1095</v>
      </c>
      <c r="H146" s="1118" t="s">
        <v>1095</v>
      </c>
      <c r="I146" s="1118"/>
      <c r="J146" s="1118" t="s">
        <v>1095</v>
      </c>
      <c r="K146" s="1118" t="s">
        <v>1095</v>
      </c>
      <c r="L146" s="1118"/>
      <c r="M146" s="1118"/>
      <c r="N146" s="1118"/>
      <c r="O146" s="1118"/>
      <c r="P146" s="1118"/>
      <c r="Q146" s="1344"/>
    </row>
    <row r="147" spans="1:23">
      <c r="A147" s="1117" t="s">
        <v>803</v>
      </c>
      <c r="B147" s="1118"/>
      <c r="C147" s="1118" t="s">
        <v>1027</v>
      </c>
      <c r="D147" s="1118" t="s">
        <v>1027</v>
      </c>
      <c r="E147" s="1119" t="s">
        <v>1027</v>
      </c>
      <c r="F147" s="1119" t="s">
        <v>1027</v>
      </c>
      <c r="G147" s="1118" t="s">
        <v>1027</v>
      </c>
      <c r="H147" s="1118" t="s">
        <v>1027</v>
      </c>
      <c r="I147" s="1118"/>
      <c r="J147" s="1118" t="s">
        <v>1027</v>
      </c>
      <c r="K147" s="1118" t="s">
        <v>1025</v>
      </c>
      <c r="L147" s="1118"/>
      <c r="M147" s="1118"/>
      <c r="N147" s="1118"/>
      <c r="O147" s="1118"/>
      <c r="P147" s="1118"/>
      <c r="Q147" s="1344"/>
    </row>
    <row r="148" spans="1:23">
      <c r="A148" s="1117" t="s">
        <v>804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805</v>
      </c>
      <c r="B149" s="1118"/>
      <c r="C149" s="1118" t="s">
        <v>1096</v>
      </c>
      <c r="D149" s="1118" t="s">
        <v>1058</v>
      </c>
      <c r="E149" s="1119" t="s">
        <v>1056</v>
      </c>
      <c r="F149" s="1119" t="s">
        <v>1056</v>
      </c>
      <c r="G149" s="1118" t="s">
        <v>1056</v>
      </c>
      <c r="H149" s="1118" t="s">
        <v>1074</v>
      </c>
      <c r="I149" s="1119"/>
      <c r="J149" s="1118" t="s">
        <v>1074</v>
      </c>
      <c r="K149" s="1118" t="s">
        <v>1061</v>
      </c>
      <c r="L149" s="1119"/>
      <c r="M149" s="1119"/>
      <c r="N149" s="1119"/>
      <c r="O149" s="1119"/>
      <c r="P149" s="1119"/>
      <c r="Q149" s="1346"/>
    </row>
    <row r="150" spans="1:23">
      <c r="A150" s="1117" t="s">
        <v>806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807</v>
      </c>
      <c r="B151" s="1121"/>
      <c r="C151" s="1121" t="s">
        <v>1048</v>
      </c>
      <c r="D151" s="1121" t="s">
        <v>1067</v>
      </c>
      <c r="E151" s="1121" t="s">
        <v>1056</v>
      </c>
      <c r="F151" s="1121" t="s">
        <v>1056</v>
      </c>
      <c r="G151" s="1121" t="s">
        <v>1056</v>
      </c>
      <c r="H151" s="1121" t="s">
        <v>1097</v>
      </c>
      <c r="I151" s="1121"/>
      <c r="J151" s="1121" t="s">
        <v>1056</v>
      </c>
      <c r="K151" s="1121" t="s">
        <v>1065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1098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802</v>
      </c>
      <c r="B153" s="1118" t="s">
        <v>1099</v>
      </c>
      <c r="C153" s="1118" t="s">
        <v>1046</v>
      </c>
      <c r="D153" s="1118" t="s">
        <v>1046</v>
      </c>
      <c r="E153" s="1118" t="s">
        <v>1046</v>
      </c>
      <c r="F153" s="1118" t="s">
        <v>1046</v>
      </c>
      <c r="G153" s="1118" t="s">
        <v>1099</v>
      </c>
      <c r="H153" s="1118" t="s">
        <v>1046</v>
      </c>
      <c r="I153" s="1118" t="s">
        <v>1099</v>
      </c>
      <c r="J153" s="1118" t="s">
        <v>1046</v>
      </c>
      <c r="K153" s="1118" t="s">
        <v>1075</v>
      </c>
      <c r="L153" s="1118"/>
      <c r="M153" s="1118"/>
      <c r="N153" s="1118"/>
      <c r="O153" s="1118"/>
      <c r="P153" s="1118"/>
      <c r="Q153" s="1344"/>
    </row>
    <row r="154" spans="1:23">
      <c r="A154" s="1117" t="s">
        <v>803</v>
      </c>
      <c r="B154" s="1118" t="s">
        <v>1093</v>
      </c>
      <c r="C154" s="1118" t="s">
        <v>885</v>
      </c>
      <c r="D154" s="1118" t="s">
        <v>885</v>
      </c>
      <c r="E154" s="1118" t="s">
        <v>1025</v>
      </c>
      <c r="F154" s="1118" t="s">
        <v>1026</v>
      </c>
      <c r="G154" s="1118" t="s">
        <v>1026</v>
      </c>
      <c r="H154" s="1118" t="s">
        <v>1028</v>
      </c>
      <c r="I154" s="1118" t="s">
        <v>1028</v>
      </c>
      <c r="J154" s="1118" t="s">
        <v>1028</v>
      </c>
      <c r="K154" s="1118" t="s">
        <v>1025</v>
      </c>
      <c r="L154" s="1118"/>
      <c r="M154" s="1118"/>
      <c r="N154" s="1118"/>
      <c r="O154" s="1118"/>
      <c r="P154" s="1118"/>
      <c r="Q154" s="1344"/>
    </row>
    <row r="155" spans="1:23">
      <c r="A155" s="1117" t="s">
        <v>804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805</v>
      </c>
      <c r="B156" s="1118" t="s">
        <v>1100</v>
      </c>
      <c r="C156" s="1118" t="s">
        <v>1056</v>
      </c>
      <c r="D156" s="1118" t="s">
        <v>1056</v>
      </c>
      <c r="E156" s="1118" t="s">
        <v>1056</v>
      </c>
      <c r="F156" s="1118" t="s">
        <v>1056</v>
      </c>
      <c r="G156" s="1118" t="s">
        <v>1056</v>
      </c>
      <c r="H156" s="1118" t="s">
        <v>1056</v>
      </c>
      <c r="I156" s="1118" t="s">
        <v>1056</v>
      </c>
      <c r="J156" s="1118" t="s">
        <v>1056</v>
      </c>
      <c r="K156" s="1118" t="s">
        <v>1056</v>
      </c>
      <c r="L156" s="1119"/>
      <c r="M156" s="1119"/>
      <c r="N156" s="1119"/>
      <c r="O156" s="1119"/>
      <c r="P156" s="1119"/>
      <c r="Q156" s="1346"/>
    </row>
    <row r="157" spans="1:23">
      <c r="A157" s="1117" t="s">
        <v>806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807</v>
      </c>
      <c r="B158" s="1121" t="s">
        <v>1101</v>
      </c>
      <c r="C158" s="1121" t="s">
        <v>1056</v>
      </c>
      <c r="D158" s="1121" t="s">
        <v>1056</v>
      </c>
      <c r="E158" s="1121" t="s">
        <v>1056</v>
      </c>
      <c r="F158" s="1121" t="s">
        <v>1056</v>
      </c>
      <c r="G158" s="1121" t="s">
        <v>1056</v>
      </c>
      <c r="H158" s="1121" t="s">
        <v>1056</v>
      </c>
      <c r="I158" s="1121" t="s">
        <v>1056</v>
      </c>
      <c r="J158" s="1121" t="s">
        <v>1056</v>
      </c>
      <c r="K158" s="1121" t="s">
        <v>1056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1102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802</v>
      </c>
      <c r="B160" s="1118" t="s">
        <v>1046</v>
      </c>
      <c r="C160" s="1118" t="s">
        <v>1046</v>
      </c>
      <c r="D160" s="1118" t="s">
        <v>1046</v>
      </c>
      <c r="E160" s="1118" t="s">
        <v>1046</v>
      </c>
      <c r="F160" s="1118" t="s">
        <v>1046</v>
      </c>
      <c r="G160" s="1118" t="s">
        <v>1046</v>
      </c>
      <c r="H160" s="1118" t="s">
        <v>1038</v>
      </c>
      <c r="I160" s="1118"/>
      <c r="J160" s="1118" t="s">
        <v>1046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803</v>
      </c>
      <c r="B161" s="1118" t="s">
        <v>1024</v>
      </c>
      <c r="C161" s="1118" t="s">
        <v>885</v>
      </c>
      <c r="D161" s="1118" t="s">
        <v>885</v>
      </c>
      <c r="E161" s="1118" t="s">
        <v>1025</v>
      </c>
      <c r="F161" s="1118" t="s">
        <v>1026</v>
      </c>
      <c r="G161" s="1118" t="s">
        <v>1026</v>
      </c>
      <c r="H161" s="1118" t="s">
        <v>1028</v>
      </c>
      <c r="I161" s="1118"/>
      <c r="J161" s="1118" t="s">
        <v>1028</v>
      </c>
      <c r="K161" s="1118" t="s">
        <v>1025</v>
      </c>
      <c r="L161" s="1118"/>
      <c r="M161" s="1118"/>
      <c r="N161" s="1118"/>
      <c r="O161" s="1118"/>
      <c r="P161" s="1118"/>
      <c r="Q161" s="1344"/>
    </row>
    <row r="162" spans="1:23">
      <c r="A162" s="1117" t="s">
        <v>804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805</v>
      </c>
      <c r="B163" s="1118" t="s">
        <v>1080</v>
      </c>
      <c r="C163" s="1118" t="s">
        <v>1078</v>
      </c>
      <c r="D163" s="1118" t="s">
        <v>1078</v>
      </c>
      <c r="E163" s="1118" t="s">
        <v>1078</v>
      </c>
      <c r="F163" s="1118" t="s">
        <v>1056</v>
      </c>
      <c r="G163" s="1118" t="s">
        <v>1056</v>
      </c>
      <c r="H163" s="1118" t="s">
        <v>1040</v>
      </c>
      <c r="I163" s="1118"/>
      <c r="J163" s="1118" t="s">
        <v>1040</v>
      </c>
      <c r="K163" s="1118" t="s">
        <v>1040</v>
      </c>
      <c r="L163" s="1118"/>
      <c r="M163" s="1118"/>
      <c r="N163" s="1118"/>
      <c r="O163" s="1118"/>
      <c r="P163" s="1118"/>
      <c r="Q163" s="1344"/>
    </row>
    <row r="164" spans="1:23">
      <c r="A164" s="1117" t="s">
        <v>806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807</v>
      </c>
      <c r="B165" s="1121" t="s">
        <v>1035</v>
      </c>
      <c r="C165" s="1121" t="s">
        <v>1103</v>
      </c>
      <c r="D165" s="1121" t="s">
        <v>1103</v>
      </c>
      <c r="E165" s="1121" t="s">
        <v>1103</v>
      </c>
      <c r="F165" s="1121" t="s">
        <v>1056</v>
      </c>
      <c r="G165" s="1121" t="s">
        <v>1056</v>
      </c>
      <c r="H165" s="1121" t="s">
        <v>1043</v>
      </c>
      <c r="I165" s="1121"/>
      <c r="J165" s="1121" t="s">
        <v>1043</v>
      </c>
      <c r="K165" s="1121" t="s">
        <v>1043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1104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802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803</v>
      </c>
      <c r="B168" s="1118" t="s">
        <v>1024</v>
      </c>
      <c r="C168" s="1118" t="s">
        <v>885</v>
      </c>
      <c r="D168" s="1118" t="s">
        <v>885</v>
      </c>
      <c r="E168" s="1118" t="s">
        <v>1025</v>
      </c>
      <c r="F168" s="1118" t="s">
        <v>1026</v>
      </c>
      <c r="G168" s="1118" t="s">
        <v>1026</v>
      </c>
      <c r="H168" s="1344" t="s">
        <v>1028</v>
      </c>
      <c r="I168" s="1355"/>
      <c r="J168" s="1356" t="s">
        <v>1028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804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805</v>
      </c>
      <c r="B170" s="1118" t="s">
        <v>1096</v>
      </c>
      <c r="C170" s="1118" t="s">
        <v>1080</v>
      </c>
      <c r="D170" s="1118" t="s">
        <v>1080</v>
      </c>
      <c r="E170" s="1118" t="s">
        <v>1080</v>
      </c>
      <c r="F170" s="1118" t="s">
        <v>1080</v>
      </c>
      <c r="G170" s="1118" t="s">
        <v>1080</v>
      </c>
      <c r="H170" s="1344" t="s">
        <v>1080</v>
      </c>
      <c r="I170" s="1355"/>
      <c r="J170" s="1356" t="s">
        <v>1080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806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807</v>
      </c>
      <c r="B172" s="1121" t="s">
        <v>1048</v>
      </c>
      <c r="C172" s="1121" t="s">
        <v>1035</v>
      </c>
      <c r="D172" s="1121" t="s">
        <v>1035</v>
      </c>
      <c r="E172" s="1121" t="s">
        <v>1035</v>
      </c>
      <c r="F172" s="1121" t="s">
        <v>1035</v>
      </c>
      <c r="G172" s="1121" t="s">
        <v>1035</v>
      </c>
      <c r="H172" s="1347" t="s">
        <v>1035</v>
      </c>
      <c r="I172" s="1355"/>
      <c r="J172" s="1358" t="s">
        <v>1035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1105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802</v>
      </c>
      <c r="B174" s="1118" t="s">
        <v>1106</v>
      </c>
      <c r="C174" s="1118" t="s">
        <v>1106</v>
      </c>
      <c r="D174" s="1118" t="s">
        <v>1106</v>
      </c>
      <c r="E174" s="1118" t="s">
        <v>1106</v>
      </c>
      <c r="F174" s="1119" t="s">
        <v>1106</v>
      </c>
      <c r="G174" s="1118" t="s">
        <v>1106</v>
      </c>
      <c r="H174" s="1118" t="s">
        <v>1106</v>
      </c>
      <c r="I174" s="1118"/>
      <c r="J174" s="1118" t="s">
        <v>1106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803</v>
      </c>
      <c r="B175" s="1118" t="s">
        <v>1024</v>
      </c>
      <c r="C175" s="1118" t="s">
        <v>885</v>
      </c>
      <c r="D175" s="1118" t="s">
        <v>885</v>
      </c>
      <c r="E175" s="1118" t="s">
        <v>1027</v>
      </c>
      <c r="F175" s="1119" t="s">
        <v>1027</v>
      </c>
      <c r="G175" s="1118" t="s">
        <v>1027</v>
      </c>
      <c r="H175" s="1118" t="s">
        <v>1027</v>
      </c>
      <c r="I175" s="1118"/>
      <c r="J175" s="1118" t="s">
        <v>1107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804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805</v>
      </c>
      <c r="B177" s="1118" t="s">
        <v>1056</v>
      </c>
      <c r="C177" s="1118" t="s">
        <v>1056</v>
      </c>
      <c r="D177" s="1118" t="s">
        <v>1056</v>
      </c>
      <c r="E177" s="1118" t="s">
        <v>1056</v>
      </c>
      <c r="F177" s="1119" t="s">
        <v>1056</v>
      </c>
      <c r="G177" s="1118" t="s">
        <v>1056</v>
      </c>
      <c r="H177" s="1118" t="s">
        <v>1056</v>
      </c>
      <c r="I177" s="1118"/>
      <c r="J177" s="1118" t="s">
        <v>1056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806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807</v>
      </c>
      <c r="B179" s="1121" t="s">
        <v>1056</v>
      </c>
      <c r="C179" s="1121" t="s">
        <v>1056</v>
      </c>
      <c r="D179" s="1121" t="s">
        <v>1056</v>
      </c>
      <c r="E179" s="1121" t="s">
        <v>1056</v>
      </c>
      <c r="F179" s="1123" t="s">
        <v>1108</v>
      </c>
      <c r="G179" s="1121" t="s">
        <v>1056</v>
      </c>
      <c r="H179" s="1121" t="s">
        <v>1056</v>
      </c>
      <c r="I179" s="1121"/>
      <c r="J179" s="1121" t="s">
        <v>1056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1109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802</v>
      </c>
      <c r="B181" s="1118" t="s">
        <v>1087</v>
      </c>
      <c r="C181" s="1118" t="s">
        <v>1110</v>
      </c>
      <c r="D181" s="1118" t="s">
        <v>1087</v>
      </c>
      <c r="E181" s="1118" t="s">
        <v>1110</v>
      </c>
      <c r="F181" s="1118" t="s">
        <v>1087</v>
      </c>
      <c r="G181" s="1119" t="s">
        <v>1087</v>
      </c>
      <c r="H181" s="1118"/>
      <c r="I181" s="1119"/>
      <c r="J181" s="1118" t="s">
        <v>1110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803</v>
      </c>
      <c r="B182" s="1118" t="s">
        <v>1024</v>
      </c>
      <c r="C182" s="1118" t="s">
        <v>885</v>
      </c>
      <c r="D182" s="1118" t="s">
        <v>885</v>
      </c>
      <c r="E182" s="1118" t="s">
        <v>1025</v>
      </c>
      <c r="F182" s="1119" t="s">
        <v>1026</v>
      </c>
      <c r="G182" s="1119" t="s">
        <v>1026</v>
      </c>
      <c r="H182" s="1118"/>
      <c r="I182" s="1119"/>
      <c r="J182" s="1118" t="s">
        <v>1028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804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805</v>
      </c>
      <c r="B184" s="1118" t="s">
        <v>1111</v>
      </c>
      <c r="C184" s="1118" t="s">
        <v>1112</v>
      </c>
      <c r="D184" s="1118" t="s">
        <v>1112</v>
      </c>
      <c r="E184" s="1118" t="s">
        <v>1112</v>
      </c>
      <c r="F184" s="1119" t="s">
        <v>1112</v>
      </c>
      <c r="G184" s="1119" t="s">
        <v>1112</v>
      </c>
      <c r="H184" s="1118"/>
      <c r="I184" s="1119"/>
      <c r="J184" s="1118" t="s">
        <v>1086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806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807</v>
      </c>
      <c r="B186" s="1121" t="s">
        <v>1051</v>
      </c>
      <c r="C186" s="1121" t="s">
        <v>1113</v>
      </c>
      <c r="D186" s="1121" t="s">
        <v>1113</v>
      </c>
      <c r="E186" s="1121" t="s">
        <v>1113</v>
      </c>
      <c r="F186" s="1121" t="s">
        <v>1113</v>
      </c>
      <c r="G186" s="1123" t="s">
        <v>1114</v>
      </c>
      <c r="H186" s="1121"/>
      <c r="I186" s="1123"/>
      <c r="J186" s="1121" t="s">
        <v>1115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1116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802</v>
      </c>
      <c r="B188" s="1118" t="s">
        <v>1117</v>
      </c>
      <c r="C188" s="1118" t="s">
        <v>1117</v>
      </c>
      <c r="D188" s="1118" t="s">
        <v>1117</v>
      </c>
      <c r="E188" s="1118" t="s">
        <v>1117</v>
      </c>
      <c r="F188" s="1118" t="s">
        <v>1117</v>
      </c>
      <c r="G188" s="1118" t="s">
        <v>1110</v>
      </c>
      <c r="H188" s="1118" t="s">
        <v>1089</v>
      </c>
      <c r="I188" s="1118"/>
      <c r="J188" s="1118"/>
      <c r="K188" s="1118" t="s">
        <v>1118</v>
      </c>
      <c r="L188" s="1118"/>
      <c r="M188" s="1118"/>
      <c r="N188" s="1118"/>
      <c r="O188" s="1118"/>
      <c r="P188" s="1118"/>
      <c r="Q188" s="1344"/>
    </row>
    <row r="189" spans="1:23">
      <c r="A189" s="1117" t="s">
        <v>803</v>
      </c>
      <c r="B189" s="1118" t="s">
        <v>1024</v>
      </c>
      <c r="C189" s="1118" t="s">
        <v>885</v>
      </c>
      <c r="D189" s="1118" t="s">
        <v>885</v>
      </c>
      <c r="E189" s="1118" t="s">
        <v>1025</v>
      </c>
      <c r="F189" s="1118" t="s">
        <v>1026</v>
      </c>
      <c r="G189" s="1118" t="s">
        <v>1026</v>
      </c>
      <c r="H189" s="1118" t="s">
        <v>1028</v>
      </c>
      <c r="I189" s="1118"/>
      <c r="J189" s="1118"/>
      <c r="K189" s="1118" t="s">
        <v>1025</v>
      </c>
      <c r="L189" s="1118"/>
      <c r="M189" s="1118"/>
      <c r="N189" s="1118"/>
      <c r="O189" s="1118"/>
      <c r="P189" s="1118"/>
      <c r="Q189" s="1344"/>
    </row>
    <row r="190" spans="1:23">
      <c r="A190" s="1117" t="s">
        <v>804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1119</v>
      </c>
      <c r="U190" s="1119">
        <v>9</v>
      </c>
    </row>
    <row r="191" spans="1:23">
      <c r="A191" s="1117" t="s">
        <v>805</v>
      </c>
      <c r="B191" s="1118" t="s">
        <v>1036</v>
      </c>
      <c r="C191" s="1118" t="s">
        <v>1112</v>
      </c>
      <c r="D191" s="1118" t="s">
        <v>1112</v>
      </c>
      <c r="E191" s="1118" t="s">
        <v>1112</v>
      </c>
      <c r="F191" s="1118" t="s">
        <v>1112</v>
      </c>
      <c r="G191" s="1118" t="s">
        <v>1112</v>
      </c>
      <c r="H191" s="1118" t="s">
        <v>1064</v>
      </c>
      <c r="I191" s="1119"/>
      <c r="J191" s="1119"/>
      <c r="K191" s="1118" t="s">
        <v>1080</v>
      </c>
      <c r="L191" s="1119"/>
      <c r="M191" s="1119"/>
      <c r="N191" s="1119"/>
      <c r="O191" s="1119"/>
      <c r="P191" s="1119"/>
      <c r="Q191" s="1346"/>
    </row>
    <row r="192" spans="1:23">
      <c r="A192" s="1117" t="s">
        <v>806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807</v>
      </c>
      <c r="B193" s="1121" t="s">
        <v>1051</v>
      </c>
      <c r="C193" s="1121" t="s">
        <v>1071</v>
      </c>
      <c r="D193" s="1121" t="s">
        <v>1051</v>
      </c>
      <c r="E193" s="1121" t="s">
        <v>1051</v>
      </c>
      <c r="F193" s="1121" t="s">
        <v>1071</v>
      </c>
      <c r="G193" s="1121" t="s">
        <v>1071</v>
      </c>
      <c r="H193" s="1121" t="s">
        <v>1120</v>
      </c>
      <c r="I193" s="1123"/>
      <c r="J193" s="1123"/>
      <c r="K193" s="1121" t="s">
        <v>1121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1122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802</v>
      </c>
      <c r="B195" s="1118" t="s">
        <v>1123</v>
      </c>
      <c r="C195" s="1118" t="s">
        <v>1123</v>
      </c>
      <c r="D195" s="1118" t="s">
        <v>1123</v>
      </c>
      <c r="E195" s="1118" t="s">
        <v>1123</v>
      </c>
      <c r="F195" s="1118" t="s">
        <v>1123</v>
      </c>
      <c r="G195" s="1118" t="s">
        <v>1123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803</v>
      </c>
      <c r="B196" s="1118" t="s">
        <v>1024</v>
      </c>
      <c r="C196" s="1118" t="s">
        <v>885</v>
      </c>
      <c r="D196" s="1118" t="s">
        <v>885</v>
      </c>
      <c r="E196" s="1118" t="s">
        <v>1025</v>
      </c>
      <c r="F196" s="1118" t="s">
        <v>1026</v>
      </c>
      <c r="G196" s="1118" t="s">
        <v>1026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804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805</v>
      </c>
      <c r="B198" s="1118" t="s">
        <v>1056</v>
      </c>
      <c r="C198" s="1118" t="s">
        <v>1056</v>
      </c>
      <c r="D198" s="1118" t="s">
        <v>1056</v>
      </c>
      <c r="E198" s="1118" t="s">
        <v>1056</v>
      </c>
      <c r="F198" s="1119" t="s">
        <v>1056</v>
      </c>
      <c r="G198" s="1119" t="s">
        <v>1056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806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807</v>
      </c>
      <c r="B200" s="1121" t="s">
        <v>1056</v>
      </c>
      <c r="C200" s="1121" t="s">
        <v>1056</v>
      </c>
      <c r="D200" s="1121" t="s">
        <v>1056</v>
      </c>
      <c r="E200" s="1121" t="s">
        <v>1056</v>
      </c>
      <c r="F200" s="1123" t="s">
        <v>1056</v>
      </c>
      <c r="G200" s="1123" t="s">
        <v>1056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1124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802</v>
      </c>
      <c r="B202" s="1118" t="s">
        <v>1046</v>
      </c>
      <c r="C202" s="1118" t="s">
        <v>1046</v>
      </c>
      <c r="D202" s="1118" t="s">
        <v>1070</v>
      </c>
      <c r="E202" s="1118"/>
      <c r="F202" s="1118"/>
      <c r="G202" s="1118" t="s">
        <v>1070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803</v>
      </c>
      <c r="B203" s="1118" t="s">
        <v>1027</v>
      </c>
      <c r="C203" s="1118" t="s">
        <v>1027</v>
      </c>
      <c r="D203" s="1118" t="s">
        <v>1027</v>
      </c>
      <c r="E203" s="1118"/>
      <c r="F203" s="1118"/>
      <c r="G203" s="1118" t="s">
        <v>1027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804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805</v>
      </c>
      <c r="B205" s="1118" t="s">
        <v>1125</v>
      </c>
      <c r="C205" s="1118" t="s">
        <v>1100</v>
      </c>
      <c r="D205" s="1118" t="s">
        <v>1048</v>
      </c>
      <c r="E205" s="1118"/>
      <c r="F205" s="1118"/>
      <c r="G205" s="1118" t="s">
        <v>1048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806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807</v>
      </c>
      <c r="B207" s="1121" t="s">
        <v>1048</v>
      </c>
      <c r="C207" s="1121" t="s">
        <v>1048</v>
      </c>
      <c r="D207" s="1121" t="s">
        <v>1113</v>
      </c>
      <c r="E207" s="1121"/>
      <c r="F207" s="1121"/>
      <c r="G207" s="1121" t="s">
        <v>1113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1126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802</v>
      </c>
      <c r="B209" s="1118" t="s">
        <v>1070</v>
      </c>
      <c r="C209" s="1118" t="s">
        <v>1069</v>
      </c>
      <c r="D209" s="1118" t="s">
        <v>1070</v>
      </c>
      <c r="E209" s="1118" t="s">
        <v>1070</v>
      </c>
      <c r="F209" s="1119" t="s">
        <v>1070</v>
      </c>
      <c r="G209" s="1118" t="s">
        <v>1070</v>
      </c>
      <c r="H209" s="1118" t="s">
        <v>1070</v>
      </c>
      <c r="I209" s="1119"/>
      <c r="J209" s="1118" t="s">
        <v>1070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803</v>
      </c>
      <c r="B210" s="1118" t="s">
        <v>1024</v>
      </c>
      <c r="C210" s="1118" t="s">
        <v>885</v>
      </c>
      <c r="D210" s="1118" t="s">
        <v>885</v>
      </c>
      <c r="E210" s="1118" t="s">
        <v>1025</v>
      </c>
      <c r="F210" s="1119" t="s">
        <v>1026</v>
      </c>
      <c r="G210" s="1118" t="s">
        <v>1026</v>
      </c>
      <c r="H210" s="1118" t="s">
        <v>1027</v>
      </c>
      <c r="I210" s="1119"/>
      <c r="J210" s="1118" t="s">
        <v>1027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804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805</v>
      </c>
      <c r="B212" s="1118" t="s">
        <v>1112</v>
      </c>
      <c r="C212" s="1118" t="s">
        <v>1112</v>
      </c>
      <c r="D212" s="1118" t="s">
        <v>1112</v>
      </c>
      <c r="E212" s="1118" t="s">
        <v>1112</v>
      </c>
      <c r="F212" s="1119" t="s">
        <v>1112</v>
      </c>
      <c r="G212" s="1118" t="s">
        <v>1112</v>
      </c>
      <c r="H212" s="1118" t="s">
        <v>1127</v>
      </c>
      <c r="I212" s="1119"/>
      <c r="J212" s="1118" t="s">
        <v>1065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806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807</v>
      </c>
      <c r="B214" s="1121" t="s">
        <v>1031</v>
      </c>
      <c r="C214" s="1121" t="s">
        <v>1031</v>
      </c>
      <c r="D214" s="1121" t="s">
        <v>1031</v>
      </c>
      <c r="E214" s="1121" t="s">
        <v>1031</v>
      </c>
      <c r="F214" s="1123" t="s">
        <v>1031</v>
      </c>
      <c r="G214" s="1121" t="s">
        <v>1031</v>
      </c>
      <c r="H214" s="1121" t="s">
        <v>1048</v>
      </c>
      <c r="I214" s="1123"/>
      <c r="J214" s="1121" t="s">
        <v>1033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1128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802</v>
      </c>
      <c r="B216" s="1118" t="s">
        <v>1046</v>
      </c>
      <c r="C216" s="1119"/>
      <c r="D216" s="1118" t="s">
        <v>1070</v>
      </c>
      <c r="E216" s="1118"/>
      <c r="F216" s="1119"/>
      <c r="G216" s="1118" t="s">
        <v>1070</v>
      </c>
      <c r="H216" s="1118"/>
      <c r="I216" s="1118"/>
      <c r="J216" s="1118" t="s">
        <v>1070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803</v>
      </c>
      <c r="B217" s="1118" t="s">
        <v>1024</v>
      </c>
      <c r="C217" s="1119"/>
      <c r="D217" s="1118" t="s">
        <v>1027</v>
      </c>
      <c r="E217" s="1118"/>
      <c r="F217" s="1119"/>
      <c r="G217" s="1118" t="s">
        <v>1027</v>
      </c>
      <c r="H217" s="1118"/>
      <c r="I217" s="1118"/>
      <c r="J217" s="1118" t="s">
        <v>1027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804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805</v>
      </c>
      <c r="B219" s="1118" t="s">
        <v>1050</v>
      </c>
      <c r="C219" s="1119"/>
      <c r="D219" s="1118" t="s">
        <v>1056</v>
      </c>
      <c r="E219" s="1118"/>
      <c r="F219" s="1119"/>
      <c r="G219" s="1118" t="s">
        <v>1056</v>
      </c>
      <c r="H219" s="1118"/>
      <c r="I219" s="1118"/>
      <c r="J219" s="1118" t="s">
        <v>1053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806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807</v>
      </c>
      <c r="B221" s="1121" t="s">
        <v>1048</v>
      </c>
      <c r="C221" s="1123"/>
      <c r="D221" s="1121" t="s">
        <v>1056</v>
      </c>
      <c r="E221" s="1121"/>
      <c r="F221" s="1123"/>
      <c r="G221" s="1121" t="s">
        <v>1056</v>
      </c>
      <c r="H221" s="1121"/>
      <c r="I221" s="1121"/>
      <c r="J221" s="1121" t="s">
        <v>1044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1129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802</v>
      </c>
      <c r="B223" s="1118" t="s">
        <v>1130</v>
      </c>
      <c r="C223" s="1118" t="s">
        <v>1130</v>
      </c>
      <c r="D223" s="1118" t="s">
        <v>1130</v>
      </c>
      <c r="E223" s="1118" t="s">
        <v>1130</v>
      </c>
      <c r="F223" s="1119" t="s">
        <v>1130</v>
      </c>
      <c r="G223" s="1119" t="s">
        <v>1130</v>
      </c>
      <c r="H223" s="1118" t="s">
        <v>1130</v>
      </c>
      <c r="I223" s="1118" t="s">
        <v>1130</v>
      </c>
      <c r="J223" s="1118" t="s">
        <v>1130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803</v>
      </c>
      <c r="B224" s="1118" t="s">
        <v>1024</v>
      </c>
      <c r="C224" s="1118" t="s">
        <v>885</v>
      </c>
      <c r="D224" s="1118" t="s">
        <v>885</v>
      </c>
      <c r="E224" s="1118" t="s">
        <v>1025</v>
      </c>
      <c r="F224" s="1119" t="s">
        <v>1026</v>
      </c>
      <c r="G224" s="1119" t="s">
        <v>1026</v>
      </c>
      <c r="H224" s="1118" t="s">
        <v>1028</v>
      </c>
      <c r="I224" s="1118" t="s">
        <v>1028</v>
      </c>
      <c r="J224" s="1118" t="s">
        <v>1025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804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805</v>
      </c>
      <c r="B226" s="1118" t="s">
        <v>1056</v>
      </c>
      <c r="C226" s="1118" t="s">
        <v>1056</v>
      </c>
      <c r="D226" s="1118" t="s">
        <v>1056</v>
      </c>
      <c r="E226" s="1118" t="s">
        <v>1056</v>
      </c>
      <c r="F226" s="1119" t="s">
        <v>1056</v>
      </c>
      <c r="G226" s="1119" t="s">
        <v>1056</v>
      </c>
      <c r="H226" s="1118" t="s">
        <v>1131</v>
      </c>
      <c r="I226" s="1118" t="s">
        <v>1131</v>
      </c>
      <c r="J226" s="1118" t="s">
        <v>1056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806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807</v>
      </c>
      <c r="B228" s="1121" t="s">
        <v>1056</v>
      </c>
      <c r="C228" s="1121" t="s">
        <v>1056</v>
      </c>
      <c r="D228" s="1121" t="s">
        <v>1056</v>
      </c>
      <c r="E228" s="1121" t="s">
        <v>1056</v>
      </c>
      <c r="F228" s="1123" t="s">
        <v>1056</v>
      </c>
      <c r="G228" s="1123" t="s">
        <v>1056</v>
      </c>
      <c r="H228" s="1121" t="s">
        <v>1081</v>
      </c>
      <c r="I228" s="1121" t="s">
        <v>1081</v>
      </c>
      <c r="J228" s="1121" t="s">
        <v>1056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1132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802</v>
      </c>
      <c r="B230" s="1119"/>
      <c r="C230" s="1118" t="s">
        <v>1087</v>
      </c>
      <c r="D230" s="1119"/>
      <c r="E230" s="1119"/>
      <c r="F230" s="1119"/>
      <c r="G230" s="1118" t="s">
        <v>1087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803</v>
      </c>
      <c r="B231" s="1119"/>
      <c r="C231" s="1118" t="s">
        <v>885</v>
      </c>
      <c r="D231" s="1119"/>
      <c r="E231" s="1119"/>
      <c r="F231" s="1119"/>
      <c r="G231" s="1118" t="s">
        <v>1026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804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805</v>
      </c>
      <c r="B233" s="1119"/>
      <c r="C233" s="1118" t="s">
        <v>1056</v>
      </c>
      <c r="D233" s="1119"/>
      <c r="E233" s="1119"/>
      <c r="F233" s="1119"/>
      <c r="G233" s="1118" t="s">
        <v>1056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806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807</v>
      </c>
      <c r="B235" s="1123"/>
      <c r="C235" s="1121" t="s">
        <v>1056</v>
      </c>
      <c r="D235" s="1123"/>
      <c r="E235" s="1123"/>
      <c r="F235" s="1123"/>
      <c r="G235" s="1121" t="s">
        <v>1056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1133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802</v>
      </c>
      <c r="B237" s="1118" t="s">
        <v>1021</v>
      </c>
      <c r="C237" s="1118" t="s">
        <v>1022</v>
      </c>
      <c r="D237" s="1118" t="s">
        <v>1021</v>
      </c>
      <c r="E237" s="1119" t="s">
        <v>1021</v>
      </c>
      <c r="F237" s="1119">
        <v>25</v>
      </c>
      <c r="G237" s="1118" t="s">
        <v>1021</v>
      </c>
      <c r="H237" s="1118" t="s">
        <v>1134</v>
      </c>
      <c r="I237" s="1118" t="s">
        <v>1021</v>
      </c>
      <c r="J237" s="1118" t="s">
        <v>1021</v>
      </c>
      <c r="K237" s="1118" t="s">
        <v>1021</v>
      </c>
      <c r="L237" s="1119"/>
      <c r="M237" s="1119"/>
      <c r="N237" s="1119"/>
      <c r="O237" s="1119"/>
      <c r="P237" s="1119"/>
      <c r="Q237" s="1346"/>
    </row>
    <row r="238" spans="1:23">
      <c r="A238" s="1117" t="s">
        <v>803</v>
      </c>
      <c r="B238" s="1118" t="s">
        <v>1024</v>
      </c>
      <c r="C238" s="1118" t="s">
        <v>885</v>
      </c>
      <c r="D238" s="1118" t="s">
        <v>885</v>
      </c>
      <c r="E238" s="1119" t="s">
        <v>1025</v>
      </c>
      <c r="F238" s="1119" t="s">
        <v>1026</v>
      </c>
      <c r="G238" s="1118" t="s">
        <v>1026</v>
      </c>
      <c r="H238" s="1118" t="s">
        <v>1028</v>
      </c>
      <c r="I238" s="1118" t="s">
        <v>1028</v>
      </c>
      <c r="J238" s="1118" t="s">
        <v>1028</v>
      </c>
      <c r="K238" s="1118" t="s">
        <v>1025</v>
      </c>
      <c r="L238" s="1119"/>
      <c r="M238" s="1119"/>
      <c r="N238" s="1119"/>
      <c r="O238" s="1119"/>
      <c r="P238" s="1119"/>
      <c r="Q238" s="1346"/>
    </row>
    <row r="239" spans="1:23">
      <c r="A239" s="1117" t="s">
        <v>804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805</v>
      </c>
      <c r="B240" s="1118" t="s">
        <v>1032</v>
      </c>
      <c r="C240" s="1118" t="s">
        <v>1032</v>
      </c>
      <c r="D240" s="1118" t="s">
        <v>1032</v>
      </c>
      <c r="E240" s="1119" t="s">
        <v>1032</v>
      </c>
      <c r="F240" s="1119" t="s">
        <v>1032</v>
      </c>
      <c r="G240" s="1118" t="s">
        <v>1032</v>
      </c>
      <c r="H240" s="1118" t="s">
        <v>1135</v>
      </c>
      <c r="I240" s="1118" t="s">
        <v>1031</v>
      </c>
      <c r="J240" s="1118" t="s">
        <v>1074</v>
      </c>
      <c r="K240" s="1118" t="s">
        <v>1032</v>
      </c>
      <c r="L240" s="1119"/>
      <c r="M240" s="1119"/>
      <c r="N240" s="1119"/>
      <c r="O240" s="1119"/>
      <c r="P240" s="1119"/>
      <c r="Q240" s="1346"/>
    </row>
    <row r="241" spans="1:23">
      <c r="A241" s="1117" t="s">
        <v>806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807</v>
      </c>
      <c r="B242" s="1121" t="s">
        <v>1115</v>
      </c>
      <c r="C242" s="1121" t="s">
        <v>1112</v>
      </c>
      <c r="D242" s="1121" t="s">
        <v>1112</v>
      </c>
      <c r="E242" s="1123" t="s">
        <v>1112</v>
      </c>
      <c r="F242" s="1123" t="s">
        <v>1112</v>
      </c>
      <c r="G242" s="1121" t="s">
        <v>1112</v>
      </c>
      <c r="H242" s="1121" t="s">
        <v>1136</v>
      </c>
      <c r="I242" s="1121" t="s">
        <v>1060</v>
      </c>
      <c r="J242" s="1121" t="s">
        <v>1060</v>
      </c>
      <c r="K242" s="1121" t="s">
        <v>1112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1137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802</v>
      </c>
      <c r="B244" s="1118" t="s">
        <v>1038</v>
      </c>
      <c r="C244" s="1118" t="s">
        <v>1138</v>
      </c>
      <c r="D244" s="1118" t="s">
        <v>1138</v>
      </c>
      <c r="E244" s="1119" t="s">
        <v>1038</v>
      </c>
      <c r="F244" s="1119" t="s">
        <v>1038</v>
      </c>
      <c r="G244" s="1118" t="s">
        <v>1038</v>
      </c>
      <c r="H244" s="1118" t="s">
        <v>1038</v>
      </c>
      <c r="I244" s="1118" t="s">
        <v>1038</v>
      </c>
      <c r="J244" s="1118" t="s">
        <v>1038</v>
      </c>
      <c r="K244" s="1118" t="s">
        <v>1038</v>
      </c>
      <c r="L244" s="1119"/>
      <c r="M244" s="1119"/>
      <c r="N244" s="1119"/>
      <c r="O244" s="1119"/>
      <c r="P244" s="1119"/>
      <c r="Q244" s="1346"/>
    </row>
    <row r="245" spans="1:23">
      <c r="A245" s="1117" t="s">
        <v>803</v>
      </c>
      <c r="B245" s="1118" t="s">
        <v>1024</v>
      </c>
      <c r="C245" s="1118" t="s">
        <v>885</v>
      </c>
      <c r="D245" s="1118" t="s">
        <v>885</v>
      </c>
      <c r="E245" s="1119" t="s">
        <v>1025</v>
      </c>
      <c r="F245" s="1119" t="s">
        <v>1026</v>
      </c>
      <c r="G245" s="1118" t="s">
        <v>1026</v>
      </c>
      <c r="H245" s="1118" t="s">
        <v>1028</v>
      </c>
      <c r="I245" s="1118" t="s">
        <v>1028</v>
      </c>
      <c r="J245" s="1118" t="s">
        <v>1028</v>
      </c>
      <c r="K245" s="1118" t="s">
        <v>1025</v>
      </c>
      <c r="L245" s="1119"/>
      <c r="M245" s="1119"/>
      <c r="N245" s="1119"/>
      <c r="O245" s="1119"/>
      <c r="P245" s="1119"/>
      <c r="Q245" s="1346"/>
    </row>
    <row r="246" spans="1:23">
      <c r="A246" s="1117" t="s">
        <v>804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805</v>
      </c>
      <c r="B247" s="1118" t="s">
        <v>1056</v>
      </c>
      <c r="C247" s="1118" t="s">
        <v>1056</v>
      </c>
      <c r="D247" s="1118" t="s">
        <v>1056</v>
      </c>
      <c r="E247" s="1119" t="s">
        <v>1056</v>
      </c>
      <c r="F247" s="1119" t="s">
        <v>1056</v>
      </c>
      <c r="G247" s="1118" t="s">
        <v>1056</v>
      </c>
      <c r="H247" s="1118" t="s">
        <v>1040</v>
      </c>
      <c r="I247" s="1118" t="s">
        <v>1040</v>
      </c>
      <c r="J247" s="1118" t="s">
        <v>1139</v>
      </c>
      <c r="K247" s="1118" t="s">
        <v>1056</v>
      </c>
      <c r="L247" s="1119"/>
      <c r="M247" s="1119"/>
      <c r="N247" s="1119"/>
      <c r="O247" s="1119"/>
      <c r="P247" s="1119"/>
      <c r="Q247" s="1346"/>
    </row>
    <row r="248" spans="1:23">
      <c r="A248" s="1117" t="s">
        <v>806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807</v>
      </c>
      <c r="B249" s="1121" t="s">
        <v>1056</v>
      </c>
      <c r="C249" s="1121" t="s">
        <v>1056</v>
      </c>
      <c r="D249" s="1121" t="s">
        <v>1056</v>
      </c>
      <c r="E249" s="1123" t="s">
        <v>1056</v>
      </c>
      <c r="F249" s="1123" t="s">
        <v>1056</v>
      </c>
      <c r="G249" s="1121" t="s">
        <v>1056</v>
      </c>
      <c r="H249" s="1121" t="s">
        <v>1043</v>
      </c>
      <c r="I249" s="1121" t="s">
        <v>1043</v>
      </c>
      <c r="J249" s="1121" t="s">
        <v>1140</v>
      </c>
      <c r="K249" s="1121" t="s">
        <v>1056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1141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802</v>
      </c>
      <c r="B251" s="1118" t="s">
        <v>1038</v>
      </c>
      <c r="C251" s="1118" t="s">
        <v>1091</v>
      </c>
      <c r="D251" s="1118" t="s">
        <v>1038</v>
      </c>
      <c r="E251" s="1119" t="s">
        <v>1038</v>
      </c>
      <c r="F251" s="1119" t="s">
        <v>1038</v>
      </c>
      <c r="G251" s="1118" t="s">
        <v>1038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803</v>
      </c>
      <c r="B252" s="1118" t="s">
        <v>1024</v>
      </c>
      <c r="C252" s="1118" t="s">
        <v>885</v>
      </c>
      <c r="D252" s="1118" t="s">
        <v>885</v>
      </c>
      <c r="E252" s="1119" t="s">
        <v>1025</v>
      </c>
      <c r="F252" s="1119" t="s">
        <v>1026</v>
      </c>
      <c r="G252" s="1118" t="s">
        <v>1026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804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805</v>
      </c>
      <c r="B254" s="1118" t="s">
        <v>1056</v>
      </c>
      <c r="C254" s="1118" t="s">
        <v>1056</v>
      </c>
      <c r="D254" s="1118" t="s">
        <v>1056</v>
      </c>
      <c r="E254" s="1119" t="s">
        <v>1056</v>
      </c>
      <c r="F254" s="1119" t="s">
        <v>1056</v>
      </c>
      <c r="G254" s="1119" t="s">
        <v>1056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806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807</v>
      </c>
      <c r="B256" s="1121" t="s">
        <v>1056</v>
      </c>
      <c r="C256" s="1121" t="s">
        <v>1056</v>
      </c>
      <c r="D256" s="1121" t="s">
        <v>1056</v>
      </c>
      <c r="E256" s="1123" t="s">
        <v>1056</v>
      </c>
      <c r="F256" s="1123" t="s">
        <v>1056</v>
      </c>
      <c r="G256" s="1123" t="s">
        <v>1056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816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817</v>
      </c>
      <c r="B258" s="1118" t="s">
        <v>1142</v>
      </c>
      <c r="C258" s="1118" t="s">
        <v>1143</v>
      </c>
      <c r="D258" s="1118" t="s">
        <v>1144</v>
      </c>
      <c r="E258" s="1118" t="s">
        <v>1145</v>
      </c>
      <c r="F258" s="1118" t="s">
        <v>1146</v>
      </c>
      <c r="G258" s="1118" t="s">
        <v>1147</v>
      </c>
      <c r="H258" s="1118" t="s">
        <v>1147</v>
      </c>
      <c r="I258" s="1118" t="s">
        <v>1148</v>
      </c>
      <c r="J258" s="1118" t="s">
        <v>1149</v>
      </c>
      <c r="K258" s="1118" t="s">
        <v>1150</v>
      </c>
      <c r="L258" s="1118"/>
      <c r="M258" s="1118"/>
      <c r="N258" s="1118"/>
      <c r="O258" s="1118"/>
      <c r="P258" s="1118"/>
      <c r="Q258" s="1344"/>
    </row>
    <row r="259" spans="1:23">
      <c r="A259" s="1127" t="s">
        <v>818</v>
      </c>
      <c r="B259" s="1118" t="s">
        <v>819</v>
      </c>
      <c r="C259" s="1118" t="s">
        <v>820</v>
      </c>
      <c r="D259" s="1119" t="s">
        <v>821</v>
      </c>
      <c r="E259" s="1118" t="s">
        <v>820</v>
      </c>
      <c r="F259" s="1119" t="s">
        <v>822</v>
      </c>
      <c r="G259" s="1118" t="s">
        <v>823</v>
      </c>
      <c r="H259" s="1118" t="s">
        <v>824</v>
      </c>
      <c r="I259" s="1118" t="s">
        <v>825</v>
      </c>
      <c r="J259" s="1118" t="s">
        <v>820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826</v>
      </c>
      <c r="B260" s="1119" t="s">
        <v>827</v>
      </c>
      <c r="C260" s="1119" t="s">
        <v>828</v>
      </c>
      <c r="D260" s="1119" t="s">
        <v>828</v>
      </c>
      <c r="E260" s="1118" t="s">
        <v>829</v>
      </c>
      <c r="F260" s="1119" t="s">
        <v>830</v>
      </c>
      <c r="G260" s="1118" t="s">
        <v>831</v>
      </c>
      <c r="H260" s="1118" t="s">
        <v>832</v>
      </c>
      <c r="I260" s="1118" t="s">
        <v>832</v>
      </c>
      <c r="J260" s="1118" t="s">
        <v>832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833</v>
      </c>
      <c r="B261" s="1123" t="s">
        <v>832</v>
      </c>
      <c r="C261" s="1123" t="s">
        <v>834</v>
      </c>
      <c r="D261" s="1123" t="s">
        <v>835</v>
      </c>
      <c r="E261" s="1121" t="s">
        <v>836</v>
      </c>
      <c r="F261" s="1123" t="s">
        <v>837</v>
      </c>
      <c r="G261" s="1121" t="s">
        <v>838</v>
      </c>
      <c r="H261" s="1121" t="s">
        <v>839</v>
      </c>
      <c r="I261" s="1123" t="s">
        <v>839</v>
      </c>
      <c r="J261" s="1123" t="s">
        <v>829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800</v>
      </c>
      <c r="B1" s="1115" t="s">
        <v>884</v>
      </c>
      <c r="C1" s="1115" t="s">
        <v>886</v>
      </c>
      <c r="D1" s="1115" t="s">
        <v>1012</v>
      </c>
      <c r="E1" s="1115" t="s">
        <v>887</v>
      </c>
      <c r="F1" s="1115" t="s">
        <v>946</v>
      </c>
      <c r="G1" s="1115" t="s">
        <v>1013</v>
      </c>
      <c r="H1" s="1115" t="s">
        <v>1015</v>
      </c>
      <c r="I1" s="1115" t="s">
        <v>1151</v>
      </c>
      <c r="J1" s="1115" t="s">
        <v>1016</v>
      </c>
      <c r="K1" s="1115" t="s">
        <v>1017</v>
      </c>
    </row>
    <row r="2" spans="1:11" ht="13" thickBot="1">
      <c r="A2" s="1129" t="s">
        <v>1152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840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841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842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843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844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845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841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846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847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844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846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847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844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849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841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846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847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844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850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841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846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847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844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851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841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846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847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844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852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841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846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847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844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1153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841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846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847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844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853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841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846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847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844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853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841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846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847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844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853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841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846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847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844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853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846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847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844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853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841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846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847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844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853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841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846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847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844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854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855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856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857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858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859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860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861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862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863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857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858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859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860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861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862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864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857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858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859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860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861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862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865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857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858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859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860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861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862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866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867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868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862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869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867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868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862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870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867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868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862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871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867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868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862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862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872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795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873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874</v>
      </c>
      <c r="C6" s="1287" t="s">
        <v>922</v>
      </c>
      <c r="D6" s="1287" t="s">
        <v>884</v>
      </c>
      <c r="E6" s="1287" t="s">
        <v>923</v>
      </c>
      <c r="F6" s="1287" t="s">
        <v>924</v>
      </c>
      <c r="G6" s="1287" t="s">
        <v>887</v>
      </c>
      <c r="H6" s="1287" t="s">
        <v>888</v>
      </c>
      <c r="I6" s="1287" t="s">
        <v>925</v>
      </c>
      <c r="J6" s="1287" t="s">
        <v>926</v>
      </c>
      <c r="K6" s="1287" t="s">
        <v>916</v>
      </c>
      <c r="L6" s="1287" t="s">
        <v>927</v>
      </c>
      <c r="M6" s="1287" t="s">
        <v>913</v>
      </c>
      <c r="O6" s="1288" t="s">
        <v>875</v>
      </c>
    </row>
    <row r="7" spans="2:15" s="1285" customFormat="1" ht="12" customHeight="1">
      <c r="B7" s="1289">
        <v>2015</v>
      </c>
      <c r="C7" s="1289" t="s">
        <v>928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929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928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929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928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929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928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929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928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929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928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929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876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930</v>
      </c>
      <c r="E21" s="1149" t="s">
        <v>930</v>
      </c>
      <c r="F21" s="1149" t="s">
        <v>931</v>
      </c>
      <c r="G21" s="1149" t="s">
        <v>932</v>
      </c>
      <c r="H21" s="1149" t="s">
        <v>933</v>
      </c>
      <c r="I21" s="1149" t="s">
        <v>933</v>
      </c>
      <c r="J21" s="1150" t="s">
        <v>930</v>
      </c>
      <c r="K21" s="1149" t="s">
        <v>933</v>
      </c>
      <c r="L21" s="1150" t="s">
        <v>930</v>
      </c>
      <c r="M21" s="1149" t="s">
        <v>930</v>
      </c>
    </row>
    <row r="22" spans="2:15">
      <c r="B22" s="1151">
        <v>2</v>
      </c>
      <c r="C22" s="1297"/>
      <c r="D22" s="1152" t="s">
        <v>933</v>
      </c>
      <c r="E22" s="1152" t="s">
        <v>933</v>
      </c>
      <c r="F22" s="1152" t="s">
        <v>933</v>
      </c>
      <c r="G22" s="1152" t="s">
        <v>934</v>
      </c>
      <c r="H22" s="1152" t="s">
        <v>930</v>
      </c>
      <c r="I22" s="1152" t="s">
        <v>931</v>
      </c>
      <c r="J22" s="1152" t="s">
        <v>931</v>
      </c>
      <c r="K22" s="1152" t="s">
        <v>930</v>
      </c>
      <c r="L22" s="1152" t="s">
        <v>933</v>
      </c>
      <c r="M22" s="1152" t="s">
        <v>935</v>
      </c>
    </row>
    <row r="23" spans="2:15" ht="13" thickBot="1">
      <c r="B23" s="1153">
        <v>3</v>
      </c>
      <c r="C23" s="1298"/>
      <c r="D23" s="1122"/>
      <c r="E23" s="1122"/>
      <c r="F23" s="1122" t="s">
        <v>930</v>
      </c>
      <c r="G23" s="1122" t="s">
        <v>933</v>
      </c>
      <c r="H23" s="1144"/>
      <c r="I23" s="1122"/>
      <c r="J23" s="1144" t="s">
        <v>933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877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934</v>
      </c>
      <c r="E26" s="1149" t="s">
        <v>934</v>
      </c>
      <c r="F26" s="1149" t="s">
        <v>934</v>
      </c>
      <c r="G26" s="1149" t="s">
        <v>936</v>
      </c>
      <c r="H26" s="1149" t="s">
        <v>936</v>
      </c>
      <c r="I26" s="1149" t="s">
        <v>934</v>
      </c>
      <c r="J26" s="1150" t="s">
        <v>937</v>
      </c>
      <c r="K26" s="1149" t="s">
        <v>938</v>
      </c>
      <c r="L26" s="1150" t="s">
        <v>938</v>
      </c>
      <c r="M26" s="1149" t="s">
        <v>938</v>
      </c>
    </row>
    <row r="27" spans="2:15">
      <c r="B27" s="1151">
        <v>2</v>
      </c>
      <c r="C27" s="1297"/>
      <c r="D27" s="1152" t="s">
        <v>936</v>
      </c>
      <c r="E27" s="1152" t="s">
        <v>936</v>
      </c>
      <c r="F27" s="1152"/>
      <c r="G27" s="1152"/>
      <c r="H27" s="1152"/>
      <c r="I27" s="1152"/>
      <c r="J27" s="1152" t="s">
        <v>939</v>
      </c>
      <c r="K27" s="1152"/>
      <c r="L27" s="1152"/>
      <c r="M27" s="1152" t="s">
        <v>936</v>
      </c>
    </row>
    <row r="28" spans="2:15" ht="13" thickBot="1">
      <c r="B28" s="1153">
        <v>3</v>
      </c>
      <c r="C28" s="1298"/>
      <c r="D28" s="1122" t="s">
        <v>931</v>
      </c>
      <c r="E28" s="1122" t="s">
        <v>931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878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940</v>
      </c>
      <c r="B3" s="1305" t="s">
        <v>908</v>
      </c>
      <c r="C3" s="1305" t="s">
        <v>909</v>
      </c>
      <c r="D3" s="1306" t="s">
        <v>909</v>
      </c>
      <c r="E3" s="1305" t="s">
        <v>910</v>
      </c>
      <c r="F3" s="1305" t="s">
        <v>910</v>
      </c>
      <c r="G3" s="1305" t="s">
        <v>910</v>
      </c>
      <c r="H3" s="1305" t="s">
        <v>910</v>
      </c>
      <c r="I3" s="1305" t="s">
        <v>910</v>
      </c>
      <c r="J3" s="1305" t="s">
        <v>910</v>
      </c>
      <c r="K3" s="1305" t="s">
        <v>910</v>
      </c>
    </row>
    <row r="4" spans="1:11" ht="13">
      <c r="A4" s="1321" t="s">
        <v>942</v>
      </c>
      <c r="B4" s="1305" t="s">
        <v>883</v>
      </c>
      <c r="C4" s="1305" t="s">
        <v>885</v>
      </c>
      <c r="D4" s="1305" t="s">
        <v>885</v>
      </c>
      <c r="E4" s="1305" t="s">
        <v>889</v>
      </c>
      <c r="F4" s="1305" t="s">
        <v>889</v>
      </c>
      <c r="G4" s="1305" t="s">
        <v>889</v>
      </c>
      <c r="H4" s="1305" t="s">
        <v>890</v>
      </c>
      <c r="I4" s="1305" t="s">
        <v>890</v>
      </c>
      <c r="J4" s="1305" t="s">
        <v>890</v>
      </c>
      <c r="K4" s="1305" t="s">
        <v>890</v>
      </c>
    </row>
    <row r="5" spans="1:11" ht="37" thickBot="1">
      <c r="A5" s="1322" t="s">
        <v>800</v>
      </c>
      <c r="B5" s="1323" t="s">
        <v>987</v>
      </c>
      <c r="C5" s="1323" t="s">
        <v>923</v>
      </c>
      <c r="D5" s="1323" t="s">
        <v>924</v>
      </c>
      <c r="E5" s="1323" t="s">
        <v>887</v>
      </c>
      <c r="F5" s="1323" t="s">
        <v>888</v>
      </c>
      <c r="G5" s="1323" t="s">
        <v>914</v>
      </c>
      <c r="H5" s="1323" t="s">
        <v>926</v>
      </c>
      <c r="I5" s="1323" t="s">
        <v>916</v>
      </c>
      <c r="J5" s="1323" t="s">
        <v>988</v>
      </c>
      <c r="K5" s="1323" t="s">
        <v>913</v>
      </c>
    </row>
    <row r="6" spans="1:11" ht="13" thickBot="1">
      <c r="A6" s="1320" t="s">
        <v>879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989</v>
      </c>
      <c r="C7" s="1314" t="s">
        <v>990</v>
      </c>
      <c r="D7" s="1314" t="s">
        <v>991</v>
      </c>
      <c r="E7" s="1314" t="s">
        <v>990</v>
      </c>
      <c r="F7" s="1155"/>
      <c r="G7" s="1314" t="s">
        <v>992</v>
      </c>
      <c r="H7" s="1314" t="s">
        <v>993</v>
      </c>
      <c r="I7" s="1155"/>
      <c r="J7" s="1155"/>
      <c r="K7" s="1155"/>
    </row>
    <row r="8" spans="1:11" ht="49" thickBot="1">
      <c r="A8" s="1117"/>
      <c r="B8" s="1155" t="s">
        <v>994</v>
      </c>
      <c r="C8" s="1314" t="s">
        <v>995</v>
      </c>
      <c r="D8" s="1317" t="s">
        <v>996</v>
      </c>
      <c r="E8" s="1314" t="s">
        <v>995</v>
      </c>
      <c r="F8" s="1118"/>
      <c r="G8" s="1325" t="s">
        <v>997</v>
      </c>
      <c r="H8" s="1155" t="s">
        <v>998</v>
      </c>
      <c r="I8" s="1118"/>
      <c r="J8" s="1118"/>
      <c r="K8" s="1118"/>
    </row>
    <row r="9" spans="1:11" ht="60">
      <c r="A9" s="1117"/>
      <c r="B9" s="1326" t="s">
        <v>999</v>
      </c>
      <c r="C9" s="1314" t="s">
        <v>995</v>
      </c>
      <c r="D9" s="1118" t="s">
        <v>999</v>
      </c>
      <c r="E9" s="1317" t="s">
        <v>1000</v>
      </c>
      <c r="F9" s="1118"/>
      <c r="G9" s="1119"/>
      <c r="H9" s="1155" t="s">
        <v>999</v>
      </c>
      <c r="I9" s="1118"/>
      <c r="J9" s="1118"/>
      <c r="K9" s="1118"/>
    </row>
    <row r="10" spans="1:11" ht="48">
      <c r="A10" s="1117"/>
      <c r="B10" s="1325" t="s">
        <v>997</v>
      </c>
      <c r="C10" s="1317" t="s">
        <v>1000</v>
      </c>
      <c r="D10" s="1317" t="s">
        <v>1001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1002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880</v>
      </c>
      <c r="B14" s="1324" t="s">
        <v>989</v>
      </c>
      <c r="C14" s="1314" t="s">
        <v>990</v>
      </c>
      <c r="D14" s="1324" t="s">
        <v>989</v>
      </c>
      <c r="E14" s="1324" t="s">
        <v>989</v>
      </c>
      <c r="F14" s="1154"/>
      <c r="G14" s="1155" t="s">
        <v>1003</v>
      </c>
      <c r="H14" s="1314" t="s">
        <v>993</v>
      </c>
      <c r="I14" s="1325" t="s">
        <v>1004</v>
      </c>
      <c r="J14" s="1154"/>
      <c r="K14" s="1154"/>
    </row>
    <row r="15" spans="1:11" ht="24">
      <c r="A15" s="1117"/>
      <c r="B15" s="1157" t="s">
        <v>1004</v>
      </c>
      <c r="C15" s="1119"/>
      <c r="D15" s="1325" t="s">
        <v>1004</v>
      </c>
      <c r="E15" s="1119"/>
      <c r="F15" s="1119"/>
      <c r="G15" s="1119"/>
      <c r="H15" s="1317" t="s">
        <v>1005</v>
      </c>
      <c r="I15" s="1314" t="s">
        <v>993</v>
      </c>
      <c r="J15" s="1119"/>
      <c r="K15" s="1119"/>
    </row>
    <row r="16" spans="1:11" ht="36">
      <c r="A16" s="1159"/>
      <c r="B16" s="1326" t="s">
        <v>999</v>
      </c>
      <c r="D16" s="1317" t="s">
        <v>996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1006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997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1002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994</v>
      </c>
      <c r="C23" s="1155" t="s">
        <v>999</v>
      </c>
      <c r="D23" s="1155" t="s">
        <v>1007</v>
      </c>
      <c r="E23" s="1154"/>
      <c r="F23" s="1154"/>
      <c r="G23" s="1314" t="s">
        <v>992</v>
      </c>
      <c r="H23" s="1155" t="s">
        <v>998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1008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1009</v>
      </c>
      <c r="H30" s="1154"/>
      <c r="I30" s="1154"/>
      <c r="J30" s="1154"/>
      <c r="K30" s="1154"/>
    </row>
    <row r="31" spans="1:11" ht="48">
      <c r="A31" s="1116"/>
      <c r="B31" s="1312" t="s">
        <v>999</v>
      </c>
      <c r="C31" s="1314" t="s">
        <v>995</v>
      </c>
      <c r="D31" s="1118" t="s">
        <v>999</v>
      </c>
      <c r="E31" s="1327" t="s">
        <v>1002</v>
      </c>
      <c r="F31" s="1154"/>
      <c r="G31" s="1325" t="s">
        <v>997</v>
      </c>
      <c r="H31" s="1155" t="s">
        <v>999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1006</v>
      </c>
      <c r="F32" s="1119"/>
      <c r="G32" s="1317" t="s">
        <v>1008</v>
      </c>
      <c r="H32" s="1119"/>
      <c r="I32" s="1119"/>
      <c r="J32" s="1119"/>
      <c r="K32" s="1119"/>
    </row>
    <row r="33" spans="1:11" ht="48">
      <c r="A33" s="1117"/>
      <c r="B33" s="1149"/>
      <c r="C33" s="1325" t="s">
        <v>997</v>
      </c>
      <c r="D33" s="1325" t="s">
        <v>997</v>
      </c>
      <c r="E33" s="1325" t="s">
        <v>997</v>
      </c>
      <c r="F33" s="1149"/>
      <c r="G33" s="1149" t="s">
        <v>1009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1010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1011</v>
      </c>
      <c r="H37" s="1123"/>
      <c r="I37" s="1123"/>
      <c r="J37" s="1123"/>
      <c r="K37" s="1123"/>
    </row>
    <row r="38" spans="1:11" ht="13" thickBot="1">
      <c r="A38" s="1320" t="s">
        <v>881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1006</v>
      </c>
      <c r="C39" s="1314" t="s">
        <v>995</v>
      </c>
      <c r="D39" s="1118" t="s">
        <v>999</v>
      </c>
      <c r="E39" s="1154"/>
      <c r="F39" s="1154"/>
      <c r="G39" s="1314" t="s">
        <v>1010</v>
      </c>
      <c r="H39" s="1155" t="s">
        <v>999</v>
      </c>
      <c r="I39" s="1154"/>
      <c r="J39" s="1154"/>
      <c r="K39" s="1154"/>
    </row>
    <row r="40" spans="1:11" ht="48">
      <c r="A40" s="1117"/>
      <c r="B40" s="1325" t="s">
        <v>997</v>
      </c>
      <c r="C40" s="1317" t="s">
        <v>1000</v>
      </c>
      <c r="D40" s="1317" t="s">
        <v>1000</v>
      </c>
      <c r="E40" s="1317" t="s">
        <v>999</v>
      </c>
      <c r="F40" s="1119"/>
      <c r="G40" s="1317" t="s">
        <v>1011</v>
      </c>
      <c r="H40" s="1119"/>
      <c r="I40" s="1119"/>
      <c r="J40" s="1119"/>
      <c r="K40" s="1119"/>
    </row>
    <row r="41" spans="1:11" ht="60">
      <c r="A41" s="1117"/>
      <c r="B41" s="1315" t="s">
        <v>1002</v>
      </c>
      <c r="C41" s="1149"/>
      <c r="D41" s="1149"/>
      <c r="E41" s="1317" t="s">
        <v>1000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882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940</v>
      </c>
      <c r="B2" s="1305" t="s">
        <v>941</v>
      </c>
      <c r="C2" s="1305" t="s">
        <v>909</v>
      </c>
      <c r="D2" s="1306" t="s">
        <v>909</v>
      </c>
      <c r="E2" s="1305" t="s">
        <v>910</v>
      </c>
      <c r="F2" s="1305" t="s">
        <v>910</v>
      </c>
      <c r="G2" s="1305" t="s">
        <v>910</v>
      </c>
      <c r="H2" s="1305" t="s">
        <v>910</v>
      </c>
      <c r="I2" s="1305" t="s">
        <v>910</v>
      </c>
      <c r="J2" s="1305" t="s">
        <v>910</v>
      </c>
      <c r="K2" s="1305" t="s">
        <v>910</v>
      </c>
    </row>
    <row r="3" spans="1:11">
      <c r="A3" s="1160" t="s">
        <v>942</v>
      </c>
      <c r="B3" s="1305" t="s">
        <v>943</v>
      </c>
      <c r="C3" s="1305" t="s">
        <v>885</v>
      </c>
      <c r="D3" s="1305" t="s">
        <v>885</v>
      </c>
      <c r="E3" s="1305" t="s">
        <v>889</v>
      </c>
      <c r="F3" s="1305" t="s">
        <v>889</v>
      </c>
      <c r="G3" s="1305" t="s">
        <v>889</v>
      </c>
      <c r="H3" s="1305" t="s">
        <v>890</v>
      </c>
      <c r="I3" s="1305" t="s">
        <v>890</v>
      </c>
      <c r="J3" s="1305" t="s">
        <v>890</v>
      </c>
      <c r="K3" s="1305" t="s">
        <v>890</v>
      </c>
    </row>
    <row r="4" spans="1:11" ht="13" thickBot="1">
      <c r="A4" s="1307" t="s">
        <v>800</v>
      </c>
      <c r="B4" s="1308" t="s">
        <v>884</v>
      </c>
      <c r="C4" s="1308" t="s">
        <v>944</v>
      </c>
      <c r="D4" s="1308" t="s">
        <v>912</v>
      </c>
      <c r="E4" s="1308" t="s">
        <v>945</v>
      </c>
      <c r="F4" s="1308" t="s">
        <v>946</v>
      </c>
      <c r="G4" s="1308" t="s">
        <v>947</v>
      </c>
      <c r="H4" s="1308" t="s">
        <v>926</v>
      </c>
      <c r="I4" s="1308" t="s">
        <v>916</v>
      </c>
      <c r="J4" s="1308" t="s">
        <v>927</v>
      </c>
      <c r="K4" s="1309" t="s">
        <v>913</v>
      </c>
    </row>
    <row r="5" spans="1:11" ht="13" thickBot="1">
      <c r="A5" s="1310" t="s">
        <v>879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948</v>
      </c>
      <c r="C6" s="1313" t="s">
        <v>949</v>
      </c>
      <c r="D6" s="1155" t="s">
        <v>950</v>
      </c>
      <c r="E6" s="1314" t="s">
        <v>951</v>
      </c>
      <c r="F6" s="1314" t="s">
        <v>952</v>
      </c>
      <c r="G6" s="1314" t="s">
        <v>953</v>
      </c>
      <c r="H6" s="1314" t="s">
        <v>954</v>
      </c>
      <c r="I6" s="1314" t="s">
        <v>955</v>
      </c>
      <c r="J6" s="1314" t="s">
        <v>956</v>
      </c>
      <c r="K6" s="1314" t="s">
        <v>957</v>
      </c>
    </row>
    <row r="7" spans="1:11" ht="24">
      <c r="A7" s="1159"/>
      <c r="B7" s="1315" t="s">
        <v>958</v>
      </c>
      <c r="C7" s="1316" t="s">
        <v>959</v>
      </c>
      <c r="D7" s="1316" t="s">
        <v>960</v>
      </c>
      <c r="E7" s="1316" t="s">
        <v>961</v>
      </c>
      <c r="F7" s="1149" t="s">
        <v>962</v>
      </c>
      <c r="G7" s="1316" t="s">
        <v>963</v>
      </c>
      <c r="H7" s="1149" t="s">
        <v>964</v>
      </c>
      <c r="I7" s="1149" t="s">
        <v>965</v>
      </c>
      <c r="J7" s="1316" t="s">
        <v>966</v>
      </c>
      <c r="K7" s="1316" t="s">
        <v>967</v>
      </c>
    </row>
    <row r="8" spans="1:11" ht="24">
      <c r="A8" s="1117"/>
      <c r="B8" s="1118" t="s">
        <v>968</v>
      </c>
      <c r="C8" s="1118" t="s">
        <v>969</v>
      </c>
      <c r="D8" s="1118" t="s">
        <v>962</v>
      </c>
      <c r="E8" s="1317" t="s">
        <v>970</v>
      </c>
      <c r="F8" s="1317" t="s">
        <v>971</v>
      </c>
      <c r="G8" s="1316" t="s">
        <v>972</v>
      </c>
      <c r="H8" s="1118" t="s">
        <v>973</v>
      </c>
      <c r="I8" s="1317" t="s">
        <v>974</v>
      </c>
      <c r="J8" s="1317" t="s">
        <v>975</v>
      </c>
      <c r="K8" s="1317" t="s">
        <v>976</v>
      </c>
    </row>
    <row r="9" spans="1:11" ht="36">
      <c r="A9" s="1117"/>
      <c r="B9" s="1318" t="s">
        <v>977</v>
      </c>
      <c r="C9" s="1118" t="s">
        <v>962</v>
      </c>
      <c r="D9" s="1118"/>
      <c r="E9" s="1118" t="s">
        <v>978</v>
      </c>
      <c r="F9" s="1158"/>
      <c r="G9" s="1118"/>
      <c r="H9" s="1319" t="s">
        <v>979</v>
      </c>
      <c r="I9" s="1157"/>
      <c r="J9" s="1158"/>
      <c r="K9" s="1319" t="s">
        <v>980</v>
      </c>
    </row>
    <row r="10" spans="1:11">
      <c r="A10" s="1117"/>
      <c r="B10" s="1118" t="s">
        <v>962</v>
      </c>
      <c r="C10" s="1118" t="s">
        <v>962</v>
      </c>
      <c r="D10" s="1118"/>
      <c r="E10" s="1118" t="s">
        <v>981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982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983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880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948</v>
      </c>
      <c r="C14" s="1313" t="s">
        <v>949</v>
      </c>
      <c r="D14" s="1155" t="s">
        <v>950</v>
      </c>
      <c r="E14" s="1314" t="s">
        <v>951</v>
      </c>
      <c r="F14" s="1314" t="s">
        <v>952</v>
      </c>
      <c r="G14" s="1314" t="s">
        <v>953</v>
      </c>
      <c r="H14" s="1314" t="s">
        <v>954</v>
      </c>
      <c r="I14" s="1314" t="s">
        <v>955</v>
      </c>
      <c r="J14" s="1314" t="s">
        <v>956</v>
      </c>
      <c r="K14" s="1314" t="s">
        <v>957</v>
      </c>
    </row>
    <row r="15" spans="1:11" ht="24">
      <c r="A15" s="1159"/>
      <c r="B15" s="1315" t="s">
        <v>958</v>
      </c>
      <c r="C15" s="1316" t="s">
        <v>959</v>
      </c>
      <c r="D15" s="1316" t="s">
        <v>960</v>
      </c>
      <c r="E15" s="1316" t="s">
        <v>961</v>
      </c>
      <c r="F15" s="1149" t="s">
        <v>962</v>
      </c>
      <c r="G15" s="1316" t="s">
        <v>963</v>
      </c>
      <c r="H15" s="1149" t="s">
        <v>964</v>
      </c>
      <c r="I15" s="1149" t="s">
        <v>965</v>
      </c>
      <c r="J15" s="1316" t="s">
        <v>966</v>
      </c>
      <c r="K15" s="1316" t="s">
        <v>967</v>
      </c>
    </row>
    <row r="16" spans="1:11" ht="24">
      <c r="A16" s="1117"/>
      <c r="B16" s="1118" t="s">
        <v>968</v>
      </c>
      <c r="C16" s="1118" t="s">
        <v>969</v>
      </c>
      <c r="D16" s="1118" t="s">
        <v>962</v>
      </c>
      <c r="E16" s="1317" t="s">
        <v>970</v>
      </c>
      <c r="F16" s="1317" t="s">
        <v>971</v>
      </c>
      <c r="G16" s="1316" t="s">
        <v>972</v>
      </c>
      <c r="H16" s="1118" t="s">
        <v>973</v>
      </c>
      <c r="I16" s="1317" t="s">
        <v>974</v>
      </c>
      <c r="J16" s="1317" t="s">
        <v>975</v>
      </c>
      <c r="K16" s="1317" t="s">
        <v>976</v>
      </c>
    </row>
    <row r="17" spans="1:11" ht="36">
      <c r="A17" s="1117"/>
      <c r="B17" s="1318" t="s">
        <v>977</v>
      </c>
      <c r="C17" s="1118" t="s">
        <v>962</v>
      </c>
      <c r="D17" s="1119"/>
      <c r="E17" s="1118" t="s">
        <v>978</v>
      </c>
      <c r="F17" s="1118"/>
      <c r="G17" s="1119"/>
      <c r="H17" s="1319" t="s">
        <v>979</v>
      </c>
      <c r="I17" s="1157"/>
      <c r="J17" s="1118"/>
      <c r="K17" s="1319" t="s">
        <v>980</v>
      </c>
    </row>
    <row r="18" spans="1:11">
      <c r="A18" s="1117"/>
      <c r="B18" s="1118" t="s">
        <v>962</v>
      </c>
      <c r="C18" s="1119"/>
      <c r="D18" s="1119"/>
      <c r="E18" s="1118" t="s">
        <v>981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982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983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948</v>
      </c>
      <c r="C22" s="1313" t="s">
        <v>949</v>
      </c>
      <c r="D22" s="1155" t="s">
        <v>950</v>
      </c>
      <c r="E22" s="1314" t="s">
        <v>951</v>
      </c>
      <c r="F22" s="1314" t="s">
        <v>952</v>
      </c>
      <c r="G22" s="1314" t="s">
        <v>953</v>
      </c>
      <c r="H22" s="1314" t="s">
        <v>954</v>
      </c>
      <c r="I22" s="1314" t="s">
        <v>955</v>
      </c>
      <c r="J22" s="1314" t="s">
        <v>956</v>
      </c>
      <c r="K22" s="1314" t="s">
        <v>957</v>
      </c>
    </row>
    <row r="23" spans="1:11" ht="24">
      <c r="A23" s="1149"/>
      <c r="B23" s="1315" t="s">
        <v>958</v>
      </c>
      <c r="C23" s="1316" t="s">
        <v>959</v>
      </c>
      <c r="D23" s="1316" t="s">
        <v>960</v>
      </c>
      <c r="E23" s="1316" t="s">
        <v>961</v>
      </c>
      <c r="F23" s="1149" t="s">
        <v>962</v>
      </c>
      <c r="G23" s="1316" t="s">
        <v>963</v>
      </c>
      <c r="H23" s="1149" t="s">
        <v>964</v>
      </c>
      <c r="I23" s="1149" t="s">
        <v>965</v>
      </c>
      <c r="J23" s="1316" t="s">
        <v>966</v>
      </c>
      <c r="K23" s="1316" t="s">
        <v>967</v>
      </c>
    </row>
    <row r="24" spans="1:11" ht="24">
      <c r="A24" s="1149"/>
      <c r="B24" s="1118" t="s">
        <v>968</v>
      </c>
      <c r="C24" s="1118" t="s">
        <v>969</v>
      </c>
      <c r="D24" s="1118" t="s">
        <v>962</v>
      </c>
      <c r="E24" s="1317" t="s">
        <v>970</v>
      </c>
      <c r="F24" s="1317" t="s">
        <v>971</v>
      </c>
      <c r="G24" s="1316" t="s">
        <v>972</v>
      </c>
      <c r="H24" s="1118" t="s">
        <v>973</v>
      </c>
      <c r="I24" s="1317" t="s">
        <v>974</v>
      </c>
      <c r="J24" s="1317" t="s">
        <v>975</v>
      </c>
      <c r="K24" s="1317" t="s">
        <v>976</v>
      </c>
    </row>
    <row r="25" spans="1:11" ht="36">
      <c r="A25" s="1118"/>
      <c r="B25" s="1318" t="s">
        <v>977</v>
      </c>
      <c r="C25" s="1118" t="s">
        <v>962</v>
      </c>
      <c r="D25" s="1118"/>
      <c r="E25" s="1118" t="s">
        <v>978</v>
      </c>
      <c r="F25" s="1118"/>
      <c r="G25" s="1118"/>
      <c r="H25" s="1319" t="s">
        <v>979</v>
      </c>
      <c r="I25" s="1157"/>
      <c r="J25" s="1118"/>
      <c r="K25" s="1319" t="s">
        <v>980</v>
      </c>
    </row>
    <row r="26" spans="1:11">
      <c r="A26" s="1160"/>
      <c r="B26" s="1118" t="s">
        <v>962</v>
      </c>
      <c r="C26" s="1152"/>
      <c r="D26" s="1152"/>
      <c r="E26" s="1118" t="s">
        <v>981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982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983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948</v>
      </c>
      <c r="C30" s="1313" t="s">
        <v>949</v>
      </c>
      <c r="D30" s="1155" t="s">
        <v>950</v>
      </c>
      <c r="E30" s="1314" t="s">
        <v>951</v>
      </c>
      <c r="F30" s="1314" t="s">
        <v>952</v>
      </c>
      <c r="G30" s="1314" t="s">
        <v>953</v>
      </c>
      <c r="H30" s="1314" t="s">
        <v>954</v>
      </c>
      <c r="I30" s="1314" t="s">
        <v>955</v>
      </c>
      <c r="J30" s="1314" t="s">
        <v>956</v>
      </c>
      <c r="K30" s="1314" t="s">
        <v>957</v>
      </c>
    </row>
    <row r="31" spans="1:11" ht="24">
      <c r="A31" s="1159"/>
      <c r="B31" s="1315" t="s">
        <v>958</v>
      </c>
      <c r="C31" s="1316" t="s">
        <v>959</v>
      </c>
      <c r="D31" s="1316" t="s">
        <v>960</v>
      </c>
      <c r="E31" s="1316" t="s">
        <v>961</v>
      </c>
      <c r="F31" s="1149" t="s">
        <v>962</v>
      </c>
      <c r="G31" s="1316" t="s">
        <v>984</v>
      </c>
      <c r="H31" s="1149" t="s">
        <v>964</v>
      </c>
      <c r="I31" s="1149" t="s">
        <v>965</v>
      </c>
      <c r="J31" s="1316" t="s">
        <v>985</v>
      </c>
      <c r="K31" s="1316" t="s">
        <v>967</v>
      </c>
    </row>
    <row r="32" spans="1:11" ht="24">
      <c r="A32" s="1159"/>
      <c r="B32" s="1118" t="s">
        <v>968</v>
      </c>
      <c r="C32" s="1118" t="s">
        <v>969</v>
      </c>
      <c r="D32" s="1118" t="s">
        <v>962</v>
      </c>
      <c r="E32" s="1317" t="s">
        <v>970</v>
      </c>
      <c r="F32" s="1317" t="s">
        <v>971</v>
      </c>
      <c r="G32" s="1316" t="s">
        <v>972</v>
      </c>
      <c r="H32" s="1118" t="s">
        <v>973</v>
      </c>
      <c r="I32" s="1317" t="s">
        <v>974</v>
      </c>
      <c r="J32" s="1317" t="s">
        <v>975</v>
      </c>
      <c r="K32" s="1317" t="s">
        <v>976</v>
      </c>
    </row>
    <row r="33" spans="1:11" ht="36">
      <c r="A33" s="1159"/>
      <c r="B33" s="1318" t="s">
        <v>977</v>
      </c>
      <c r="C33" s="1118" t="s">
        <v>962</v>
      </c>
      <c r="D33" s="1118"/>
      <c r="E33" s="1118" t="s">
        <v>978</v>
      </c>
      <c r="F33" s="1149"/>
      <c r="G33" s="1149"/>
      <c r="H33" s="1319" t="s">
        <v>979</v>
      </c>
      <c r="I33" s="1157"/>
      <c r="J33" s="1149"/>
      <c r="K33" s="1319" t="s">
        <v>980</v>
      </c>
    </row>
    <row r="34" spans="1:11">
      <c r="A34" s="1117"/>
      <c r="B34" s="1118" t="s">
        <v>962</v>
      </c>
      <c r="C34" s="1118"/>
      <c r="D34" s="1118"/>
      <c r="E34" s="1118" t="s">
        <v>981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982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983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881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948</v>
      </c>
      <c r="C38" s="1313" t="s">
        <v>949</v>
      </c>
      <c r="D38" s="1155" t="s">
        <v>950</v>
      </c>
      <c r="E38" s="1314" t="s">
        <v>951</v>
      </c>
      <c r="F38" s="1314" t="s">
        <v>952</v>
      </c>
      <c r="G38" s="1314" t="s">
        <v>953</v>
      </c>
      <c r="H38" s="1314" t="s">
        <v>954</v>
      </c>
      <c r="I38" s="1314" t="s">
        <v>955</v>
      </c>
      <c r="J38" s="1314" t="s">
        <v>956</v>
      </c>
      <c r="K38" s="1314" t="s">
        <v>957</v>
      </c>
    </row>
    <row r="39" spans="1:11" ht="24">
      <c r="A39" s="1159"/>
      <c r="B39" s="1315" t="s">
        <v>958</v>
      </c>
      <c r="C39" s="1316" t="s">
        <v>959</v>
      </c>
      <c r="D39" s="1316" t="s">
        <v>960</v>
      </c>
      <c r="E39" s="1316" t="s">
        <v>961</v>
      </c>
      <c r="F39" s="1149" t="s">
        <v>962</v>
      </c>
      <c r="G39" s="1316" t="s">
        <v>984</v>
      </c>
      <c r="H39" s="1149" t="s">
        <v>964</v>
      </c>
      <c r="I39" s="1149" t="s">
        <v>965</v>
      </c>
      <c r="J39" s="1316" t="s">
        <v>986</v>
      </c>
      <c r="K39" s="1316" t="s">
        <v>967</v>
      </c>
    </row>
    <row r="40" spans="1:11" ht="24">
      <c r="A40" s="1159"/>
      <c r="B40" s="1118" t="s">
        <v>968</v>
      </c>
      <c r="C40" s="1118" t="s">
        <v>969</v>
      </c>
      <c r="D40" s="1118" t="s">
        <v>962</v>
      </c>
      <c r="E40" s="1317" t="s">
        <v>970</v>
      </c>
      <c r="F40" s="1317" t="s">
        <v>971</v>
      </c>
      <c r="G40" s="1316" t="s">
        <v>972</v>
      </c>
      <c r="H40" s="1118" t="s">
        <v>973</v>
      </c>
      <c r="I40" s="1317" t="s">
        <v>974</v>
      </c>
      <c r="J40" s="1317" t="s">
        <v>975</v>
      </c>
      <c r="K40" s="1317" t="s">
        <v>976</v>
      </c>
    </row>
    <row r="41" spans="1:11" ht="36">
      <c r="A41" s="1117"/>
      <c r="B41" s="1318" t="s">
        <v>977</v>
      </c>
      <c r="C41" s="1118" t="s">
        <v>962</v>
      </c>
      <c r="D41" s="1118"/>
      <c r="E41" s="1118" t="s">
        <v>978</v>
      </c>
      <c r="F41" s="1119"/>
      <c r="G41" s="1149"/>
      <c r="H41" s="1319" t="s">
        <v>979</v>
      </c>
      <c r="I41" s="1157"/>
      <c r="J41" s="1119"/>
      <c r="K41" s="1319" t="s">
        <v>980</v>
      </c>
    </row>
    <row r="42" spans="1:11">
      <c r="A42" s="1156"/>
      <c r="B42" s="1118" t="s">
        <v>962</v>
      </c>
      <c r="C42" s="1157"/>
      <c r="D42" s="1118"/>
      <c r="E42" s="1118" t="s">
        <v>981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982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983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2016-08-11T10:17:54Z</dcterms:modified>
  <cp:category/>
</cp:coreProperties>
</file>