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<sst xmlns="http://schemas.openxmlformats.org/spreadsheetml/2006/main" count="790" uniqueCount="145">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</sst>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0.264154693005194</c:v>
                </c:pt>
                <c:pt idx="2" formatCode="0.0%">
                  <c:v>0.508066284595103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365832"/>
        <c:axId val="-2018855768"/>
      </c:barChart>
      <c:catAx>
        <c:axId val="-20393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855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855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36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33560"/>
        <c:axId val="2083528344"/>
      </c:barChart>
      <c:catAx>
        <c:axId val="208353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2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52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3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0.0547046818720996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0.0246564165539124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0.0109710080971496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0.00548550404857477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0.00380937781151026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0.00190468890575513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1350424"/>
        <c:axId val="2081344424"/>
      </c:barChart>
      <c:catAx>
        <c:axId val="208135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344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344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35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1158712"/>
        <c:axId val="2081151304"/>
      </c:barChart>
      <c:catAx>
        <c:axId val="208115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15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15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15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3095.473997662478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12065.71831665628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13837.17461618694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950584"/>
        <c:axId val="208095396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50584"/>
        <c:axId val="2080953960"/>
      </c:lineChart>
      <c:catAx>
        <c:axId val="208095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95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95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950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814328"/>
        <c:axId val="20808176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14328"/>
        <c:axId val="2080817656"/>
      </c:lineChart>
      <c:catAx>
        <c:axId val="208081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81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81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81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709352"/>
        <c:axId val="20807008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09352"/>
        <c:axId val="2080700808"/>
      </c:lineChart>
      <c:catAx>
        <c:axId val="2080709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70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70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70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0.165804672163575</c:v>
                </c:pt>
                <c:pt idx="2">
                  <c:v>0.31890315025749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-0.276877948478153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635720"/>
        <c:axId val="2080639080"/>
      </c:barChart>
      <c:catAx>
        <c:axId val="208063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63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63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63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0.0447237720739956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-0.203900864952526</c:v>
                </c:pt>
                <c:pt idx="2">
                  <c:v>-0.0633625916607609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562296"/>
        <c:axId val="2080559592"/>
      </c:barChart>
      <c:catAx>
        <c:axId val="208056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55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55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562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0.0127829695916375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484696"/>
        <c:axId val="2080469528"/>
      </c:barChart>
      <c:catAx>
        <c:axId val="208048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46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46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48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0.208926591928256</c:v>
                </c:pt>
                <c:pt idx="2">
                  <c:v>0.372585321149494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-0.298468640109989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379048"/>
        <c:axId val="2082360072"/>
      </c:barChart>
      <c:catAx>
        <c:axId val="208037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36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36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37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0.193156911167681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944488"/>
        <c:axId val="-2038518968"/>
      </c:barChart>
      <c:catAx>
        <c:axId val="-203894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1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51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94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965736"/>
        <c:axId val="20786553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65736"/>
        <c:axId val="20786553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65736"/>
        <c:axId val="2078655304"/>
      </c:scatterChart>
      <c:catAx>
        <c:axId val="2078965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655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8655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9657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304664"/>
        <c:axId val="20792908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04664"/>
        <c:axId val="2079290856"/>
      </c:lineChart>
      <c:catAx>
        <c:axId val="2079304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290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9290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3046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62648"/>
        <c:axId val="20790536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57224"/>
        <c:axId val="2079047736"/>
      </c:scatterChart>
      <c:valAx>
        <c:axId val="20790626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053624"/>
        <c:crosses val="autoZero"/>
        <c:crossBetween val="midCat"/>
      </c:valAx>
      <c:valAx>
        <c:axId val="2079053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062648"/>
        <c:crosses val="autoZero"/>
        <c:crossBetween val="midCat"/>
      </c:valAx>
      <c:valAx>
        <c:axId val="20790572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79047736"/>
        <c:crosses val="autoZero"/>
        <c:crossBetween val="midCat"/>
      </c:valAx>
      <c:valAx>
        <c:axId val="20790477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0572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67288"/>
        <c:axId val="2078957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67288"/>
        <c:axId val="2078957096"/>
      </c:lineChart>
      <c:catAx>
        <c:axId val="207896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957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8957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9672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0.0759214008272104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0.00435715008179541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0.0123988841257118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0.00153154132577578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0.224251080974603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0.254550843920283</c:v>
                </c:pt>
                <c:pt idx="2" formatCode="0.0%">
                  <c:v>0.494107550115798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78600"/>
        <c:axId val="2083900584"/>
      </c:barChart>
      <c:catAx>
        <c:axId val="208417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90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90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7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0.302073179115466</c:v>
                </c:pt>
                <c:pt idx="2" formatCode="0.0%">
                  <c:v>0.538696541271455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318280"/>
        <c:axId val="2084312504"/>
      </c:barChart>
      <c:catAx>
        <c:axId val="208431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31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31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31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0.249634301503917</c:v>
                </c:pt>
                <c:pt idx="1">
                  <c:v>0.620313576445109</c:v>
                </c:pt>
                <c:pt idx="2">
                  <c:v>0.607141493091021</c:v>
                </c:pt>
                <c:pt idx="3">
                  <c:v>0.555175767340363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267336"/>
        <c:axId val="2142837896"/>
      </c:barChart>
      <c:catAx>
        <c:axId val="2143267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837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283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6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0.313405265721434</c:v>
                </c:pt>
                <c:pt idx="1">
                  <c:v>0.633427692731259</c:v>
                </c:pt>
                <c:pt idx="2">
                  <c:v>0.62365927939239</c:v>
                </c:pt>
                <c:pt idx="3">
                  <c:v>0.584293927240737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961544"/>
        <c:axId val="2145622408"/>
      </c:barChart>
      <c:catAx>
        <c:axId val="2145961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6224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5622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96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0.557368585937291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239688"/>
        <c:axId val="2084235992"/>
      </c:barChart>
      <c:catAx>
        <c:axId val="20842396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35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23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3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0.303685603308841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0.0116771622192117</c:v>
                </c:pt>
                <c:pt idx="3">
                  <c:v>0.00575143810796994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0.0495955365028472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0.0061261653031031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0.224251080974603</c:v>
                </c:pt>
                <c:pt idx="1">
                  <c:v>0.224251080974603</c:v>
                </c:pt>
                <c:pt idx="2">
                  <c:v>0.224251080974603</c:v>
                </c:pt>
                <c:pt idx="3">
                  <c:v>0.224251080974603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0.201895915680792</c:v>
                </c:pt>
                <c:pt idx="1">
                  <c:v>0.620329296166962</c:v>
                </c:pt>
                <c:pt idx="2">
                  <c:v>0.598761051928313</c:v>
                </c:pt>
                <c:pt idx="3">
                  <c:v>0.555443936687126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042152"/>
        <c:axId val="2084040088"/>
      </c:barChart>
      <c:catAx>
        <c:axId val="2084042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040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04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04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760680"/>
        <c:axId val="2083754600"/>
      </c:barChart>
      <c:catAx>
        <c:axId val="208376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75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75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760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52327.39802187981</v>
      </c>
      <c r="T23" s="179">
        <f>SUM(T7:T22)</f>
        <v>52205.363284774285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0.53869654127145505</v>
      </c>
      <c r="K30" s="22">
        <f t="shared" si="4"/>
        <v>0.51235726027397255</v>
      </c>
      <c r="L30" s="22">
        <f>IF(L124=L119,0,IF(K30="",0,(L119-L124)/(B119-B124)*K30))</f>
        <v>0.302073179115466</v>
      </c>
      <c r="M30" s="175">
        <f t="shared" si="6"/>
        <v>0.53869654127145505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2.1547861650858202</v>
      </c>
      <c r="Z30" s="122">
        <f>IF($Y30=0,0,AA30/($Y$30))</f>
        <v>0.14544611005934879</v>
      </c>
      <c r="AA30" s="187">
        <f>IF(AA79*4/$I$83+SUM(AA6:AA29)&lt;1,AA79*4/$I$83,1-SUM(AA6:AA29))</f>
        <v>0.31340526572143435</v>
      </c>
      <c r="AB30" s="122">
        <f>IF($Y30=0,0,AC30/($Y$30))</f>
        <v>0.29396313332373314</v>
      </c>
      <c r="AC30" s="187">
        <f>IF(AC79*4/$I$83+SUM(AC6:AC29)&lt;1,AC79*4/$I$83,1-SUM(AC6:AC29))</f>
        <v>0.63342769273125865</v>
      </c>
      <c r="AD30" s="122">
        <f>IF($Y30=0,0,AE30/($Y$30))</f>
        <v>0.28942977706910961</v>
      </c>
      <c r="AE30" s="187">
        <f>IF(AE79*4/$I$83+SUM(AE6:AE29)&lt;1,AE79*4/$I$83,1-SUM(AE6:AE29))</f>
        <v>0.62365927939239052</v>
      </c>
      <c r="AF30" s="122">
        <f>IF($Y30=0,0,AG30/($Y$30))</f>
        <v>0.27116097954780854</v>
      </c>
      <c r="AG30" s="187">
        <f>IF(AG79*4/$I$83+SUM(AG6:AG29)&lt;1,AG79*4/$I$83,1-SUM(AG6:AG29))</f>
        <v>0.58429392724073692</v>
      </c>
      <c r="AH30" s="123">
        <f t="shared" si="12"/>
        <v>1</v>
      </c>
      <c r="AI30" s="183">
        <f t="shared" si="13"/>
        <v>0.53869654127145505</v>
      </c>
      <c r="AJ30" s="120">
        <f t="shared" si="14"/>
        <v>0.4734164792263465</v>
      </c>
      <c r="AK30" s="119">
        <f t="shared" si="15"/>
        <v>0.60397660331656366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0.27399320210047695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11801.787435288541</v>
      </c>
      <c r="T31" s="234">
        <f>IF(T25&gt;T$23,T25-T$23,0)</f>
        <v>11923.822172394066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1.2656736458722129</v>
      </c>
      <c r="J32" s="17"/>
      <c r="L32" s="22">
        <f>SUM(L6:L30)</f>
        <v>0.72600679789952305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48631.947435288545</v>
      </c>
      <c r="T32" s="234">
        <f t="shared" si="24"/>
        <v>48753.982172394069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0.82677252428477888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11923.82217239407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1.1518397997496872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14884.783579922272</v>
      </c>
      <c r="K74" s="40">
        <f>B74/B$76</f>
        <v>0.21476846057571966</v>
      </c>
      <c r="L74" s="22">
        <f t="shared" si="45"/>
        <v>0.20892659192825644</v>
      </c>
      <c r="M74" s="24">
        <f>J74/B$76</f>
        <v>0.37258532114949366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2164.9338707749625</v>
      </c>
      <c r="AB74" s="156"/>
      <c r="AC74" s="147">
        <f>AC30*$I$83/4</f>
        <v>4375.5776199996053</v>
      </c>
      <c r="AD74" s="156"/>
      <c r="AE74" s="147">
        <f>AE30*$I$83/4</f>
        <v>4308.0995932588467</v>
      </c>
      <c r="AF74" s="156"/>
      <c r="AG74" s="147">
        <f>AG30*$I$83/4</f>
        <v>4036.1724958888599</v>
      </c>
      <c r="AH74" s="155"/>
      <c r="AI74" s="147">
        <f>SUM(AA74,AC74,AE74,AG74)</f>
        <v>14884.783579922274</v>
      </c>
      <c r="AJ74" s="148">
        <f>(AA74+AC74)</f>
        <v>6540.5114907745683</v>
      </c>
      <c r="AK74" s="147">
        <f>(AE74+AG74)</f>
        <v>8344.2720891477074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4911.7143371002803</v>
      </c>
      <c r="AB75" s="158"/>
      <c r="AC75" s="149">
        <f>AA75+AC65-SUM(AC70,AC74)</f>
        <v>6092.5470689827252</v>
      </c>
      <c r="AD75" s="158"/>
      <c r="AE75" s="149">
        <f>AC75+AE65-SUM(AE70,AE74)</f>
        <v>7340.8578276059307</v>
      </c>
      <c r="AF75" s="158"/>
      <c r="AG75" s="149">
        <f>IF(SUM(AG6:AG29)+((AG65-AG70-$J$75)*4/I$83)&lt;1,0,AG65-AG70-$J$75-(1-SUM(AG6:AG29))*I$83/4)</f>
        <v>1520.2378559931913</v>
      </c>
      <c r="AH75" s="134"/>
      <c r="AI75" s="149">
        <f>AI76-SUM(AI70,AI74)</f>
        <v>7340.857827605927</v>
      </c>
      <c r="AJ75" s="151">
        <f>AJ76-SUM(AJ70,AJ74)</f>
        <v>4572.309212989534</v>
      </c>
      <c r="AK75" s="149">
        <f>AJ75+AK76-SUM(AK70,AK74)</f>
        <v>7340.8578276059307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1.2778887594494528</v>
      </c>
      <c r="M76" s="24">
        <f>SUM(M70:M75)</f>
        <v>1.44154748867069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11923.82217239407</v>
      </c>
      <c r="K77" s="40"/>
      <c r="L77" s="22">
        <f>-(L131*G$37*F$9/F$7)/B$130</f>
        <v>-0.48221977471839805</v>
      </c>
      <c r="M77" s="24">
        <f>-J77/B$76</f>
        <v>-0.29846864010998925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1520.2378559931913</v>
      </c>
      <c r="AB78" s="112"/>
      <c r="AC78" s="112">
        <f>IF(AA75&lt;0,0,AA75)</f>
        <v>4911.7143371002803</v>
      </c>
      <c r="AD78" s="112"/>
      <c r="AE78" s="112">
        <f>AC75</f>
        <v>6092.5470689827252</v>
      </c>
      <c r="AF78" s="112"/>
      <c r="AG78" s="112">
        <f>AE75</f>
        <v>7340.8578276059307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7076.6482078752424</v>
      </c>
      <c r="AB79" s="112"/>
      <c r="AC79" s="112">
        <f>AA79-AA74+AC65-AC70</f>
        <v>10468.124688982331</v>
      </c>
      <c r="AD79" s="112"/>
      <c r="AE79" s="112">
        <f>AC79-AC74+AE65-AE70</f>
        <v>11648.957420864779</v>
      </c>
      <c r="AF79" s="112"/>
      <c r="AG79" s="112">
        <f>AE79-AE74+AG65-AG70</f>
        <v>12897.268179487986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1.6653691946575631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0.53869654127145505</v>
      </c>
      <c r="K128" s="29">
        <f>(B128)</f>
        <v>0.51235726027397255</v>
      </c>
      <c r="L128" s="29">
        <f>IF(L124=L119,0,(L119-L124)/(B119-B124)*K128)</f>
        <v>0.302073179115466</v>
      </c>
      <c r="M128" s="240">
        <f t="shared" si="66"/>
        <v>0.53869654127145505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1.6653691946575631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0.43153612066411484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53392.934658008075</v>
      </c>
      <c r="T23" s="179">
        <f>SUM(T7:T22)</f>
        <v>51940.741287211582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0.76416297195354488</v>
      </c>
      <c r="J30" s="231">
        <f>IF(I$32&lt;=1,I30,1-SUM(J6:J29))</f>
        <v>0.5080662845951025</v>
      </c>
      <c r="K30" s="22">
        <f t="shared" si="4"/>
        <v>0.51235726027397255</v>
      </c>
      <c r="L30" s="22">
        <f>IF(L124=L119,0,IF(K30="",0,(L119-L124)/(B119-B124)*K30))</f>
        <v>0.26415469300519384</v>
      </c>
      <c r="M30" s="175">
        <f t="shared" si="6"/>
        <v>0.5080662845951025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2.03226513838041</v>
      </c>
      <c r="Z30" s="122">
        <f>IF($Y30=0,0,AA30/($Y$30))</f>
        <v>0.12283549857222857</v>
      </c>
      <c r="AA30" s="187">
        <f>IF(AA79*4/$I$83+SUM(AA6:AA29)&lt;1,AA79*4/$I$83,1-SUM(AA6:AA29))</f>
        <v>0.24963430150391674</v>
      </c>
      <c r="AB30" s="122">
        <f>IF($Y30=0,0,AC30/($Y$30))</f>
        <v>0.30523260214927522</v>
      </c>
      <c r="AC30" s="187">
        <f>IF(AC79*4/$I$83+SUM(AC6:AC29)&lt;1,AC79*4/$I$83,1-SUM(AC6:AC29))</f>
        <v>0.62031357644510943</v>
      </c>
      <c r="AD30" s="122">
        <f>IF($Y30=0,0,AE30/($Y$30))</f>
        <v>0.29875112337697973</v>
      </c>
      <c r="AE30" s="187">
        <f>IF(AE79*4/$I$83+SUM(AE6:AE29)&lt;1,AE79*4/$I$83,1-SUM(AE6:AE29))</f>
        <v>0.60714149309102061</v>
      </c>
      <c r="AF30" s="122">
        <f>IF($Y30=0,0,AG30/($Y$30))</f>
        <v>0.27318077590151657</v>
      </c>
      <c r="AG30" s="187">
        <f>IF(AG79*4/$I$83+SUM(AG6:AG29)&lt;1,AG79*4/$I$83,1-SUM(AG6:AG29))</f>
        <v>0.55517576734036334</v>
      </c>
      <c r="AH30" s="123">
        <f t="shared" si="12"/>
        <v>1</v>
      </c>
      <c r="AI30" s="183">
        <f t="shared" si="13"/>
        <v>0.5080662845951025</v>
      </c>
      <c r="AJ30" s="120">
        <f t="shared" si="14"/>
        <v>0.43497393897451309</v>
      </c>
      <c r="AK30" s="119">
        <f t="shared" si="15"/>
        <v>0.58115863021569192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0.29673137895379598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10736.250799160276</v>
      </c>
      <c r="T31" s="234">
        <f>IF(T25&gt;T$23,T25-T$23,0)</f>
        <v>12188.444169956769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1.2560966873584425</v>
      </c>
      <c r="J32" s="17"/>
      <c r="L32" s="22">
        <f>SUM(L6:L30)</f>
        <v>0.70326862104620402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47566.41079916028</v>
      </c>
      <c r="T32" s="234">
        <f t="shared" si="50"/>
        <v>49018.604169956772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0.96015412525225419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12188.444169956769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1622.5</v>
      </c>
      <c r="AH37" s="123">
        <f>SUM(Z37,AB37,AD37,AF37)</f>
        <v>1</v>
      </c>
      <c r="AI37" s="112">
        <f>SUM(AA37,AC37,AE37,AG37)</f>
        <v>1622.5</v>
      </c>
      <c r="AJ37" s="148">
        <f>(AA37+AC37)</f>
        <v>0</v>
      </c>
      <c r="AK37" s="147">
        <f>(AE37+AG37)</f>
        <v>1622.5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486.75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0</v>
      </c>
      <c r="AK38" s="147">
        <f t="shared" ref="AK38:AK64" si="63">(AE38+AG38)</f>
        <v>486.75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44555.03</v>
      </c>
      <c r="J65" s="39">
        <f>SUM(J37:J64)</f>
        <v>44555.03</v>
      </c>
      <c r="K65" s="40">
        <f>SUM(K37:K64)</f>
        <v>1</v>
      </c>
      <c r="L65" s="22">
        <f>SUM(L37:L64)</f>
        <v>1.0596142750051112</v>
      </c>
      <c r="M65" s="24">
        <f>SUM(M37:M64)</f>
        <v>1.01213125553713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10621.18</v>
      </c>
      <c r="AB65" s="137"/>
      <c r="AC65" s="153">
        <f>SUM(AC37:AC64)</f>
        <v>10608.2</v>
      </c>
      <c r="AD65" s="137"/>
      <c r="AE65" s="153">
        <f>SUM(AE37:AE64)</f>
        <v>10608.2</v>
      </c>
      <c r="AF65" s="137"/>
      <c r="AG65" s="153">
        <f>SUM(AG37:AG64)</f>
        <v>12717.45</v>
      </c>
      <c r="AH65" s="137"/>
      <c r="AI65" s="153">
        <f>SUM(AI37:AI64)</f>
        <v>44555.03</v>
      </c>
      <c r="AJ65" s="153">
        <f>SUM(AJ37:AJ64)</f>
        <v>21229.379999999997</v>
      </c>
      <c r="AK65" s="153">
        <f>SUM(AK37:AK64)</f>
        <v>23325.65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21114.671407528203</v>
      </c>
      <c r="J74" s="51">
        <f t="shared" si="75"/>
        <v>14038.435577484976</v>
      </c>
      <c r="K74" s="40">
        <f>B74/B$76</f>
        <v>0.19490697621589695</v>
      </c>
      <c r="L74" s="22">
        <f t="shared" si="76"/>
        <v>0.16580467216357492</v>
      </c>
      <c r="M74" s="24">
        <f>J74/B$76</f>
        <v>0.31890315025749016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1724.4182333344784</v>
      </c>
      <c r="AB74" s="156"/>
      <c r="AC74" s="147">
        <f>AC30*$I$83/4</f>
        <v>4284.9882214207018</v>
      </c>
      <c r="AD74" s="156"/>
      <c r="AE74" s="147">
        <f>AE30*$I$83/4</f>
        <v>4193.9983992289954</v>
      </c>
      <c r="AF74" s="156"/>
      <c r="AG74" s="147">
        <f>AG30*$I$83/4</f>
        <v>3835.0307235008004</v>
      </c>
      <c r="AH74" s="155"/>
      <c r="AI74" s="147">
        <f>SUM(AA74,AC74,AE74,AG74)</f>
        <v>14038.435577484976</v>
      </c>
      <c r="AJ74" s="148">
        <f>(AA74+AC74)</f>
        <v>6009.4064547551807</v>
      </c>
      <c r="AK74" s="147">
        <f>(AE74+AG74)</f>
        <v>8029.0291227297957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6059.001746928825</v>
      </c>
      <c r="AB75" s="158"/>
      <c r="AC75" s="149">
        <f>AA75+AC65-SUM(AC70,AC74)</f>
        <v>6522.123877390175</v>
      </c>
      <c r="AD75" s="158"/>
      <c r="AE75" s="149">
        <f>AC75+AE65-SUM(AE70,AE74)</f>
        <v>7076.2358300432315</v>
      </c>
      <c r="AF75" s="158"/>
      <c r="AG75" s="149">
        <f>IF(SUM(AG6:AG29)+((AG65-AG70-$J$75)*4/I$83)&lt;1,0,AG65-AG70-$J$75-(1-SUM(AG6:AG29))*I$83/4)</f>
        <v>3022.3296283812515</v>
      </c>
      <c r="AH75" s="134"/>
      <c r="AI75" s="149">
        <f>AI76-SUM(AI70,AI74)</f>
        <v>7076.2358300432243</v>
      </c>
      <c r="AJ75" s="151">
        <f>AJ76-SUM(AJ70,AJ74)</f>
        <v>3499.7942490089226</v>
      </c>
      <c r="AK75" s="149">
        <f>AJ75+AK76-SUM(AK70,AK74)</f>
        <v>7076.2358300432315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44555.03</v>
      </c>
      <c r="J76" s="51">
        <f t="shared" si="75"/>
        <v>44555.03</v>
      </c>
      <c r="K76" s="40">
        <f>SUM(K70:K75)</f>
        <v>1.7796531946193184</v>
      </c>
      <c r="L76" s="22">
        <f>SUM(L70:L75)</f>
        <v>1.1359107259213679</v>
      </c>
      <c r="M76" s="24">
        <f>SUM(M70:M75)</f>
        <v>1.289009204015283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10621.18</v>
      </c>
      <c r="AB76" s="137"/>
      <c r="AC76" s="153">
        <f>AC65</f>
        <v>10608.2</v>
      </c>
      <c r="AD76" s="137"/>
      <c r="AE76" s="153">
        <f>AE65</f>
        <v>10608.2</v>
      </c>
      <c r="AF76" s="137"/>
      <c r="AG76" s="153">
        <f>AG65</f>
        <v>12717.45</v>
      </c>
      <c r="AH76" s="137"/>
      <c r="AI76" s="153">
        <f>SUM(AA76,AC76,AE76,AG76)</f>
        <v>44555.03</v>
      </c>
      <c r="AJ76" s="154">
        <f>SUM(AA76,AC76)</f>
        <v>21229.38</v>
      </c>
      <c r="AK76" s="154">
        <f>SUM(AE76,AG76)</f>
        <v>23325.65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19264.68</v>
      </c>
      <c r="J77" s="100">
        <f t="shared" si="75"/>
        <v>12188.444169956769</v>
      </c>
      <c r="K77" s="40"/>
      <c r="L77" s="22">
        <f>-(L131*G$37*F$9/F$7)/B$130</f>
        <v>-0.43762476999613831</v>
      </c>
      <c r="M77" s="24">
        <f>-J77/B$76</f>
        <v>-0.27687794847815289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3022.3296283812515</v>
      </c>
      <c r="AB78" s="112"/>
      <c r="AC78" s="112">
        <f>IF(AA75&lt;0,0,AA75)</f>
        <v>6059.001746928825</v>
      </c>
      <c r="AD78" s="112"/>
      <c r="AE78" s="112">
        <f>AC75</f>
        <v>6522.123877390175</v>
      </c>
      <c r="AF78" s="112"/>
      <c r="AG78" s="112">
        <f>AE75</f>
        <v>7076.2358300432315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7783.4199802633029</v>
      </c>
      <c r="AB79" s="112"/>
      <c r="AC79" s="112">
        <f>AA79-AA74+AC65-AC70</f>
        <v>10807.112098810878</v>
      </c>
      <c r="AD79" s="112"/>
      <c r="AE79" s="112">
        <f>AC79-AC74+AE65-AE70</f>
        <v>11270.234229272228</v>
      </c>
      <c r="AF79" s="112"/>
      <c r="AG79" s="112">
        <f>AE79-AE74+AG65-AG70</f>
        <v>13933.596181925284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1.6124950979886032</v>
      </c>
      <c r="J119" s="24">
        <f>SUM(J91:J118)</f>
        <v>1.6124950979886032</v>
      </c>
      <c r="K119" s="22">
        <f>SUM(K91:K118)</f>
        <v>2.6287271508765202</v>
      </c>
      <c r="L119" s="22">
        <f>SUM(L91:L118)</f>
        <v>1.6881435237347127</v>
      </c>
      <c r="M119" s="57">
        <f t="shared" si="80"/>
        <v>1.6124950979886032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0.76416297195354488</v>
      </c>
      <c r="J128" s="228">
        <f>(J30)</f>
        <v>0.5080662845951025</v>
      </c>
      <c r="K128" s="29">
        <f>(B128)</f>
        <v>0.51235726027397255</v>
      </c>
      <c r="L128" s="29">
        <f>IF(L124=L119,0,(L119-L124)/(B119-B124)*K128)</f>
        <v>0.26415469300519384</v>
      </c>
      <c r="M128" s="240">
        <f t="shared" si="93"/>
        <v>0.5080662845951025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1.6124950979886032</v>
      </c>
      <c r="J130" s="228">
        <f>(J119)</f>
        <v>1.6124950979886032</v>
      </c>
      <c r="K130" s="29">
        <f>(B130)</f>
        <v>2.6287271508765202</v>
      </c>
      <c r="L130" s="29">
        <f>(L119)</f>
        <v>1.6881435237347127</v>
      </c>
      <c r="M130" s="240">
        <f t="shared" si="93"/>
        <v>1.6124950979886032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0.44111307917788545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57784.435352905253</v>
      </c>
      <c r="T23" s="179">
        <f>SUM(T7:T22)</f>
        <v>59219.53504233429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0.93248664552961602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0.19315691116768152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0.3374208400565829</v>
      </c>
      <c r="AG30" s="187">
        <f>IF(AG79*4/$I$84+SUM(AG6:AG29)&lt;1,AG79*4/$I$84,1-SUM(AG6:AG29))</f>
        <v>0.55736858593729144</v>
      </c>
      <c r="AH30" s="123">
        <f t="shared" si="12"/>
        <v>1</v>
      </c>
      <c r="AI30" s="183">
        <f t="shared" si="13"/>
        <v>0.41296247872821445</v>
      </c>
      <c r="AJ30" s="120">
        <f t="shared" si="14"/>
        <v>0.24570763760465014</v>
      </c>
      <c r="AK30" s="119">
        <f t="shared" si="15"/>
        <v>0.58021731985177882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0.37665948762125145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6344.7501042630975</v>
      </c>
      <c r="T31" s="234">
        <f>IF(T25&gt;T$23,T25-T$23,0)</f>
        <v>4909.6504148340609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1.5195241668014017</v>
      </c>
      <c r="J32" s="17"/>
      <c r="L32" s="22">
        <f>SUM(L6:L30)</f>
        <v>0.62334051237874855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43174.910104263101</v>
      </c>
      <c r="T32" s="234">
        <f t="shared" si="24"/>
        <v>41739.810414834064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0.69515297287211153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4909.6504148340582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0.20294668576820657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1077.6469014291768</v>
      </c>
      <c r="AD37" s="122">
        <f>IF($J37=0,0,AE37/($J37))</f>
        <v>0.5591635762680508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2969.1585899833494</v>
      </c>
      <c r="AF37" s="122">
        <f t="shared" ref="AF37:AF64" si="29">1-SUM(Z37,AB37,AD37)</f>
        <v>0.23788973796374258</v>
      </c>
      <c r="AG37" s="147">
        <f>$J37*AF37</f>
        <v>1263.1945085874729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1077.6469014291768</v>
      </c>
      <c r="AK37" s="147">
        <f>(AE37+AG37)</f>
        <v>4232.3530985708221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0.20294668576820657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517.27051268600485</v>
      </c>
      <c r="AD38" s="122">
        <f>IF($J38=0,0,AE38/($J38))</f>
        <v>0.55916357626805091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1425.1961231920079</v>
      </c>
      <c r="AF38" s="122">
        <f t="shared" si="29"/>
        <v>0.23788973796374258</v>
      </c>
      <c r="AG38" s="147">
        <f t="shared" ref="AG38:AG64" si="36">$J38*AF38</f>
        <v>606.33336412198696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517.27051268600485</v>
      </c>
      <c r="AK38" s="147">
        <f t="shared" ref="AK38:AK64" si="39">(AE38+AG38)</f>
        <v>2031.5294873139949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49206</v>
      </c>
      <c r="J65" s="39">
        <f>SUM(J37:J64)</f>
        <v>49205.999999999993</v>
      </c>
      <c r="K65" s="40">
        <f>SUM(K37:K64)</f>
        <v>1</v>
      </c>
      <c r="L65" s="22">
        <f>SUM(L37:L64)</f>
        <v>0.66474285345550754</v>
      </c>
      <c r="M65" s="24">
        <f>SUM(M37:M64)</f>
        <v>0.63503903981415766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15110.651941906348</v>
      </c>
      <c r="AB65" s="137"/>
      <c r="AC65" s="153">
        <f>SUM(AC37:AC64)</f>
        <v>11371.86547220883</v>
      </c>
      <c r="AD65" s="137"/>
      <c r="AE65" s="153">
        <f>SUM(AE37:AE64)</f>
        <v>12624.154713175358</v>
      </c>
      <c r="AF65" s="137"/>
      <c r="AG65" s="153">
        <f>SUM(AG37:AG64)</f>
        <v>10099.32787270946</v>
      </c>
      <c r="AH65" s="137"/>
      <c r="AI65" s="153">
        <f>SUM(AI37:AI64)</f>
        <v>49205.999999999993</v>
      </c>
      <c r="AJ65" s="153">
        <f>SUM(AJ37:AJ64)</f>
        <v>26482.51741411518</v>
      </c>
      <c r="AK65" s="153">
        <f>SUM(AK37:AK64)</f>
        <v>22723.482585884816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4.4723772073995624E-2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25765.641407528205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6.8879653202228316E-2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6251.5164913594544</v>
      </c>
      <c r="AH74" s="155"/>
      <c r="AI74" s="147">
        <f>SUM(AA74,AC74,AE74,AG74)</f>
        <v>18527.357380507747</v>
      </c>
      <c r="AJ74" s="148">
        <f>(AA74+AC74)</f>
        <v>5511.7758240908843</v>
      </c>
      <c r="AK74" s="147">
        <f>(AE74+AG74)</f>
        <v>13015.581556416862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9639.6222917188588</v>
      </c>
      <c r="AB75" s="158"/>
      <c r="AC75" s="149">
        <f>AA75+AC65-SUM(AC70,AC74)</f>
        <v>9639.622291718857</v>
      </c>
      <c r="AD75" s="158"/>
      <c r="AE75" s="149">
        <f>AC75+AE65-SUM(AE70,AE74)</f>
        <v>9639.622291718857</v>
      </c>
      <c r="AF75" s="158"/>
      <c r="AG75" s="149">
        <f>IF(SUM(AG6:AG29)+((AG65-AG70-$J$75)*4/I$83)&lt;1,0,AG65-AG70-$J$75-(1-SUM(AG6:AG29))*I$83/4)</f>
        <v>389.05999793045976</v>
      </c>
      <c r="AH75" s="134"/>
      <c r="AI75" s="149">
        <f>AI76-SUM(AI70,AI74)</f>
        <v>7238.2840270204615</v>
      </c>
      <c r="AJ75" s="151">
        <f>AJ76-SUM(AJ70,AJ74)</f>
        <v>9250.5622937883963</v>
      </c>
      <c r="AK75" s="149">
        <f>AJ75+AK76-SUM(AK70,AK74)</f>
        <v>7238.2840270204542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49206</v>
      </c>
      <c r="J76" s="51">
        <f t="shared" si="44"/>
        <v>49206</v>
      </c>
      <c r="K76" s="40">
        <f>SUM(K70:K75)</f>
        <v>1.0531008100330597</v>
      </c>
      <c r="L76" s="22">
        <f>SUM(L70:L75)</f>
        <v>0.66474285345550754</v>
      </c>
      <c r="M76" s="24">
        <f>SUM(M70:M75)</f>
        <v>0.69840163147491841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15110.651941906348</v>
      </c>
      <c r="AB76" s="137"/>
      <c r="AC76" s="153">
        <f>AC65</f>
        <v>11371.86547220883</v>
      </c>
      <c r="AD76" s="137"/>
      <c r="AE76" s="153">
        <f>AE65</f>
        <v>12624.154713175358</v>
      </c>
      <c r="AF76" s="137"/>
      <c r="AG76" s="153">
        <f>AG65</f>
        <v>10099.32787270946</v>
      </c>
      <c r="AH76" s="137"/>
      <c r="AI76" s="153">
        <f>SUM(AA76,AC76,AE76,AG76)</f>
        <v>49206</v>
      </c>
      <c r="AJ76" s="154">
        <f>SUM(AA76,AC76)</f>
        <v>26482.51741411518</v>
      </c>
      <c r="AK76" s="154">
        <f>SUM(AE76,AG76)</f>
        <v>22723.48258588482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4909.6504148340582</v>
      </c>
      <c r="K77" s="40"/>
      <c r="L77" s="22">
        <f>-(L131*G$37*F$9/F$7)/B$130</f>
        <v>-0.20390086495252557</v>
      </c>
      <c r="M77" s="24">
        <f>-J77/B$76</f>
        <v>-6.33625916607609E-2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389.05999793045976</v>
      </c>
      <c r="AB78" s="112"/>
      <c r="AC78" s="112">
        <f>IF(AA75&lt;0,0,AA75)</f>
        <v>9639.6222917188588</v>
      </c>
      <c r="AD78" s="112"/>
      <c r="AE78" s="112">
        <f>AC75</f>
        <v>9639.622291718857</v>
      </c>
      <c r="AF78" s="112"/>
      <c r="AG78" s="112">
        <f>AE75</f>
        <v>9639.622291718857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9639.6222917188607</v>
      </c>
      <c r="AB79" s="112"/>
      <c r="AC79" s="112">
        <f>AA79-AA74+AC65-AC70</f>
        <v>15151.398115809741</v>
      </c>
      <c r="AD79" s="112"/>
      <c r="AE79" s="112">
        <f>AC79-AC74+AE65-AE70</f>
        <v>16403.687356776267</v>
      </c>
      <c r="AF79" s="112"/>
      <c r="AG79" s="112">
        <f>AE79-AE74+AG65-AG70</f>
        <v>13878.860516310371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1.7808187715646744</v>
      </c>
      <c r="J119" s="24">
        <f>SUM(J91:J118)</f>
        <v>1.7808187715646744</v>
      </c>
      <c r="K119" s="22">
        <f>SUM(K91:K118)</f>
        <v>4.627039896541814</v>
      </c>
      <c r="L119" s="22">
        <f>SUM(L91:L118)</f>
        <v>1.8641161841695042</v>
      </c>
      <c r="M119" s="57">
        <f t="shared" si="49"/>
        <v>1.7808187715646744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0.1254173804304366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0.93248664552961602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0.19315691116768152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1.7808187715646744</v>
      </c>
      <c r="J130" s="228">
        <f>(J119)</f>
        <v>1.7808187715646744</v>
      </c>
      <c r="K130" s="22">
        <f>(B130)</f>
        <v>4.627039896541814</v>
      </c>
      <c r="L130" s="22">
        <f>(L119)</f>
        <v>1.8641161841695042</v>
      </c>
      <c r="M130" s="57">
        <f t="shared" si="63"/>
        <v>1.7808187715646744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0.17768559973492626</v>
      </c>
      <c r="K131" s="29"/>
      <c r="L131" s="29">
        <f>IF(I131&lt;SUM(L126:L127),0,I131-(SUM(L126:L127)))</f>
        <v>0.57179238610589112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3095.4739976624778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12065.718316656277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7.592140082721037E-2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7.592140082721037E-2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0.30368560330884148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0.30368560330884148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7.592140082721037E-2</v>
      </c>
      <c r="AJ10" s="120">
        <f t="shared" si="14"/>
        <v>0.15184280165442074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13837.174616186938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4.3571500817954096E-3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4.3571500817954096E-3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1.7428600327181638E-2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1.1677162219211699E-2</v>
      </c>
      <c r="AF12" s="122">
        <f>1-SUM(Z12,AB12,AD12)</f>
        <v>0.32999999999999996</v>
      </c>
      <c r="AG12" s="121">
        <f>$M12*AF12*4</f>
        <v>5.7514381079699396E-3</v>
      </c>
      <c r="AH12" s="123">
        <f t="shared" si="12"/>
        <v>1</v>
      </c>
      <c r="AI12" s="183">
        <f t="shared" si="13"/>
        <v>4.3571500817954096E-3</v>
      </c>
      <c r="AJ12" s="120">
        <f t="shared" si="14"/>
        <v>0</v>
      </c>
      <c r="AK12" s="119">
        <f t="shared" si="15"/>
        <v>8.7143001635908192E-3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1.2398884125711791E-2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1.2398884125711791E-2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4.9595536502847162E-2</v>
      </c>
      <c r="Z13" s="156">
        <f>Poor!Z13</f>
        <v>1</v>
      </c>
      <c r="AA13" s="121">
        <f>$M13*Z13*4</f>
        <v>4.9595536502847162E-2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1.2398884125711791E-2</v>
      </c>
      <c r="AJ13" s="120">
        <f t="shared" si="14"/>
        <v>2.4797768251423581E-2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1.5315413257757763E-3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1.5315413257757763E-3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6.1261653031031054E-3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6.1261653031031054E-3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1.5315413257757763E-3</v>
      </c>
      <c r="AJ14" s="120">
        <f t="shared" si="14"/>
        <v>3.0630826515515527E-3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94869.813941813671</v>
      </c>
      <c r="T23" s="179">
        <f>SUM(T7:T22)</f>
        <v>95381.564677818955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0.22425108097460347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0.22425108097460347</v>
      </c>
      <c r="N29" s="229"/>
      <c r="P29" s="22"/>
      <c r="V29" s="56"/>
      <c r="W29" s="110"/>
      <c r="X29" s="118"/>
      <c r="Y29" s="183">
        <f t="shared" si="9"/>
        <v>0.89700432389841389</v>
      </c>
      <c r="Z29" s="156">
        <f>Poor!Z29</f>
        <v>0.25</v>
      </c>
      <c r="AA29" s="121">
        <f t="shared" si="16"/>
        <v>0.22425108097460347</v>
      </c>
      <c r="AB29" s="156">
        <f>Poor!AB29</f>
        <v>0.25</v>
      </c>
      <c r="AC29" s="121">
        <f t="shared" si="7"/>
        <v>0.22425108097460347</v>
      </c>
      <c r="AD29" s="156">
        <f>Poor!AD29</f>
        <v>0.25</v>
      </c>
      <c r="AE29" s="121">
        <f t="shared" si="8"/>
        <v>0.22425108097460347</v>
      </c>
      <c r="AF29" s="122">
        <f t="shared" si="10"/>
        <v>0.25</v>
      </c>
      <c r="AG29" s="121">
        <f t="shared" si="11"/>
        <v>0.22425108097460347</v>
      </c>
      <c r="AH29" s="123">
        <f t="shared" si="12"/>
        <v>1</v>
      </c>
      <c r="AI29" s="183">
        <f t="shared" si="13"/>
        <v>0.22425108097460347</v>
      </c>
      <c r="AJ29" s="120">
        <f t="shared" si="14"/>
        <v>0.22425108097460347</v>
      </c>
      <c r="AK29" s="119">
        <f t="shared" si="15"/>
        <v>0.22425108097460347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2.243585169406801</v>
      </c>
      <c r="J30" s="231">
        <f>IF(I$32&lt;=1,I30,1-SUM(J6:J29))</f>
        <v>0.49410755011579832</v>
      </c>
      <c r="K30" s="22">
        <f t="shared" si="4"/>
        <v>0.78202263511830628</v>
      </c>
      <c r="L30" s="22">
        <f>IF(L124=L119,0,IF(K30="",0,(L119-L124)/(B119-B124)*K30))</f>
        <v>0.25455084392028265</v>
      </c>
      <c r="M30" s="175">
        <f t="shared" si="6"/>
        <v>0.49410755011579832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1.9764302004631933</v>
      </c>
      <c r="Z30" s="122">
        <f>IF($Y30=0,0,AA30/($Y$30))</f>
        <v>0.1021518066428434</v>
      </c>
      <c r="AA30" s="187">
        <f>IF(AA79*4/$I$83+SUM(AA6:AA29)&lt;1,AA79*4/$I$83,1-SUM(AA6:AA29))</f>
        <v>0.20189591568079235</v>
      </c>
      <c r="AB30" s="122">
        <f>IF($Y30=0,0,AC30/($Y$30))</f>
        <v>0.3138634979477557</v>
      </c>
      <c r="AC30" s="187">
        <f>IF(AC79*4/$I$83+SUM(AC6:AC29)&lt;1,AC79*4/$I$83,1-SUM(AC6:AC29))</f>
        <v>0.62032929616696186</v>
      </c>
      <c r="AD30" s="122">
        <f>IF($Y30=0,0,AE30/($Y$30))</f>
        <v>0.30295077042841589</v>
      </c>
      <c r="AE30" s="187">
        <f>IF(AE79*4/$I$83+SUM(AE6:AE29)&lt;1,AE79*4/$I$83,1-SUM(AE6:AE29))</f>
        <v>0.59876105192831286</v>
      </c>
      <c r="AF30" s="122">
        <f>IF($Y30=0,0,AG30/($Y$30))</f>
        <v>0.28103392498098501</v>
      </c>
      <c r="AG30" s="187">
        <f>IF(AG79*4/$I$83+SUM(AG6:AG29)&lt;1,AG79*4/$I$83,1-SUM(AG6:AG29))</f>
        <v>0.55544393668712622</v>
      </c>
      <c r="AH30" s="123">
        <f t="shared" si="12"/>
        <v>1</v>
      </c>
      <c r="AI30" s="183">
        <f t="shared" si="13"/>
        <v>0.49410755011579832</v>
      </c>
      <c r="AJ30" s="120">
        <f t="shared" si="14"/>
        <v>0.41111260592387711</v>
      </c>
      <c r="AK30" s="119">
        <f t="shared" si="15"/>
        <v>0.57710249430771954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0.2845399551730643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2.8834117124026766</v>
      </c>
      <c r="J32" s="17"/>
      <c r="L32" s="22">
        <f>SUM(L6:L30)</f>
        <v>0.7154600448269357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6089.5315153546835</v>
      </c>
      <c r="T32" s="234">
        <f t="shared" si="24"/>
        <v>5577.7807793493994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0.25141916626011823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7525.0119242804085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5.4704681872099627E-2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7525.0119242804085</v>
      </c>
      <c r="AH37" s="123">
        <f>SUM(Z37,AB37,AD37,AF37)</f>
        <v>1</v>
      </c>
      <c r="AI37" s="112">
        <f>SUM(AA37,AC37,AE37,AG37)</f>
        <v>7525.0119242804085</v>
      </c>
      <c r="AJ37" s="148">
        <f>(AA37+AC37)</f>
        <v>0</v>
      </c>
      <c r="AK37" s="147">
        <f>(AE37+AG37)</f>
        <v>7525.0119242804085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3391.6626919065302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2.4656416553912416E-2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3391.6626919065302</v>
      </c>
      <c r="AH38" s="123">
        <f t="shared" ref="AH38:AI58" si="35">SUM(Z38,AB38,AD38,AF38)</f>
        <v>1</v>
      </c>
      <c r="AI38" s="112">
        <f t="shared" si="35"/>
        <v>3391.6626919065302</v>
      </c>
      <c r="AJ38" s="148">
        <f t="shared" ref="AJ38:AJ64" si="36">(AA38+AC38)</f>
        <v>0</v>
      </c>
      <c r="AK38" s="147">
        <f t="shared" ref="AK38:AK64" si="37">(AE38+AG38)</f>
        <v>3391.6626919065302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1509.1389608196018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1.0971008097149558E-2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1509.1389608196018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1509.1389608196018</v>
      </c>
      <c r="AJ41" s="148">
        <f t="shared" si="36"/>
        <v>1509.1389608196018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754.56948040980046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5.4855040485747757E-3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188.64237010245012</v>
      </c>
      <c r="AB43" s="156">
        <f>Poor!AB43</f>
        <v>0.25</v>
      </c>
      <c r="AC43" s="147">
        <f t="shared" si="39"/>
        <v>188.64237010245012</v>
      </c>
      <c r="AD43" s="156">
        <f>Poor!AD43</f>
        <v>0.25</v>
      </c>
      <c r="AE43" s="147">
        <f t="shared" si="40"/>
        <v>188.64237010245012</v>
      </c>
      <c r="AF43" s="122">
        <f t="shared" si="31"/>
        <v>0.25</v>
      </c>
      <c r="AG43" s="147">
        <f t="shared" si="34"/>
        <v>188.64237010245012</v>
      </c>
      <c r="AH43" s="123">
        <f t="shared" si="35"/>
        <v>1</v>
      </c>
      <c r="AI43" s="112">
        <f t="shared" si="35"/>
        <v>754.56948040980046</v>
      </c>
      <c r="AJ43" s="148">
        <f t="shared" si="36"/>
        <v>377.28474020490023</v>
      </c>
      <c r="AK43" s="147">
        <f t="shared" si="37"/>
        <v>377.28474020490023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524.00658361791716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3.8093778115102623E-3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131.00164590447929</v>
      </c>
      <c r="AB44" s="156">
        <f>Poor!AB44</f>
        <v>0.25</v>
      </c>
      <c r="AC44" s="147">
        <f t="shared" si="39"/>
        <v>131.00164590447929</v>
      </c>
      <c r="AD44" s="156">
        <f>Poor!AD44</f>
        <v>0.25</v>
      </c>
      <c r="AE44" s="147">
        <f t="shared" si="40"/>
        <v>131.00164590447929</v>
      </c>
      <c r="AF44" s="122">
        <f t="shared" si="31"/>
        <v>0.25</v>
      </c>
      <c r="AG44" s="147">
        <f t="shared" si="34"/>
        <v>131.00164590447929</v>
      </c>
      <c r="AH44" s="123">
        <f t="shared" si="35"/>
        <v>1</v>
      </c>
      <c r="AI44" s="112">
        <f t="shared" si="35"/>
        <v>524.00658361791716</v>
      </c>
      <c r="AJ44" s="148">
        <f t="shared" si="36"/>
        <v>262.00329180895858</v>
      </c>
      <c r="AK44" s="147">
        <f t="shared" si="37"/>
        <v>262.00329180895858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262.00329180895858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1.9046889057551311E-3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65.500822952239645</v>
      </c>
      <c r="AB45" s="156">
        <f>Poor!AB45</f>
        <v>0.25</v>
      </c>
      <c r="AC45" s="147">
        <f t="shared" si="39"/>
        <v>65.500822952239645</v>
      </c>
      <c r="AD45" s="156">
        <f>Poor!AD45</f>
        <v>0.25</v>
      </c>
      <c r="AE45" s="147">
        <f t="shared" si="40"/>
        <v>65.500822952239645</v>
      </c>
      <c r="AF45" s="122">
        <f t="shared" si="31"/>
        <v>0.25</v>
      </c>
      <c r="AG45" s="147">
        <f t="shared" si="34"/>
        <v>65.500822952239645</v>
      </c>
      <c r="AH45" s="123">
        <f t="shared" si="35"/>
        <v>1</v>
      </c>
      <c r="AI45" s="112">
        <f t="shared" si="35"/>
        <v>262.00329180895858</v>
      </c>
      <c r="AJ45" s="148">
        <f t="shared" si="36"/>
        <v>131.00164590447929</v>
      </c>
      <c r="AK45" s="147">
        <f t="shared" si="37"/>
        <v>131.00164590447929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85433.108000000007</v>
      </c>
      <c r="J65" s="39">
        <f>SUM(J37:J64)</f>
        <v>87599.500932843221</v>
      </c>
      <c r="K65" s="40">
        <f>SUM(K37:K64)</f>
        <v>1</v>
      </c>
      <c r="L65" s="22">
        <f>SUM(L37:L64)</f>
        <v>0.64211278233750368</v>
      </c>
      <c r="M65" s="24">
        <f>SUM(M37:M64)</f>
        <v>0.63682328731248294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28792.935799778774</v>
      </c>
      <c r="AB65" s="137"/>
      <c r="AC65" s="153">
        <f>SUM(AC37:AC64)</f>
        <v>15809.29683895917</v>
      </c>
      <c r="AD65" s="137"/>
      <c r="AE65" s="153">
        <f>SUM(AE37:AE64)</f>
        <v>16117.29683895917</v>
      </c>
      <c r="AF65" s="137"/>
      <c r="AG65" s="153">
        <f>SUM(AG37:AG64)</f>
        <v>26879.971455146107</v>
      </c>
      <c r="AH65" s="137"/>
      <c r="AI65" s="153">
        <f>SUM(AI37:AI64)</f>
        <v>87599.500932843221</v>
      </c>
      <c r="AJ65" s="153">
        <f>SUM(AJ37:AJ64)</f>
        <v>44602.232638737943</v>
      </c>
      <c r="AK65" s="153">
        <f>SUM(AK37:AK64)</f>
        <v>42997.268294105277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31241.722095705274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1.2782969591637529E-2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61992.749407528194</v>
      </c>
      <c r="J74" s="51">
        <f>J128*I$83</f>
        <v>13652.740244666154</v>
      </c>
      <c r="K74" s="40">
        <f>B74/B$76</f>
        <v>9.5203084875859878E-2</v>
      </c>
      <c r="L74" s="22">
        <f>(L128*G$37*F$9/F$7)/B$130</f>
        <v>5.1131694202485714E-2</v>
      </c>
      <c r="M74" s="24">
        <f>J74/B$76</f>
        <v>9.9251512061662828E-2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1394.6520816181035</v>
      </c>
      <c r="AB74" s="156"/>
      <c r="AC74" s="147">
        <f>AC30*$I$83/4</f>
        <v>4285.0968097630175</v>
      </c>
      <c r="AD74" s="156"/>
      <c r="AE74" s="147">
        <f>AE30*$I$83/4</f>
        <v>4136.1081755806508</v>
      </c>
      <c r="AF74" s="156"/>
      <c r="AG74" s="147">
        <f>AG30*$I$83/4</f>
        <v>3836.8831777043829</v>
      </c>
      <c r="AH74" s="155"/>
      <c r="AI74" s="147">
        <f>SUM(AA74,AC74,AE74,AG74)</f>
        <v>13652.740244666156</v>
      </c>
      <c r="AJ74" s="148">
        <f>(AA74+AC74)</f>
        <v>5679.7488913811212</v>
      </c>
      <c r="AK74" s="147">
        <f>(AE74+AG74)</f>
        <v>7972.9913532850333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38721.192699366504</v>
      </c>
      <c r="AB75" s="158"/>
      <c r="AC75" s="149">
        <f>AA75+AC65-SUM(AC70,AC74)</f>
        <v>44385.303080444704</v>
      </c>
      <c r="AD75" s="158"/>
      <c r="AE75" s="149">
        <f>AC75+AE65-SUM(AE70,AE74)</f>
        <v>50506.402095705271</v>
      </c>
      <c r="AF75" s="158"/>
      <c r="AG75" s="149">
        <f>IF(SUM(AG6:AG29)+((AG65-AG70-$J$75)*4/I$83)&lt;1,0,AG65-AG70-$J$75-(1-SUM(AG6:AG29))*I$83/4)</f>
        <v>17182.998629323778</v>
      </c>
      <c r="AH75" s="134"/>
      <c r="AI75" s="149">
        <f>AI76-SUM(AI70,AI74)</f>
        <v>50506.402095705271</v>
      </c>
      <c r="AJ75" s="151">
        <f>AJ76-SUM(AJ70,AJ74)</f>
        <v>27202.304451120923</v>
      </c>
      <c r="AK75" s="149">
        <f>AJ75+AK76-SUM(AK70,AK74)</f>
        <v>50506.402095705278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85433.107999999993</v>
      </c>
      <c r="J76" s="51">
        <f>J130*I$83</f>
        <v>87599.500932843221</v>
      </c>
      <c r="K76" s="40">
        <f>SUM(K70:K75)</f>
        <v>0.65441235269742726</v>
      </c>
      <c r="L76" s="22">
        <f>SUM(L70:L75)</f>
        <v>0.23431935852046792</v>
      </c>
      <c r="M76" s="24">
        <f>SUM(M70:M75)</f>
        <v>0.2696562067880075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28792.935799778774</v>
      </c>
      <c r="AB76" s="137"/>
      <c r="AC76" s="153">
        <f>AC65</f>
        <v>15809.29683895917</v>
      </c>
      <c r="AD76" s="137"/>
      <c r="AE76" s="153">
        <f>AE65</f>
        <v>16117.29683895917</v>
      </c>
      <c r="AF76" s="137"/>
      <c r="AG76" s="153">
        <f>AG65</f>
        <v>26879.971455146107</v>
      </c>
      <c r="AH76" s="137"/>
      <c r="AI76" s="153">
        <f>SUM(AA76,AC76,AE76,AG76)</f>
        <v>87599.500932843221</v>
      </c>
      <c r="AJ76" s="154">
        <f>SUM(AA76,AC76)</f>
        <v>44602.232638737943</v>
      </c>
      <c r="AK76" s="154">
        <f>SUM(AE76,AG76)</f>
        <v>42997.268294105277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17182.998629323778</v>
      </c>
      <c r="AB78" s="112"/>
      <c r="AC78" s="112">
        <f>IF(AA75&lt;0,0,AA75)</f>
        <v>38721.192699366504</v>
      </c>
      <c r="AD78" s="112"/>
      <c r="AE78" s="112">
        <f>AC75</f>
        <v>44385.303080444704</v>
      </c>
      <c r="AF78" s="112"/>
      <c r="AG78" s="112">
        <f>AE75</f>
        <v>50506.402095705271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40115.844780984604</v>
      </c>
      <c r="AB79" s="112"/>
      <c r="AC79" s="112">
        <f>AA79-AA74+AC65-AC70</f>
        <v>48670.399890207722</v>
      </c>
      <c r="AD79" s="112"/>
      <c r="AE79" s="112">
        <f>AC79-AC74+AE65-AE70</f>
        <v>54642.510271285922</v>
      </c>
      <c r="AF79" s="112"/>
      <c r="AG79" s="112">
        <f>AE79-AE74+AG65-AG70</f>
        <v>71526.283902733427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0.27233838334769261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0.27233838334769261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0.12274796952734877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0.12274796952734877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5.4617383862275992E-2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5.4617383862275992E-2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2.7308691931137982E-2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2.7308691931137982E-2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1.8964369396623604E-2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1.8964369396623604E-2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9.4821846983118019E-3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9.4821846983118019E-3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3.0919172954418594</v>
      </c>
      <c r="J119" s="24">
        <f>SUM(J91:J118)</f>
        <v>3.1703214169187581</v>
      </c>
      <c r="K119" s="22">
        <f>SUM(K91:K118)</f>
        <v>8.2142573020404246</v>
      </c>
      <c r="L119" s="22">
        <f>SUM(L91:L118)</f>
        <v>3.1966543097268691</v>
      </c>
      <c r="M119" s="57">
        <f t="shared" si="50"/>
        <v>3.1703214169187581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1.1306719742315736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1.1306719742315736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6.3637940187799558E-2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2.243585169406801</v>
      </c>
      <c r="J128" s="228">
        <f>(J30)</f>
        <v>0.49410755011579832</v>
      </c>
      <c r="K128" s="22">
        <f>(B128)</f>
        <v>0.78202263511830628</v>
      </c>
      <c r="L128" s="22">
        <f>IF(L124=L119,0,(L119-L124)/(B119-B124)*K128)</f>
        <v>0.25455084392028265</v>
      </c>
      <c r="M128" s="57">
        <f t="shared" si="90"/>
        <v>0.49410755011579832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3.0919172954418594</v>
      </c>
      <c r="J130" s="228">
        <f>(J119)</f>
        <v>3.1703214169187581</v>
      </c>
      <c r="K130" s="22">
        <f>(B130)</f>
        <v>8.2142573020404246</v>
      </c>
      <c r="L130" s="22">
        <f>(L119)</f>
        <v>3.1966543097268691</v>
      </c>
      <c r="M130" s="57">
        <f t="shared" si="90"/>
        <v>3.1703214169187581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3095.4739976624778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12065.718316656277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13837.174616186938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52205.363284774285</v>
      </c>
      <c r="G88" s="109">
        <f>Poor!T23</f>
        <v>51940.741287211582</v>
      </c>
      <c r="H88" s="109">
        <f>Middle!T23</f>
        <v>59219.53504233429</v>
      </c>
      <c r="I88" s="109">
        <f>Rich!T23</f>
        <v>95381.564677818955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11923.822172394066</v>
      </c>
      <c r="G99" s="239">
        <f t="shared" si="0"/>
        <v>12188.444169956769</v>
      </c>
      <c r="H99" s="239">
        <f t="shared" si="0"/>
        <v>4909.6504148340609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48753.982172394069</v>
      </c>
      <c r="G100" s="239">
        <f t="shared" si="0"/>
        <v>49018.604169956772</v>
      </c>
      <c r="H100" s="239">
        <f t="shared" si="0"/>
        <v>41739.810414834064</v>
      </c>
      <c r="I100" s="239">
        <f t="shared" si="0"/>
        <v>5577.7807793493994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2016-06-04T22:45:05Z</dcterms:modified>
  <cp:category/>
</cp:coreProperties>
</file>