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<sst xmlns="http://schemas.openxmlformats.org/spreadsheetml/2006/main" count="790" uniqueCount="145">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</sst>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0.000437110834371108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0.0045224886448302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0.0408696545488863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0.120916574289846</c:v>
                </c:pt>
                <c:pt idx="2" formatCode="0.0%">
                  <c:v>0.562137366331048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063192"/>
        <c:axId val="-2146671128"/>
      </c:barChart>
      <c:catAx>
        <c:axId val="-214706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7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7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06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0.0499360517604574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0.0166453505868191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0.00052663256093891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316280"/>
        <c:axId val="-2147320408"/>
      </c:barChart>
      <c:catAx>
        <c:axId val="-21473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2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32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1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0.120871651621341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0.0461784793624189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0.05753342182862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6.43481937749135E-5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0.000355098913176516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0.000140912267133538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0.000651014674156945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0.00176140333916922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53720"/>
        <c:axId val="2083056712"/>
      </c:barChart>
      <c:catAx>
        <c:axId val="20830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5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05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416488"/>
        <c:axId val="-2147406072"/>
      </c:barChart>
      <c:catAx>
        <c:axId val="-214741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0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0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640.0576802716832</c:v>
                </c:pt>
                <c:pt idx="6">
                  <c:v>892.4846880301045</c:v>
                </c:pt>
                <c:pt idx="7">
                  <c:v>1194.316315133201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47.59999999999998</c:v>
                </c:pt>
                <c:pt idx="7">
                  <c:v>7540.064771132833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354</c:v>
                </c:pt>
                <c:pt idx="7">
                  <c:v>20174.59211574275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1756.993736459807</c:v>
                </c:pt>
                <c:pt idx="6">
                  <c:v>278.8235790628788</c:v>
                </c:pt>
                <c:pt idx="7">
                  <c:v>186.8105388205151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436216"/>
        <c:axId val="-2147426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36216"/>
        <c:axId val="-2147426104"/>
      </c:lineChart>
      <c:catAx>
        <c:axId val="-214743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42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2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43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751512"/>
        <c:axId val="20957287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1512"/>
        <c:axId val="2095728712"/>
      </c:lineChart>
      <c:catAx>
        <c:axId val="209575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2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72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5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427688"/>
        <c:axId val="20954222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27688"/>
        <c:axId val="2095422296"/>
      </c:lineChart>
      <c:catAx>
        <c:axId val="2095427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42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42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42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0.0540634424218155</c:v>
                </c:pt>
                <c:pt idx="2">
                  <c:v>0.251339250357358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-0.267409907288879</c:v>
                </c:pt>
                <c:pt idx="2">
                  <c:v>-0.177947363702244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75400"/>
        <c:axId val="2095272072"/>
      </c:barChart>
      <c:catAx>
        <c:axId val="209527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7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7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7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0.108280430225661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-0.107813210059222</c:v>
                </c:pt>
                <c:pt idx="2">
                  <c:v>-0.0704108038746316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160952"/>
        <c:axId val="2095157144"/>
      </c:barChart>
      <c:catAx>
        <c:axId val="209516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5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15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6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0.204488643938818</c:v>
                </c:pt>
                <c:pt idx="2">
                  <c:v>0.191567922995953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65560"/>
        <c:axId val="2095059384"/>
      </c:barChart>
      <c:catAx>
        <c:axId val="209506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05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05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06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734040"/>
        <c:axId val="-2088962232"/>
      </c:barChart>
      <c:catAx>
        <c:axId val="-20897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96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96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73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0.00176752826899128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0.000305977584059776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0.00754718929016189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0.000473536737235367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0.005977837323081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0.0145143242404358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0.121957305560384</c:v>
                </c:pt>
                <c:pt idx="2" formatCode="0.0%">
                  <c:v>0.577699546566478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00840"/>
        <c:axId val="-2146710712"/>
      </c:barChart>
      <c:catAx>
        <c:axId val="-214670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1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71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0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902888"/>
        <c:axId val="-2088909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02888"/>
        <c:axId val="-2088909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02888"/>
        <c:axId val="-2088909480"/>
      </c:scatterChart>
      <c:catAx>
        <c:axId val="-2088902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909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8909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9028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120968"/>
        <c:axId val="-20891250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20968"/>
        <c:axId val="-2089125000"/>
      </c:lineChart>
      <c:catAx>
        <c:axId val="-208912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125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125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120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77656"/>
        <c:axId val="-20894853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81992"/>
        <c:axId val="-2089488216"/>
      </c:scatterChart>
      <c:valAx>
        <c:axId val="-2089477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485336"/>
        <c:crosses val="autoZero"/>
        <c:crossBetween val="midCat"/>
      </c:valAx>
      <c:valAx>
        <c:axId val="-208948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477656"/>
        <c:crosses val="autoZero"/>
        <c:crossBetween val="midCat"/>
      </c:valAx>
      <c:valAx>
        <c:axId val="-20894819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9488216"/>
        <c:crosses val="autoZero"/>
        <c:crossBetween val="midCat"/>
      </c:valAx>
      <c:valAx>
        <c:axId val="-2089488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4819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01528"/>
        <c:axId val="-2089615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01528"/>
        <c:axId val="-2089615096"/>
      </c:lineChart>
      <c:catAx>
        <c:axId val="-20896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61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961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6015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0.0225258633199484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0.0039282488036393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0.000391502743615629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0.0132595565437738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0.00018957943843023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0.00487180557592247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0.00972453169521937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0.0257825770110029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0.131574803035502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0.402143577303399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0.204630840844059</c:v>
                </c:pt>
                <c:pt idx="2" formatCode="0.0%">
                  <c:v>0.269584214370619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44536"/>
        <c:axId val="-2146950024"/>
      </c:barChart>
      <c:catAx>
        <c:axId val="-214694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5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5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4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05912"/>
        <c:axId val="-2021214504"/>
      </c:barChart>
      <c:catAx>
        <c:axId val="-20212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1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1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0.000514217185554172</c:v>
                </c:pt>
                <c:pt idx="1">
                  <c:v>0.000308600249066002</c:v>
                </c:pt>
                <c:pt idx="2">
                  <c:v>0.000411408717310087</c:v>
                </c:pt>
                <c:pt idx="3">
                  <c:v>0.000514217185554172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-0.700395957961715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-0.455185006205699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74392"/>
        <c:axId val="-2021580392"/>
      </c:barChart>
      <c:catAx>
        <c:axId val="-202157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80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58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7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491800"/>
        <c:axId val="-2121971800"/>
      </c:barChart>
      <c:catAx>
        <c:axId val="-2121491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971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97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9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0.0012239103362391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0.00754718929016189</c:v>
                </c:pt>
                <c:pt idx="1">
                  <c:v>0.00754718929016189</c:v>
                </c:pt>
                <c:pt idx="2">
                  <c:v>0.00754718929016189</c:v>
                </c:pt>
                <c:pt idx="3">
                  <c:v>0.00754718929016189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0.000557068617683686</c:v>
                </c:pt>
                <c:pt idx="1">
                  <c:v>0.000334316936488169</c:v>
                </c:pt>
                <c:pt idx="2">
                  <c:v>0.000445692777085928</c:v>
                </c:pt>
                <c:pt idx="3">
                  <c:v>0.000557068617683686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0.54874175133398</c:v>
                </c:pt>
                <c:pt idx="1">
                  <c:v>0.658494226850792</c:v>
                </c:pt>
                <c:pt idx="2">
                  <c:v>0.627021486122523</c:v>
                </c:pt>
                <c:pt idx="3">
                  <c:v>0.559794548785537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366808"/>
        <c:axId val="-2121373208"/>
      </c:barChart>
      <c:catAx>
        <c:axId val="-2121366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373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37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36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0.0901034532797938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0.0157129952145572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0.00156601097446252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0.0132595565437738</c:v>
                </c:pt>
                <c:pt idx="1">
                  <c:v>0.0132595565437738</c:v>
                </c:pt>
                <c:pt idx="2">
                  <c:v>0.0132595565437738</c:v>
                </c:pt>
                <c:pt idx="3">
                  <c:v>0.0132595565437738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0.000223021251369323</c:v>
                </c:pt>
                <c:pt idx="1">
                  <c:v>0.000133843083531743</c:v>
                </c:pt>
                <c:pt idx="2">
                  <c:v>0.000178432167450533</c:v>
                </c:pt>
                <c:pt idx="3">
                  <c:v>0.000223021251369323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0.263149606071003</c:v>
                </c:pt>
                <c:pt idx="3">
                  <c:v>0.263149606071003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0.402143577303399</c:v>
                </c:pt>
                <c:pt idx="1">
                  <c:v>0.402143577303399</c:v>
                </c:pt>
                <c:pt idx="2">
                  <c:v>0.402143577303399</c:v>
                </c:pt>
                <c:pt idx="3">
                  <c:v>0.402143577303399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0.308740738639417</c:v>
                </c:pt>
                <c:pt idx="1">
                  <c:v>0.479154106506471</c:v>
                </c:pt>
                <c:pt idx="2">
                  <c:v>0.167837756804218</c:v>
                </c:pt>
                <c:pt idx="3">
                  <c:v>0.184202556049066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092808"/>
        <c:axId val="-2147095832"/>
      </c:barChart>
      <c:catAx>
        <c:axId val="-2147092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095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709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09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648536"/>
        <c:axId val="-2121654888"/>
      </c:barChart>
      <c:catAx>
        <c:axId val="-21216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65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65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64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22410.018930449514</v>
      </c>
      <c r="T23" s="179">
        <f>SUM(T7:T22)</f>
        <v>23679.223629812779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6834.1017509941339</v>
      </c>
      <c r="T30" s="235">
        <f t="shared" si="24"/>
        <v>5564.8970516308691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0.28968396590949896</v>
      </c>
      <c r="K31" s="22" t="str">
        <f t="shared" si="4"/>
        <v/>
      </c>
      <c r="L31" s="22">
        <f>(1-SUM(L6:L30))</f>
        <v>0.43225895493420274</v>
      </c>
      <c r="M31" s="242">
        <f t="shared" si="6"/>
        <v>0.28968396590949896</v>
      </c>
      <c r="N31" s="167">
        <f>M31*I83</f>
        <v>5564.8970516308682</v>
      </c>
      <c r="P31" s="22"/>
      <c r="Q31" s="239" t="s">
        <v>142</v>
      </c>
      <c r="R31" s="235">
        <f t="shared" si="24"/>
        <v>0</v>
      </c>
      <c r="S31" s="235">
        <f t="shared" si="24"/>
        <v>18323.3684176608</v>
      </c>
      <c r="T31" s="235">
        <f>IF(T25&gt;T$23,T25-T$23,0)</f>
        <v>17054.163718297536</v>
      </c>
      <c r="U31" s="243"/>
      <c r="V31" s="56"/>
      <c r="W31" s="129" t="s">
        <v>84</v>
      </c>
      <c r="X31" s="130"/>
      <c r="Y31" s="121">
        <f>M31*4</f>
        <v>1.1587358636379959</v>
      </c>
      <c r="Z31" s="131"/>
      <c r="AA31" s="132">
        <f>1-AA32+IF($Y32&lt;0,$Y32/4,0)</f>
        <v>0.60593869816081125</v>
      </c>
      <c r="AB31" s="131"/>
      <c r="AC31" s="133">
        <f>1-AC32+IF($Y32&lt;0,$Y32/4,0)</f>
        <v>0.71270470827289079</v>
      </c>
      <c r="AD31" s="134"/>
      <c r="AE31" s="133">
        <f>1-AE32+IF($Y32&lt;0,$Y32/4,0)</f>
        <v>0.70627517767264181</v>
      </c>
      <c r="AF31" s="134"/>
      <c r="AG31" s="133">
        <f>1-AG32+IF($Y32&lt;0,$Y32/4,0)</f>
        <v>0.69683626387936659</v>
      </c>
      <c r="AH31" s="123"/>
      <c r="AI31" s="182">
        <f>SUM(AA31,AC31,AE31,AG31)/4</f>
        <v>0.68043871199642758</v>
      </c>
      <c r="AJ31" s="135">
        <f t="shared" si="14"/>
        <v>0.65932170321685102</v>
      </c>
      <c r="AK31" s="136">
        <f t="shared" si="15"/>
        <v>0.70155572077600414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0.71031603409050104</v>
      </c>
      <c r="J32" s="17"/>
      <c r="L32" s="22">
        <f>SUM(L6:L30)</f>
        <v>0.56774104506579726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38784.568417660805</v>
      </c>
      <c r="T32" s="235">
        <f t="shared" si="24"/>
        <v>37515.363718297536</v>
      </c>
      <c r="U32" s="56"/>
      <c r="V32" s="56"/>
      <c r="W32" s="110"/>
      <c r="X32" s="118"/>
      <c r="Y32" s="115">
        <f>SUM(Y6:Y31)</f>
        <v>3.8237417733499375</v>
      </c>
      <c r="Z32" s="137"/>
      <c r="AA32" s="138">
        <f>SUM(AA6:AA30)</f>
        <v>0.3940613018391888</v>
      </c>
      <c r="AB32" s="137"/>
      <c r="AC32" s="139">
        <f>SUM(AC6:AC30)</f>
        <v>0.28729529172710916</v>
      </c>
      <c r="AD32" s="137"/>
      <c r="AE32" s="139">
        <f>SUM(AE6:AE30)</f>
        <v>0.29372482232735819</v>
      </c>
      <c r="AF32" s="137"/>
      <c r="AG32" s="139">
        <f>SUM(AG6:AG30)</f>
        <v>0.30316373612063341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3.354923258589571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2910.0561919930333</v>
      </c>
      <c r="AB77" s="112"/>
      <c r="AC77" s="111">
        <f>AC31*$I$83/4</f>
        <v>3422.806227209619</v>
      </c>
      <c r="AD77" s="112"/>
      <c r="AE77" s="111">
        <f>AE31*$I$83/4</f>
        <v>3391.9280288181744</v>
      </c>
      <c r="AF77" s="112"/>
      <c r="AG77" s="111">
        <f>AG31*$I$83/4</f>
        <v>3346.5970908649106</v>
      </c>
      <c r="AH77" s="110"/>
      <c r="AI77" s="154">
        <f>SUM(AA77,AC77,AE77,AG77)</f>
        <v>13071.387538885738</v>
      </c>
      <c r="AJ77" s="153">
        <f>SUM(AA77,AC77)</f>
        <v>6332.8624192026527</v>
      </c>
      <c r="AK77" s="160">
        <f>SUM(AE77,AG77)</f>
        <v>6738.525119683085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640.05768027168324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1756.9937364598075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4.3711083437110833E-4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4.3711083437110833E-4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1.7484433374844333E-3</v>
      </c>
      <c r="Z17" s="116">
        <v>0.29409999999999997</v>
      </c>
      <c r="AA17" s="121">
        <f t="shared" si="16"/>
        <v>5.1421718555417183E-4</v>
      </c>
      <c r="AB17" s="116">
        <v>0.17649999999999999</v>
      </c>
      <c r="AC17" s="121">
        <f t="shared" si="7"/>
        <v>3.0860024906600249E-4</v>
      </c>
      <c r="AD17" s="116">
        <v>0.23530000000000001</v>
      </c>
      <c r="AE17" s="121">
        <f t="shared" si="8"/>
        <v>4.1140871731008718E-4</v>
      </c>
      <c r="AF17" s="122">
        <f t="shared" si="10"/>
        <v>0.29410000000000003</v>
      </c>
      <c r="AG17" s="121">
        <f t="shared" si="11"/>
        <v>5.1421718555417194E-4</v>
      </c>
      <c r="AH17" s="123">
        <f t="shared" si="12"/>
        <v>1</v>
      </c>
      <c r="AI17" s="183">
        <f t="shared" si="13"/>
        <v>4.3711083437110833E-4</v>
      </c>
      <c r="AJ17" s="120">
        <f t="shared" si="14"/>
        <v>4.1140871731008713E-4</v>
      </c>
      <c r="AK17" s="119">
        <f t="shared" si="15"/>
        <v>4.6281295143212953E-4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4.5224886448302012E-3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4.5224886448302012E-3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1.8089954579320805E-2</v>
      </c>
      <c r="Z20" s="116">
        <v>3.2940999999999998</v>
      </c>
      <c r="AA20" s="121">
        <f t="shared" si="25"/>
        <v>5.9590119379740659E-2</v>
      </c>
      <c r="AB20" s="116">
        <v>3.1764999999999999</v>
      </c>
      <c r="AC20" s="121">
        <f t="shared" si="26"/>
        <v>5.7462740721212532E-2</v>
      </c>
      <c r="AD20" s="116">
        <v>3.2353000000000001</v>
      </c>
      <c r="AE20" s="121">
        <f t="shared" si="27"/>
        <v>5.8526430050476599E-2</v>
      </c>
      <c r="AF20" s="122">
        <f t="shared" si="28"/>
        <v>-8.7058999999999997</v>
      </c>
      <c r="AG20" s="121">
        <f t="shared" si="29"/>
        <v>-0.15748933557210898</v>
      </c>
      <c r="AH20" s="123">
        <f t="shared" si="30"/>
        <v>1</v>
      </c>
      <c r="AI20" s="183">
        <f t="shared" si="31"/>
        <v>4.5224886448302082E-3</v>
      </c>
      <c r="AJ20" s="120">
        <f t="shared" si="32"/>
        <v>5.8526430050476599E-2</v>
      </c>
      <c r="AK20" s="119">
        <f t="shared" si="33"/>
        <v>-4.948145276081619E-2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4.0869654548886344E-2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4.0869654548886344E-2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0.16347861819554538</v>
      </c>
      <c r="Z21" s="116">
        <v>4.2941000000000003</v>
      </c>
      <c r="AA21" s="121">
        <f t="shared" ref="AA21:AA25" si="41">$M21*Z21*4</f>
        <v>0.70199353439349144</v>
      </c>
      <c r="AB21" s="116">
        <v>4.1764999999999999</v>
      </c>
      <c r="AC21" s="121">
        <f t="shared" ref="AC21:AC25" si="42">$M21*AB21*4</f>
        <v>0.68276844889369526</v>
      </c>
      <c r="AD21" s="116">
        <v>4.2352999999999996</v>
      </c>
      <c r="AE21" s="121">
        <f t="shared" ref="AE21:AE25" si="43">$M21*AD21*4</f>
        <v>0.69238099164359324</v>
      </c>
      <c r="AF21" s="122">
        <f t="shared" ref="AF21:AF25" si="44">1-SUM(Z21,AB21,AD21)</f>
        <v>-11.7059</v>
      </c>
      <c r="AG21" s="121">
        <f t="shared" ref="AG21:AG25" si="45">$M21*AF21*4</f>
        <v>-1.9136643567352345</v>
      </c>
      <c r="AH21" s="123">
        <f t="shared" ref="AH21:AH25" si="46">SUM(Z21,AB21,AD21,AF21)</f>
        <v>1</v>
      </c>
      <c r="AI21" s="183">
        <f t="shared" ref="AI21:AI25" si="47">SUM(AA21,AC21,AE21,AG21)/4</f>
        <v>4.0869654548886358E-2</v>
      </c>
      <c r="AJ21" s="120">
        <f t="shared" ref="AJ21:AJ25" si="48">(AA21+AC21)/2</f>
        <v>0.69238099164359335</v>
      </c>
      <c r="AK21" s="119">
        <f t="shared" ref="AK21:AK25" si="49">(AE21+AG21)/2</f>
        <v>-0.61064168254582063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32008.949636251455</v>
      </c>
      <c r="T23" s="179">
        <f>SUM(T7:T22)</f>
        <v>33087.878866643427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0.76222644340740653</v>
      </c>
      <c r="J30" s="232">
        <f>IF(I$32&lt;=1,I30,1-SUM(J6:J29))</f>
        <v>0.56213736633104794</v>
      </c>
      <c r="K30" s="22">
        <f t="shared" si="4"/>
        <v>0.47410426400996258</v>
      </c>
      <c r="L30" s="22">
        <f>IF(L124=L119,0,IF(K30="",0,(L119-L124)/(B119-B124)*K30))</f>
        <v>0.1209165742898457</v>
      </c>
      <c r="M30" s="175">
        <f t="shared" si="6"/>
        <v>0.56213736633104794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2.2485494653241918</v>
      </c>
      <c r="Z30" s="122">
        <f>IF($Y30=0,0,AA30/($Y$30))</f>
        <v>-0.31148790309611135</v>
      </c>
      <c r="AA30" s="187">
        <f>IF(AA79*4/$I$83+SUM(AA6:AA29)&lt;1,AA79*4/$I$83,1-SUM(AA6:AA29))</f>
        <v>-0.70039595796171483</v>
      </c>
      <c r="AB30" s="122">
        <f>IF($Y30=0,0,AC30/($Y$30))</f>
        <v>-0.31170644608149645</v>
      </c>
      <c r="AC30" s="187">
        <f>IF(AC79*4/$I$83+SUM(AC6:AC29)&lt;1,AC79*4/$I$83,1-SUM(AC6:AC29))</f>
        <v>-0.70088736267465279</v>
      </c>
      <c r="AD30" s="122">
        <f>IF($Y30=0,0,AE30/($Y$30))</f>
        <v>-0.31170644608149645</v>
      </c>
      <c r="AE30" s="187">
        <f>IF(AE79*4/$I$83+SUM(AE6:AE29)&lt;1,AE79*4/$I$83,1-SUM(AE6:AE29))</f>
        <v>-0.70088736267465279</v>
      </c>
      <c r="AF30" s="122">
        <f>IF($Y30=0,0,AG30/($Y$30))</f>
        <v>-0.20243495338897144</v>
      </c>
      <c r="AG30" s="187">
        <f>IF(AG79*4/$I$83+SUM(AG6:AG29)&lt;1,AG79*4/$I$83,1-SUM(AG6:AG29))</f>
        <v>-0.45518500620569941</v>
      </c>
      <c r="AH30" s="123">
        <f t="shared" si="12"/>
        <v>-1.1373357486480757</v>
      </c>
      <c r="AI30" s="183">
        <f t="shared" si="13"/>
        <v>-0.63933892237917989</v>
      </c>
      <c r="AJ30" s="120">
        <f t="shared" si="14"/>
        <v>-0.70064166031818376</v>
      </c>
      <c r="AK30" s="119">
        <f t="shared" si="15"/>
        <v>-0.57803618444017613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0.28502829373482363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8724.43771185886</v>
      </c>
      <c r="T31" s="235">
        <f>IF(T25&gt;T$23,T25-T$23,0)</f>
        <v>7645.508481466888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0.47034443521760594</v>
      </c>
      <c r="AB31" s="131"/>
      <c r="AC31" s="133">
        <f>1-AC32+IF($Y32&lt;0,$Y32/4,0)</f>
        <v>0.4942244126816453</v>
      </c>
      <c r="AD31" s="134"/>
      <c r="AE31" s="133">
        <f>1-AE32+IF($Y32&lt;0,$Y32/4,0)</f>
        <v>0.46748155147172366</v>
      </c>
      <c r="AF31" s="134"/>
      <c r="AG31" s="133">
        <f>1-AG32+IF($Y32&lt;0,$Y32/4,0)</f>
        <v>3.3738547554699365</v>
      </c>
      <c r="AH31" s="123"/>
      <c r="AI31" s="182">
        <f>SUM(AA31,AC31,AE31,AG31)/4</f>
        <v>1.2014762887102277</v>
      </c>
      <c r="AJ31" s="135">
        <f t="shared" si="14"/>
        <v>0.48228442394962562</v>
      </c>
      <c r="AK31" s="136">
        <f t="shared" si="15"/>
        <v>1.9206681534708301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1.2046969338826421</v>
      </c>
      <c r="J32" s="17"/>
      <c r="L32" s="22">
        <f>SUM(L6:L30)</f>
        <v>0.71497170626517637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29185.637711858864</v>
      </c>
      <c r="T32" s="235">
        <f t="shared" si="50"/>
        <v>28106.708481466892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0.52965556478239406</v>
      </c>
      <c r="AB32" s="137"/>
      <c r="AC32" s="139">
        <f>SUM(AC6:AC30)</f>
        <v>0.5057755873183547</v>
      </c>
      <c r="AD32" s="137"/>
      <c r="AE32" s="139">
        <f>SUM(AE6:AE30)</f>
        <v>0.53251844852827634</v>
      </c>
      <c r="AF32" s="137"/>
      <c r="AG32" s="139">
        <f>SUM(AG6:AG30)</f>
        <v>-2.3738547554699365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0.69565515162954483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7645.5084814668935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28991.760000000002</v>
      </c>
      <c r="J65" s="39">
        <f>SUM(J37:J64)</f>
        <v>28991.760000000002</v>
      </c>
      <c r="K65" s="40">
        <f>SUM(K37:K64)</f>
        <v>1</v>
      </c>
      <c r="L65" s="22">
        <f>SUM(L37:L64)</f>
        <v>0.65440614453625034</v>
      </c>
      <c r="M65" s="24">
        <f>SUM(M37:M64)</f>
        <v>0.67477621319678815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223.60999999999999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1401.25</v>
      </c>
      <c r="AH65" s="137"/>
      <c r="AI65" s="153">
        <f>SUM(AI37:AI64)</f>
        <v>2067.36</v>
      </c>
      <c r="AJ65" s="153">
        <f>SUM(AJ37:AJ64)</f>
        <v>444.85999999999996</v>
      </c>
      <c r="AK65" s="153">
        <f>SUM(AK37:AK64)</f>
        <v>1622.5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14642.549076803669</v>
      </c>
      <c r="J74" s="51">
        <f t="shared" si="76"/>
        <v>10798.790891603892</v>
      </c>
      <c r="K74" s="40">
        <f>B74/B$76</f>
        <v>0.12847179079574264</v>
      </c>
      <c r="L74" s="22">
        <f t="shared" si="77"/>
        <v>5.4063442421815509E-2</v>
      </c>
      <c r="M74" s="24">
        <f>J74/B$76</f>
        <v>0.25133925035735816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-3363.6927307990832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-2186.0527307990833</v>
      </c>
      <c r="AH74" s="155"/>
      <c r="AI74" s="147">
        <f>SUM(AA74,AC74,AE74,AG74)</f>
        <v>-12281.850923196333</v>
      </c>
      <c r="AJ74" s="148">
        <f>(AA74+AC74)</f>
        <v>-6729.745461598166</v>
      </c>
      <c r="AK74" s="147">
        <f>(AE74+AG74)</f>
        <v>-5552.1054615981666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-6.2527760746888816E-13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28991.760000000002</v>
      </c>
      <c r="J76" s="51">
        <f t="shared" si="76"/>
        <v>28991.760000000002</v>
      </c>
      <c r="K76" s="40">
        <f>SUM(K70:K75)</f>
        <v>1.0183147569397746</v>
      </c>
      <c r="L76" s="22">
        <f>SUM(L70:L75)</f>
        <v>0.65544776896348889</v>
      </c>
      <c r="M76" s="24">
        <f>SUM(M70:M75)</f>
        <v>0.85272357689903155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223.60999999999999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1401.25</v>
      </c>
      <c r="AH76" s="137"/>
      <c r="AI76" s="153">
        <f>SUM(AA76,AC76,AE76,AG76)</f>
        <v>2067.3599999999997</v>
      </c>
      <c r="AJ76" s="154">
        <f>SUM(AA76,AC76)</f>
        <v>444.85999999999996</v>
      </c>
      <c r="AK76" s="154">
        <f>SUM(AE76,AG76)</f>
        <v>1622.5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7645.5084814668935</v>
      </c>
      <c r="K77" s="40"/>
      <c r="L77" s="22">
        <f>-(L131*G$37*F$9/F$7)/B$130</f>
        <v>-0.26740990728887853</v>
      </c>
      <c r="M77" s="24">
        <f>-J77/B$76</f>
        <v>-0.17794736370224354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2258.8567791245623</v>
      </c>
      <c r="AB77" s="112"/>
      <c r="AC77" s="111">
        <f>AC31*$I$83/4</f>
        <v>2373.5417736542222</v>
      </c>
      <c r="AD77" s="112"/>
      <c r="AE77" s="111">
        <f>AE31*$I$83/4</f>
        <v>2245.1076117633288</v>
      </c>
      <c r="AF77" s="112"/>
      <c r="AG77" s="111">
        <f>AG31*$I$83/4</f>
        <v>16203.135650258113</v>
      </c>
      <c r="AH77" s="110"/>
      <c r="AI77" s="154">
        <f>SUM(AA77,AC77,AE77,AG77)</f>
        <v>23080.641814800227</v>
      </c>
      <c r="AJ77" s="153">
        <f>SUM(AA77,AC77)</f>
        <v>4632.3985527787845</v>
      </c>
      <c r="AK77" s="160">
        <f>SUM(AE77,AG77)</f>
        <v>18448.243262021442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-3363.6927307990832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-2186.0527307990833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1.509182997919988</v>
      </c>
      <c r="J119" s="24">
        <f>SUM(J91:J118)</f>
        <v>1.509182997919988</v>
      </c>
      <c r="K119" s="22">
        <f>SUM(K91:K118)</f>
        <v>3.6903374746580844</v>
      </c>
      <c r="L119" s="22">
        <f>SUM(L91:L118)</f>
        <v>1.4636239508052362</v>
      </c>
      <c r="M119" s="57">
        <f t="shared" si="81"/>
        <v>1.509182997919988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0.76222644340740653</v>
      </c>
      <c r="J128" s="229">
        <f>(J30)</f>
        <v>0.56213736633104794</v>
      </c>
      <c r="K128" s="29">
        <f>(B128)</f>
        <v>0.47410426400996258</v>
      </c>
      <c r="L128" s="29">
        <f>IF(L124=L119,0,(L119-L124)/(B119-B124)*K128)</f>
        <v>0.1209165742898457</v>
      </c>
      <c r="M128" s="241">
        <f t="shared" si="94"/>
        <v>0.56213736633104794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1.509182997919988</v>
      </c>
      <c r="J130" s="229">
        <f>(J119)</f>
        <v>1.509182997919988</v>
      </c>
      <c r="K130" s="29">
        <f>(B130)</f>
        <v>3.6903374746580844</v>
      </c>
      <c r="L130" s="29">
        <f>(L119)</f>
        <v>1.4636239508052362</v>
      </c>
      <c r="M130" s="241">
        <f t="shared" si="94"/>
        <v>1.509182997919988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0.39799140896181884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892.48468803010451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47.599999999999987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1.767528268991283E-3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1.767528268991283E-3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3539.9999999999991</v>
      </c>
      <c r="U11" s="224">
        <v>5</v>
      </c>
      <c r="V11" s="56"/>
      <c r="W11" s="115"/>
      <c r="X11" s="118">
        <f>Poor!X11</f>
        <v>1</v>
      </c>
      <c r="Y11" s="183">
        <f t="shared" si="9"/>
        <v>7.070113075965132E-3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1.767528268991283E-3</v>
      </c>
      <c r="AJ11" s="120">
        <f t="shared" si="14"/>
        <v>3.535056537982566E-3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278.82357906287876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3.0597758405977583E-4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3.0597758405977583E-4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1.2239103362391033E-3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1.2239103362391033E-3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3.0597758405977583E-4</v>
      </c>
      <c r="AJ14" s="120">
        <f t="shared" si="14"/>
        <v>6.1195516811955166E-4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7.5471892901618947E-3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7.5471892901618947E-3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3.0188757160647579E-2</v>
      </c>
      <c r="Z15" s="156">
        <f>Poor!Z15</f>
        <v>0.25</v>
      </c>
      <c r="AA15" s="121">
        <f t="shared" si="16"/>
        <v>7.5471892901618947E-3</v>
      </c>
      <c r="AB15" s="156">
        <f>Poor!AB15</f>
        <v>0.25</v>
      </c>
      <c r="AC15" s="121">
        <f t="shared" si="7"/>
        <v>7.5471892901618947E-3</v>
      </c>
      <c r="AD15" s="156">
        <f>Poor!AD15</f>
        <v>0.25</v>
      </c>
      <c r="AE15" s="121">
        <f t="shared" si="8"/>
        <v>7.5471892901618947E-3</v>
      </c>
      <c r="AF15" s="122">
        <f t="shared" si="10"/>
        <v>0.25</v>
      </c>
      <c r="AG15" s="121">
        <f t="shared" si="11"/>
        <v>7.5471892901618947E-3</v>
      </c>
      <c r="AH15" s="123">
        <f t="shared" si="12"/>
        <v>1</v>
      </c>
      <c r="AI15" s="183">
        <f t="shared" si="13"/>
        <v>7.5471892901618947E-3</v>
      </c>
      <c r="AJ15" s="120">
        <f t="shared" si="14"/>
        <v>7.5471892901618947E-3</v>
      </c>
      <c r="AK15" s="119">
        <f t="shared" si="15"/>
        <v>7.5471892901618947E-3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4.7353673723536741E-4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4.7353673723536741E-4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1.8941469489414697E-3</v>
      </c>
      <c r="Z17" s="156">
        <f>Poor!Z17</f>
        <v>0.29409999999999997</v>
      </c>
      <c r="AA17" s="121">
        <f t="shared" si="16"/>
        <v>5.5706861768368618E-4</v>
      </c>
      <c r="AB17" s="156">
        <f>Poor!AB17</f>
        <v>0.17649999999999999</v>
      </c>
      <c r="AC17" s="121">
        <f t="shared" si="7"/>
        <v>3.3431693648816938E-4</v>
      </c>
      <c r="AD17" s="156">
        <f>Poor!AD17</f>
        <v>0.23530000000000001</v>
      </c>
      <c r="AE17" s="121">
        <f t="shared" si="8"/>
        <v>4.4569277708592781E-4</v>
      </c>
      <c r="AF17" s="122">
        <f t="shared" si="10"/>
        <v>0.29410000000000003</v>
      </c>
      <c r="AG17" s="121">
        <f t="shared" si="11"/>
        <v>5.5706861768368629E-4</v>
      </c>
      <c r="AH17" s="123">
        <f t="shared" si="12"/>
        <v>1</v>
      </c>
      <c r="AI17" s="183">
        <f t="shared" si="13"/>
        <v>4.7353673723536741E-4</v>
      </c>
      <c r="AJ17" s="120">
        <f t="shared" si="14"/>
        <v>4.4569277708592775E-4</v>
      </c>
      <c r="AK17" s="119">
        <f t="shared" si="15"/>
        <v>5.0138069738480708E-4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5.9778373230809975E-3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5.9778373230809975E-3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1.4514324240435771E-2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1.4514324240435771E-2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38001.451738246229</v>
      </c>
      <c r="T23" s="179">
        <f>SUM(T7:T22)</f>
        <v>36989.7857277039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0.9809046639998148</v>
      </c>
      <c r="J30" s="232">
        <f>IF(I$32&lt;=1,I30,1-SUM(J6:J29))</f>
        <v>0.57769954656647815</v>
      </c>
      <c r="K30" s="22">
        <f t="shared" si="4"/>
        <v>0.44088098929016184</v>
      </c>
      <c r="L30" s="22">
        <f>IF(L124=L119,0,IF(K30="",0,(L119-L124)/(B119-B124)*K30))</f>
        <v>0.12195730556038425</v>
      </c>
      <c r="M30" s="175">
        <f t="shared" si="6"/>
        <v>0.57769954656647815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2.3107981862659126</v>
      </c>
      <c r="Z30" s="122">
        <f>IF($Y30=0,0,AA30/($Y$30))</f>
        <v>0.23746848798626938</v>
      </c>
      <c r="AA30" s="187">
        <f>IF(AA79*4/$I$84+SUM(AA6:AA29)&lt;1,AA79*4/$I$84,1-SUM(AA6:AA29))</f>
        <v>0.54874175133397995</v>
      </c>
      <c r="AB30" s="122">
        <f>IF($Y30=0,0,AC30/($Y$30))</f>
        <v>0.28496397078918961</v>
      </c>
      <c r="AC30" s="187">
        <f>IF(AC79*4/$I$84+SUM(AC6:AC29)&lt;1,AC79*4/$I$84,1-SUM(AC6:AC29))</f>
        <v>0.65849422685079184</v>
      </c>
      <c r="AD30" s="122">
        <f>IF($Y30=0,0,AE30/($Y$30))</f>
        <v>0.27134411384308105</v>
      </c>
      <c r="AE30" s="187">
        <f>IF(AE79*4/$I$84+SUM(AE6:AE29)&lt;1,AE79*4/$I$84,1-SUM(AE6:AE29))</f>
        <v>0.62702148612252295</v>
      </c>
      <c r="AF30" s="122">
        <f>IF($Y30=0,0,AG30/($Y$30))</f>
        <v>0.2422515960557011</v>
      </c>
      <c r="AG30" s="187">
        <f>IF(AG79*4/$I$84+SUM(AG6:AG29)&lt;1,AG79*4/$I$84,1-SUM(AG6:AG29))</f>
        <v>0.55979454878553658</v>
      </c>
      <c r="AH30" s="123">
        <f t="shared" si="12"/>
        <v>1.036028168674241</v>
      </c>
      <c r="AI30" s="183">
        <f t="shared" si="13"/>
        <v>0.59851300327320778</v>
      </c>
      <c r="AJ30" s="120">
        <f t="shared" si="14"/>
        <v>0.60361798909238584</v>
      </c>
      <c r="AK30" s="119">
        <f t="shared" si="15"/>
        <v>0.59340801745402971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0.2457939648553189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2731.9356098640856</v>
      </c>
      <c r="T31" s="235">
        <f>IF(T25&gt;T$23,T25-T$23,0)</f>
        <v>3743.6016204064144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1.3892247865049381</v>
      </c>
      <c r="J32" s="17"/>
      <c r="L32" s="22">
        <f>SUM(L6:L30)</f>
        <v>0.7542060351446811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23193.13560986409</v>
      </c>
      <c r="T32" s="235">
        <f t="shared" si="24"/>
        <v>24204.801620406419</v>
      </c>
      <c r="U32" s="56"/>
      <c r="V32" s="56"/>
      <c r="W32" s="110"/>
      <c r="X32" s="118"/>
      <c r="Y32" s="115">
        <f>SUM(Y6:Y31)</f>
        <v>3.916746173173081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0.5079786235617223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3743.6016204064158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3.5399999999999996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3.5399999999999996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7.0799999999999992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7.0799999999999992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2655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4.9936051760457421E-2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2655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2655</v>
      </c>
      <c r="AJ39" s="148">
        <f t="shared" si="38"/>
        <v>2655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884.99999999999989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1.6645350586819138E-2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884.99999999999989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884.99999999999989</v>
      </c>
      <c r="AJ40" s="148">
        <f t="shared" si="38"/>
        <v>884.99999999999989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27.999999999999996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5.2663256093891052E-4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6.9999999999999991</v>
      </c>
      <c r="AB43" s="156">
        <f>Poor!AB43</f>
        <v>0.25</v>
      </c>
      <c r="AC43" s="147">
        <f t="shared" si="41"/>
        <v>6.9999999999999991</v>
      </c>
      <c r="AD43" s="156">
        <f>Poor!AD43</f>
        <v>0.25</v>
      </c>
      <c r="AE43" s="147">
        <f t="shared" si="42"/>
        <v>6.9999999999999991</v>
      </c>
      <c r="AF43" s="122">
        <f t="shared" si="29"/>
        <v>0.25</v>
      </c>
      <c r="AG43" s="147">
        <f t="shared" si="36"/>
        <v>6.9999999999999991</v>
      </c>
      <c r="AH43" s="123">
        <f t="shared" si="37"/>
        <v>1</v>
      </c>
      <c r="AI43" s="112">
        <f t="shared" si="37"/>
        <v>27.999999999999996</v>
      </c>
      <c r="AJ43" s="148">
        <f t="shared" si="38"/>
        <v>13.999999999999998</v>
      </c>
      <c r="AK43" s="147">
        <f t="shared" si="39"/>
        <v>13.999999999999998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33192.619999999995</v>
      </c>
      <c r="J65" s="39">
        <f>SUM(J37:J64)</f>
        <v>33192.619999999995</v>
      </c>
      <c r="K65" s="40">
        <f>SUM(K37:K64)</f>
        <v>1</v>
      </c>
      <c r="L65" s="22">
        <f>SUM(L37:L64)</f>
        <v>0.6383230514595245</v>
      </c>
      <c r="M65" s="24">
        <f>SUM(M37:M64)</f>
        <v>0.62429694553114645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10950.5</v>
      </c>
      <c r="AB65" s="137"/>
      <c r="AC65" s="153">
        <f>SUM(AC37:AC64)</f>
        <v>7421.12</v>
      </c>
      <c r="AD65" s="137"/>
      <c r="AE65" s="153">
        <f>SUM(AE37:AE64)</f>
        <v>7410.4999999999991</v>
      </c>
      <c r="AF65" s="137"/>
      <c r="AG65" s="153">
        <f>SUM(AG37:AG64)</f>
        <v>7410.4999999999991</v>
      </c>
      <c r="AH65" s="137"/>
      <c r="AI65" s="153">
        <f>SUM(AI37:AI64)</f>
        <v>33192.619999999995</v>
      </c>
      <c r="AJ65" s="153">
        <f>SUM(AJ37:AJ64)</f>
        <v>18371.62</v>
      </c>
      <c r="AK65" s="153">
        <f>SUM(AK37:AK64)</f>
        <v>14820.999999999998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0.32613602166716821</v>
      </c>
      <c r="L72" s="22">
        <f t="shared" si="45"/>
        <v>0.1082804302256609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18843.409076803666</v>
      </c>
      <c r="J74" s="51">
        <f t="shared" si="44"/>
        <v>11097.744030543414</v>
      </c>
      <c r="K74" s="40">
        <f>B74/B$76</f>
        <v>9.6542775755527083E-2</v>
      </c>
      <c r="L74" s="22">
        <f t="shared" si="45"/>
        <v>4.4064634665570729E-2</v>
      </c>
      <c r="M74" s="24">
        <f>J74/B$76</f>
        <v>0.20872976283748521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4011.8674997394128</v>
      </c>
      <c r="AB74" s="156"/>
      <c r="AC74" s="147">
        <f>AC30*$I$84/4</f>
        <v>4814.271159514622</v>
      </c>
      <c r="AD74" s="156"/>
      <c r="AE74" s="147">
        <f>AE30*$I$84/4</f>
        <v>4584.1730025063016</v>
      </c>
      <c r="AF74" s="156"/>
      <c r="AG74" s="147">
        <f>AG30*$I$84/4</f>
        <v>4092.6748353746316</v>
      </c>
      <c r="AH74" s="155"/>
      <c r="AI74" s="147">
        <f>SUM(AA74,AC74,AE74,AG74)</f>
        <v>17502.986497134967</v>
      </c>
      <c r="AJ74" s="148">
        <f>(AA74+AC74)</f>
        <v>8826.1386592540348</v>
      </c>
      <c r="AK74" s="147">
        <f>(AE74+AG74)</f>
        <v>8676.8478378809341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4486.0808346456497</v>
      </c>
      <c r="AB75" s="158"/>
      <c r="AC75" s="149">
        <f>AA75+AC65-SUM(AC70,AC74)</f>
        <v>3505.6269443319434</v>
      </c>
      <c r="AD75" s="158"/>
      <c r="AE75" s="149">
        <f>AC75+AE65-SUM(AE70,AE74)</f>
        <v>2744.6512110265585</v>
      </c>
      <c r="AF75" s="158"/>
      <c r="AG75" s="149">
        <f>IF(SUM(AG6:AG29)+((AG65-AG70-$J$75)*4/I$83)&lt;1,0,AG65-AG70-$J$75-(1-SUM(AG6:AG29))*I$83/4)</f>
        <v>1134.7510651841449</v>
      </c>
      <c r="AH75" s="134"/>
      <c r="AI75" s="149">
        <f>AI76-SUM(AI70,AI74)</f>
        <v>1340.4225796686951</v>
      </c>
      <c r="AJ75" s="151">
        <f>AJ76-SUM(AJ70,AJ74)</f>
        <v>2370.8758791477976</v>
      </c>
      <c r="AK75" s="149">
        <f>AJ75+AK76-SUM(AK70,AK74)</f>
        <v>1340.4225796686951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33192.620000000003</v>
      </c>
      <c r="J76" s="51">
        <f t="shared" si="44"/>
        <v>33192.620000000003</v>
      </c>
      <c r="K76" s="40">
        <f>SUM(K70:K75)</f>
        <v>0.99999999999999967</v>
      </c>
      <c r="L76" s="22">
        <f>SUM(L70:L75)</f>
        <v>0.63832305145952473</v>
      </c>
      <c r="M76" s="24">
        <f>SUM(M70:M75)</f>
        <v>0.69470774940577817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10950.5</v>
      </c>
      <c r="AB76" s="137"/>
      <c r="AC76" s="153">
        <f>AC65</f>
        <v>7421.12</v>
      </c>
      <c r="AD76" s="137"/>
      <c r="AE76" s="153">
        <f>AE65</f>
        <v>7410.4999999999991</v>
      </c>
      <c r="AF76" s="137"/>
      <c r="AG76" s="153">
        <f>AG65</f>
        <v>7410.4999999999991</v>
      </c>
      <c r="AH76" s="137"/>
      <c r="AI76" s="153">
        <f>SUM(AA76,AC76,AE76,AG76)</f>
        <v>33192.619999999995</v>
      </c>
      <c r="AJ76" s="154">
        <f>SUM(AA76,AC76)</f>
        <v>18371.62</v>
      </c>
      <c r="AK76" s="154">
        <f>SUM(AE76,AG76)</f>
        <v>14820.999999999998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3743.6016204064153</v>
      </c>
      <c r="K77" s="40"/>
      <c r="L77" s="22">
        <f>-(L131*G$37*F$9/F$7)/B$130</f>
        <v>-0.10781321005922231</v>
      </c>
      <c r="M77" s="24">
        <f>-J77/B$76</f>
        <v>-7.0410803874631653E-2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1134.7510651841449</v>
      </c>
      <c r="AB78" s="112"/>
      <c r="AC78" s="112">
        <f>IF(AA75&lt;0,0,AA75)</f>
        <v>4486.0808346456497</v>
      </c>
      <c r="AD78" s="112"/>
      <c r="AE78" s="112">
        <f>AC75</f>
        <v>3505.6269443319434</v>
      </c>
      <c r="AF78" s="112"/>
      <c r="AG78" s="112">
        <f>AE75</f>
        <v>2744.6512110265585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8497.9483343850625</v>
      </c>
      <c r="AB79" s="112"/>
      <c r="AC79" s="112">
        <f>AA79-AA74+AC65-AC70</f>
        <v>8319.8981038465663</v>
      </c>
      <c r="AD79" s="112"/>
      <c r="AE79" s="112">
        <f>AC79-AC74+AE65-AE70</f>
        <v>7328.8242135328601</v>
      </c>
      <c r="AF79" s="112"/>
      <c r="AG79" s="112">
        <f>AE79-AE74+AG65-AG70</f>
        <v>6567.8484802274743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0.13820757551378626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0.13820757551378626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4.606919183792875E-2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4.606919183792875E-2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1.4575563519344688E-3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1.4575563519344688E-3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1.7278612185123963</v>
      </c>
      <c r="J119" s="24">
        <f>SUM(J91:J118)</f>
        <v>1.7278612185123963</v>
      </c>
      <c r="K119" s="22">
        <f>SUM(K91:K118)</f>
        <v>4.566690628479483</v>
      </c>
      <c r="L119" s="22">
        <f>SUM(L91:L118)</f>
        <v>1.766681149722811</v>
      </c>
      <c r="M119" s="57">
        <f t="shared" si="49"/>
        <v>1.7278612185123963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0.299686803611668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0.9809046639998148</v>
      </c>
      <c r="J128" s="229">
        <f>(J30)</f>
        <v>0.57769954656647815</v>
      </c>
      <c r="K128" s="22">
        <f>(B128)</f>
        <v>0.44088098929016184</v>
      </c>
      <c r="L128" s="22">
        <f>IF(L124=L119,0,(L119-L124)/(B119-B124)*K128)</f>
        <v>0.12195730556038425</v>
      </c>
      <c r="M128" s="57">
        <f t="shared" si="63"/>
        <v>0.57769954656647815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1.7278612185123963</v>
      </c>
      <c r="J130" s="229">
        <f>(J119)</f>
        <v>1.7278612185123963</v>
      </c>
      <c r="K130" s="22">
        <f>(B130)</f>
        <v>4.566690628479483</v>
      </c>
      <c r="L130" s="22">
        <f>(L119)</f>
        <v>1.766681149722811</v>
      </c>
      <c r="M130" s="57">
        <f t="shared" si="63"/>
        <v>1.7278612185123963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0.19487536860484078</v>
      </c>
      <c r="K131" s="29"/>
      <c r="L131" s="29">
        <f>IF(I131&lt;SUM(L126:L127),0,I131-(SUM(L126:L127)))</f>
        <v>0.29839368242650943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1194.3163151332012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7540.0647711328329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2.252586331994845E-2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2.252586331994845E-2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9.0103453279793799E-2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9.0103453279793799E-2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2.252586331994845E-2</v>
      </c>
      <c r="AJ9" s="120">
        <f t="shared" si="14"/>
        <v>4.50517266398969E-2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3.9282488036393006E-3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3.9282488036393006E-3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20174.592115742751</v>
      </c>
      <c r="U11" s="224">
        <v>5</v>
      </c>
      <c r="V11" s="56"/>
      <c r="W11" s="115"/>
      <c r="X11" s="118">
        <f>Poor!X11</f>
        <v>1</v>
      </c>
      <c r="Y11" s="183">
        <f t="shared" si="9"/>
        <v>1.5712995214557202E-2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1.5712995214557202E-2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3.9282488036393006E-3</v>
      </c>
      <c r="AJ11" s="120">
        <f t="shared" si="14"/>
        <v>7.8564976072786012E-3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186.81053882051509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3.9150274361562893E-4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3.9150274361562893E-4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1.5660109744625157E-3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1.5660109744625157E-3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3.9150274361562893E-4</v>
      </c>
      <c r="AJ14" s="120">
        <f t="shared" si="14"/>
        <v>7.8300548723125786E-4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1.3259556543773799E-2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1.3259556543773799E-2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5.3038226175095196E-2</v>
      </c>
      <c r="Z15" s="156">
        <f>Poor!Z15</f>
        <v>0.25</v>
      </c>
      <c r="AA15" s="121">
        <f t="shared" si="16"/>
        <v>1.3259556543773799E-2</v>
      </c>
      <c r="AB15" s="156">
        <f>Poor!AB15</f>
        <v>0.25</v>
      </c>
      <c r="AC15" s="121">
        <f t="shared" si="7"/>
        <v>1.3259556543773799E-2</v>
      </c>
      <c r="AD15" s="156">
        <f>Poor!AD15</f>
        <v>0.25</v>
      </c>
      <c r="AE15" s="121">
        <f t="shared" si="8"/>
        <v>1.3259556543773799E-2</v>
      </c>
      <c r="AF15" s="122">
        <f t="shared" si="10"/>
        <v>0.25</v>
      </c>
      <c r="AG15" s="121">
        <f t="shared" si="11"/>
        <v>1.3259556543773799E-2</v>
      </c>
      <c r="AH15" s="123">
        <f t="shared" si="12"/>
        <v>1</v>
      </c>
      <c r="AI15" s="183">
        <f t="shared" si="13"/>
        <v>1.3259556543773799E-2</v>
      </c>
      <c r="AJ15" s="120">
        <f t="shared" si="14"/>
        <v>1.3259556543773799E-2</v>
      </c>
      <c r="AK15" s="119">
        <f t="shared" si="15"/>
        <v>1.3259556543773799E-2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1.8957943843023043E-4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1.8957943843023043E-4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7.5831775372092172E-4</v>
      </c>
      <c r="Z17" s="156">
        <f>Poor!Z17</f>
        <v>0.29409999999999997</v>
      </c>
      <c r="AA17" s="121">
        <f t="shared" si="16"/>
        <v>2.2302125136932307E-4</v>
      </c>
      <c r="AB17" s="156">
        <f>Poor!AB17</f>
        <v>0.17649999999999999</v>
      </c>
      <c r="AC17" s="121">
        <f t="shared" si="7"/>
        <v>1.3384308353174267E-4</v>
      </c>
      <c r="AD17" s="156">
        <f>Poor!AD17</f>
        <v>0.23530000000000001</v>
      </c>
      <c r="AE17" s="121">
        <f t="shared" si="8"/>
        <v>1.7843216745053289E-4</v>
      </c>
      <c r="AF17" s="122">
        <f t="shared" si="10"/>
        <v>0.29410000000000003</v>
      </c>
      <c r="AG17" s="121">
        <f t="shared" si="11"/>
        <v>2.2302125136932309E-4</v>
      </c>
      <c r="AH17" s="123">
        <f t="shared" si="12"/>
        <v>1</v>
      </c>
      <c r="AI17" s="183">
        <f t="shared" si="13"/>
        <v>1.8957943843023043E-4</v>
      </c>
      <c r="AJ17" s="120">
        <f t="shared" si="14"/>
        <v>1.7843216745053287E-4</v>
      </c>
      <c r="AK17" s="119">
        <f t="shared" si="15"/>
        <v>2.0072670940992799E-4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4.8718055759224693E-3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4.8718055759224693E-3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9.7245316952193732E-3</v>
      </c>
      <c r="K21" s="22">
        <f t="shared" si="21"/>
        <v>0.01</v>
      </c>
      <c r="L21" s="22">
        <f t="shared" si="22"/>
        <v>0.01</v>
      </c>
      <c r="M21" s="226">
        <f t="shared" si="23"/>
        <v>9.7245316952193732E-3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80470.982640705755</v>
      </c>
      <c r="T23" s="179">
        <f>SUM(T7:T22)</f>
        <v>80286.865897667623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2.5782577011002943E-2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2.5782577011002943E-2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0.10313030804401177</v>
      </c>
      <c r="Z27" s="156">
        <f>Poor!Z27</f>
        <v>0.25</v>
      </c>
      <c r="AA27" s="121">
        <f t="shared" si="16"/>
        <v>2.5782577011002943E-2</v>
      </c>
      <c r="AB27" s="156">
        <f>Poor!AB27</f>
        <v>0.25</v>
      </c>
      <c r="AC27" s="121">
        <f t="shared" si="7"/>
        <v>2.5782577011002943E-2</v>
      </c>
      <c r="AD27" s="156">
        <f>Poor!AD27</f>
        <v>0.25</v>
      </c>
      <c r="AE27" s="121">
        <f t="shared" si="8"/>
        <v>2.5782577011002943E-2</v>
      </c>
      <c r="AF27" s="122">
        <f t="shared" si="10"/>
        <v>0.25</v>
      </c>
      <c r="AG27" s="121">
        <f t="shared" si="11"/>
        <v>2.5782577011002943E-2</v>
      </c>
      <c r="AH27" s="123">
        <f t="shared" si="12"/>
        <v>1</v>
      </c>
      <c r="AI27" s="183">
        <f t="shared" si="13"/>
        <v>2.5782577011002943E-2</v>
      </c>
      <c r="AJ27" s="120">
        <f t="shared" si="14"/>
        <v>2.5782577011002943E-2</v>
      </c>
      <c r="AK27" s="119">
        <f t="shared" si="15"/>
        <v>2.5782577011002943E-2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0.13157480303550173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0.13157480303550173</v>
      </c>
      <c r="N28" s="230"/>
      <c r="O28" s="2"/>
      <c r="P28" s="22"/>
      <c r="U28" s="56"/>
      <c r="V28" s="56"/>
      <c r="W28" s="110"/>
      <c r="X28" s="118"/>
      <c r="Y28" s="183">
        <f t="shared" si="9"/>
        <v>0.52629921214200692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0.26314960607100346</v>
      </c>
      <c r="AF28" s="122">
        <f t="shared" si="10"/>
        <v>0.5</v>
      </c>
      <c r="AG28" s="121">
        <f t="shared" si="11"/>
        <v>0.26314960607100346</v>
      </c>
      <c r="AH28" s="123">
        <f t="shared" si="12"/>
        <v>1</v>
      </c>
      <c r="AI28" s="183">
        <f t="shared" si="13"/>
        <v>0.13157480303550173</v>
      </c>
      <c r="AJ28" s="120">
        <f t="shared" si="14"/>
        <v>0</v>
      </c>
      <c r="AK28" s="119">
        <f t="shared" si="15"/>
        <v>0.26314960607100346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0.4021435773033995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0.4021435773033995</v>
      </c>
      <c r="N29" s="230"/>
      <c r="P29" s="22"/>
      <c r="V29" s="56"/>
      <c r="W29" s="110"/>
      <c r="X29" s="118"/>
      <c r="Y29" s="183">
        <f t="shared" si="9"/>
        <v>1.608574309213598</v>
      </c>
      <c r="Z29" s="156">
        <f>Poor!Z29</f>
        <v>0.25</v>
      </c>
      <c r="AA29" s="121">
        <f t="shared" si="16"/>
        <v>0.4021435773033995</v>
      </c>
      <c r="AB29" s="156">
        <f>Poor!AB29</f>
        <v>0.25</v>
      </c>
      <c r="AC29" s="121">
        <f t="shared" si="7"/>
        <v>0.4021435773033995</v>
      </c>
      <c r="AD29" s="156">
        <f>Poor!AD29</f>
        <v>0.25</v>
      </c>
      <c r="AE29" s="121">
        <f t="shared" si="8"/>
        <v>0.4021435773033995</v>
      </c>
      <c r="AF29" s="122">
        <f t="shared" si="10"/>
        <v>0.25</v>
      </c>
      <c r="AG29" s="121">
        <f t="shared" si="11"/>
        <v>0.4021435773033995</v>
      </c>
      <c r="AH29" s="123">
        <f t="shared" si="12"/>
        <v>1</v>
      </c>
      <c r="AI29" s="183">
        <f t="shared" si="13"/>
        <v>0.4021435773033995</v>
      </c>
      <c r="AJ29" s="120">
        <f t="shared" si="14"/>
        <v>0.4021435773033995</v>
      </c>
      <c r="AK29" s="119">
        <f t="shared" si="15"/>
        <v>0.4021435773033995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2.6869431405887125</v>
      </c>
      <c r="J30" s="232">
        <f>IF(I$32&lt;=1,I30,1-SUM(J6:J29))</f>
        <v>0.26958421437061875</v>
      </c>
      <c r="K30" s="22">
        <f t="shared" si="4"/>
        <v>0.59263033001245335</v>
      </c>
      <c r="L30" s="22">
        <f>IF(L124=L119,0,IF(K30="",0,(L119-L124)/(B119-B124)*K30))</f>
        <v>0.20463084084405894</v>
      </c>
      <c r="M30" s="175">
        <f t="shared" si="6"/>
        <v>0.26958421437061875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1.078336857482475</v>
      </c>
      <c r="Z30" s="122">
        <f>IF($Y30=0,0,AA30/($Y$30))</f>
        <v>0.28631195947453258</v>
      </c>
      <c r="AA30" s="187">
        <f>IF(AA79*4/$I$83+SUM(AA6:AA29)&lt;1,AA79*4/$I$83,1-SUM(AA6:AA29))</f>
        <v>0.3087407386394172</v>
      </c>
      <c r="AB30" s="122">
        <f>IF($Y30=0,0,AC30/($Y$30))</f>
        <v>0.44434547811443792</v>
      </c>
      <c r="AC30" s="187">
        <f>IF(AC79*4/$I$83+SUM(AC6:AC29)&lt;1,AC79*4/$I$83,1-SUM(AC6:AC29))</f>
        <v>0.47915410650647083</v>
      </c>
      <c r="AD30" s="122">
        <f>IF($Y30=0,0,AE30/($Y$30))</f>
        <v>0.15564501541388279</v>
      </c>
      <c r="AE30" s="187">
        <f>IF(AE79*4/$I$83+SUM(AE6:AE29)&lt;1,AE79*4/$I$83,1-SUM(AE6:AE29))</f>
        <v>0.16783775680421775</v>
      </c>
      <c r="AF30" s="122">
        <f>IF($Y30=0,0,AG30/($Y$30))</f>
        <v>0.17082097748111122</v>
      </c>
      <c r="AG30" s="187">
        <f>IF(AG79*4/$I$83+SUM(AG6:AG29)&lt;1,AG79*4/$I$83,1-SUM(AG6:AG29))</f>
        <v>0.1842025560490661</v>
      </c>
      <c r="AH30" s="123">
        <f t="shared" si="12"/>
        <v>1.0571234304839645</v>
      </c>
      <c r="AI30" s="183">
        <f t="shared" si="13"/>
        <v>0.28498378949979297</v>
      </c>
      <c r="AJ30" s="120">
        <f t="shared" si="14"/>
        <v>0.39394742257294402</v>
      </c>
      <c r="AK30" s="119">
        <f t="shared" si="15"/>
        <v>0.17602015642664193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6.2159115603489079E-2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3.3187165442599986</v>
      </c>
      <c r="J32" s="17"/>
      <c r="L32" s="22">
        <f>SUM(L6:L30)</f>
        <v>0.93784088439651092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3.9384016994833031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2.7546830478062719E-2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11678.105275134572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0.12087165162134096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11678.105275134572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11678.105275134572</v>
      </c>
      <c r="AJ39" s="148">
        <f t="shared" si="36"/>
        <v>11678.105275134572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4461.568417459629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4.617847936241895E-2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4461.568417459629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4461.568417459629</v>
      </c>
      <c r="AJ40" s="148">
        <f t="shared" si="36"/>
        <v>4461.568417459629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5558.6347000384976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5.7533421828620049E-2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5558.6347000384976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5558.6347000384976</v>
      </c>
      <c r="AJ41" s="148">
        <f t="shared" si="36"/>
        <v>5558.6347000384976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6.2170490027086034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6.4348193774913542E-5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1.5542622506771508</v>
      </c>
      <c r="AB43" s="156">
        <f>Poor!AB43</f>
        <v>0.25</v>
      </c>
      <c r="AC43" s="147">
        <f t="shared" si="39"/>
        <v>1.5542622506771508</v>
      </c>
      <c r="AD43" s="156">
        <f>Poor!AD43</f>
        <v>0.25</v>
      </c>
      <c r="AE43" s="147">
        <f t="shared" si="40"/>
        <v>1.5542622506771508</v>
      </c>
      <c r="AF43" s="122">
        <f t="shared" si="31"/>
        <v>0.25</v>
      </c>
      <c r="AG43" s="147">
        <f t="shared" si="34"/>
        <v>1.5542622506771508</v>
      </c>
      <c r="AH43" s="123">
        <f t="shared" si="35"/>
        <v>1</v>
      </c>
      <c r="AI43" s="112">
        <f t="shared" si="35"/>
        <v>6.2170490027086034</v>
      </c>
      <c r="AJ43" s="148">
        <f t="shared" si="36"/>
        <v>3.1085245013543017</v>
      </c>
      <c r="AK43" s="147">
        <f t="shared" si="37"/>
        <v>3.1085245013543017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34.308147820733943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3.5509891317651567E-4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8.5770369551834857</v>
      </c>
      <c r="AB44" s="156">
        <f>Poor!AB44</f>
        <v>0.25</v>
      </c>
      <c r="AC44" s="147">
        <f t="shared" si="39"/>
        <v>8.5770369551834857</v>
      </c>
      <c r="AD44" s="156">
        <f>Poor!AD44</f>
        <v>0.25</v>
      </c>
      <c r="AE44" s="147">
        <f t="shared" si="40"/>
        <v>8.5770369551834857</v>
      </c>
      <c r="AF44" s="122">
        <f t="shared" si="31"/>
        <v>0.25</v>
      </c>
      <c r="AG44" s="147">
        <f t="shared" si="34"/>
        <v>8.5770369551834857</v>
      </c>
      <c r="AH44" s="123">
        <f t="shared" si="35"/>
        <v>1</v>
      </c>
      <c r="AI44" s="112">
        <f t="shared" si="35"/>
        <v>34.308147820733943</v>
      </c>
      <c r="AJ44" s="148">
        <f t="shared" si="36"/>
        <v>17.154073910366971</v>
      </c>
      <c r="AK44" s="147">
        <f t="shared" si="37"/>
        <v>17.154073910366971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13.614344373307121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1.4091226713353798E-4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3.4035860933267803</v>
      </c>
      <c r="AB45" s="156">
        <f>Poor!AB45</f>
        <v>0.25</v>
      </c>
      <c r="AC45" s="147">
        <f t="shared" si="39"/>
        <v>3.4035860933267803</v>
      </c>
      <c r="AD45" s="156">
        <f>Poor!AD45</f>
        <v>0.25</v>
      </c>
      <c r="AE45" s="147">
        <f t="shared" si="40"/>
        <v>3.4035860933267803</v>
      </c>
      <c r="AF45" s="122">
        <f t="shared" si="31"/>
        <v>0.25</v>
      </c>
      <c r="AG45" s="147">
        <f t="shared" si="34"/>
        <v>3.4035860933267803</v>
      </c>
      <c r="AH45" s="123">
        <f t="shared" si="35"/>
        <v>1</v>
      </c>
      <c r="AI45" s="112">
        <f t="shared" si="35"/>
        <v>13.614344373307121</v>
      </c>
      <c r="AJ45" s="148">
        <f t="shared" si="36"/>
        <v>6.8071721866535606</v>
      </c>
      <c r="AK45" s="147">
        <f t="shared" si="37"/>
        <v>6.8071721866535606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62.89827100467889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6.5101467415694533E-4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15.724567751169722</v>
      </c>
      <c r="AB46" s="156">
        <f>Poor!AB46</f>
        <v>0.25</v>
      </c>
      <c r="AC46" s="147">
        <f t="shared" si="39"/>
        <v>15.724567751169722</v>
      </c>
      <c r="AD46" s="156">
        <f>Poor!AD46</f>
        <v>0.25</v>
      </c>
      <c r="AE46" s="147">
        <f t="shared" si="40"/>
        <v>15.724567751169722</v>
      </c>
      <c r="AF46" s="122">
        <f t="shared" si="31"/>
        <v>0.25</v>
      </c>
      <c r="AG46" s="147">
        <f t="shared" si="34"/>
        <v>15.724567751169722</v>
      </c>
      <c r="AH46" s="123">
        <f t="shared" si="35"/>
        <v>1</v>
      </c>
      <c r="AI46" s="112">
        <f t="shared" si="35"/>
        <v>62.89827100467889</v>
      </c>
      <c r="AJ46" s="148">
        <f t="shared" si="36"/>
        <v>31.449135502339445</v>
      </c>
      <c r="AK46" s="147">
        <f t="shared" si="37"/>
        <v>31.449135502339445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170.17930466633899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1.7614033391692243E-3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42.544826166584748</v>
      </c>
      <c r="AB47" s="156">
        <f>Poor!AB47</f>
        <v>0.25</v>
      </c>
      <c r="AC47" s="147">
        <f t="shared" si="39"/>
        <v>42.544826166584748</v>
      </c>
      <c r="AD47" s="156">
        <f>Poor!AD47</f>
        <v>0.25</v>
      </c>
      <c r="AE47" s="147">
        <f t="shared" si="40"/>
        <v>42.544826166584748</v>
      </c>
      <c r="AF47" s="122">
        <f t="shared" si="31"/>
        <v>0.25</v>
      </c>
      <c r="AG47" s="147">
        <f t="shared" si="34"/>
        <v>42.544826166584748</v>
      </c>
      <c r="AH47" s="123">
        <f t="shared" si="35"/>
        <v>1</v>
      </c>
      <c r="AI47" s="112">
        <f t="shared" si="35"/>
        <v>170.17930466633899</v>
      </c>
      <c r="AJ47" s="148">
        <f t="shared" si="36"/>
        <v>85.089652333169497</v>
      </c>
      <c r="AK47" s="147">
        <f t="shared" si="37"/>
        <v>85.089652333169497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52772.815999999999</v>
      </c>
      <c r="J65" s="39">
        <f>SUM(J37:J64)</f>
        <v>61602.84150950046</v>
      </c>
      <c r="K65" s="40">
        <f>SUM(K37:K64)</f>
        <v>1</v>
      </c>
      <c r="L65" s="22">
        <f>SUM(L37:L64)</f>
        <v>0.64019552712678829</v>
      </c>
      <c r="M65" s="24">
        <f>SUM(M37:M64)</f>
        <v>0.6376066170319068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31670.606671849644</v>
      </c>
      <c r="AB65" s="137"/>
      <c r="AC65" s="153">
        <f>SUM(AC37:AC64)</f>
        <v>9942.8982792169409</v>
      </c>
      <c r="AD65" s="137"/>
      <c r="AE65" s="153">
        <f>SUM(AE37:AE64)</f>
        <v>10001.69827921694</v>
      </c>
      <c r="AF65" s="137"/>
      <c r="AG65" s="153">
        <f>SUM(AG37:AG64)</f>
        <v>9987.6382792169425</v>
      </c>
      <c r="AH65" s="137"/>
      <c r="AI65" s="153">
        <f>SUM(AI37:AI64)</f>
        <v>61602.84150950046</v>
      </c>
      <c r="AJ65" s="153">
        <f>SUM(AJ37:AJ64)</f>
        <v>41613.504951066585</v>
      </c>
      <c r="AK65" s="153">
        <f>SUM(AK37:AK64)</f>
        <v>19989.336558433883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41293.44726144294</v>
      </c>
      <c r="J74" s="51">
        <f>J128*I$83</f>
        <v>4143.0208814138232</v>
      </c>
      <c r="K74" s="40">
        <f>B74/B$76</f>
        <v>5.7131373420369697E-2</v>
      </c>
      <c r="L74" s="22">
        <f>(L128*G$37*F$9/F$7)/B$130</f>
        <v>3.254961253706308E-2</v>
      </c>
      <c r="M74" s="24">
        <f>J74/B$76</f>
        <v>4.2881423385046677E-2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1186.1964267014966</v>
      </c>
      <c r="AB74" s="156"/>
      <c r="AC74" s="147">
        <f>AC30*$I$83/4</f>
        <v>1840.932594389925</v>
      </c>
      <c r="AD74" s="156"/>
      <c r="AE74" s="147">
        <f>AE30*$I$83/4</f>
        <v>644.8405489476927</v>
      </c>
      <c r="AF74" s="156"/>
      <c r="AG74" s="147">
        <f>AG30*$I$83/4</f>
        <v>707.71487668776422</v>
      </c>
      <c r="AH74" s="155"/>
      <c r="AI74" s="147">
        <f>SUM(AA74,AC74,AE74,AG74)</f>
        <v>4379.6844467268784</v>
      </c>
      <c r="AJ74" s="148">
        <f>(AA74+AC74)</f>
        <v>3027.1290210914217</v>
      </c>
      <c r="AK74" s="147">
        <f>(AE74+AG74)</f>
        <v>1352.5554256354569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18508.478556196238</v>
      </c>
      <c r="K75" s="40">
        <f>B75/B$76</f>
        <v>0.61703269990822662</v>
      </c>
      <c r="L75" s="22">
        <f>(L129*G$37*F$9/F$7)/B$130</f>
        <v>0.2044886439388178</v>
      </c>
      <c r="M75" s="24">
        <f>J75/B$76</f>
        <v>0.19156792299595291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27614.568060508882</v>
      </c>
      <c r="AB75" s="158"/>
      <c r="AC75" s="149">
        <f>AA75+AC65-SUM(AC70,AC74)</f>
        <v>32846.691560696636</v>
      </c>
      <c r="AD75" s="158"/>
      <c r="AE75" s="149">
        <f>AC75+AE65-SUM(AE70,AE74)</f>
        <v>39333.707106326619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45743.788324216534</v>
      </c>
      <c r="AJ75" s="151">
        <f>AJ76-SUM(AJ70,AJ74)</f>
        <v>32846.691560696629</v>
      </c>
      <c r="AK75" s="149">
        <f>AJ75+AK76-SUM(AK70,AK74)</f>
        <v>45743.788324216519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52772.815999999999</v>
      </c>
      <c r="J76" s="51">
        <f>J130*I$83</f>
        <v>61602.84150950046</v>
      </c>
      <c r="K76" s="40">
        <f>SUM(K70:K75)</f>
        <v>0.77579914937954386</v>
      </c>
      <c r="L76" s="22">
        <f>SUM(L70:L75)</f>
        <v>0.37563852339464998</v>
      </c>
      <c r="M76" s="24">
        <f>SUM(M70:M75)</f>
        <v>0.37304961329976871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31670.606671849644</v>
      </c>
      <c r="AB76" s="137"/>
      <c r="AC76" s="153">
        <f>AC65</f>
        <v>9942.8982792169409</v>
      </c>
      <c r="AD76" s="137"/>
      <c r="AE76" s="153">
        <f>AE65</f>
        <v>10001.69827921694</v>
      </c>
      <c r="AF76" s="137"/>
      <c r="AG76" s="153">
        <f>AG65</f>
        <v>9987.6382792169425</v>
      </c>
      <c r="AH76" s="137"/>
      <c r="AI76" s="153">
        <f>SUM(AA76,AC76,AE76,AG76)</f>
        <v>61602.841509500475</v>
      </c>
      <c r="AJ76" s="154">
        <f>SUM(AA76,AC76)</f>
        <v>41613.504951066585</v>
      </c>
      <c r="AK76" s="154">
        <f>SUM(AE76,AG76)</f>
        <v>19989.336558433883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27614.568060508882</v>
      </c>
      <c r="AD78" s="112"/>
      <c r="AE78" s="112">
        <f>AC75</f>
        <v>32846.691560696636</v>
      </c>
      <c r="AF78" s="112"/>
      <c r="AG78" s="112">
        <f>AE75</f>
        <v>39333.707106326619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28800.764487210377</v>
      </c>
      <c r="AB79" s="112"/>
      <c r="AC79" s="112">
        <f>AA79-AA74+AC65-AC70</f>
        <v>34687.62415508656</v>
      </c>
      <c r="AD79" s="112"/>
      <c r="AE79" s="112">
        <f>AC79-AC74+AE65-AE70</f>
        <v>39978.547655274313</v>
      </c>
      <c r="AF79" s="112"/>
      <c r="AG79" s="112">
        <f>AE79-AE74+AG65-AG70</f>
        <v>46451.503200904299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0.7598882376040994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0.7598882376040994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0.29031193689546869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0.29031193689546869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0.36169746942519931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0.36169746942519931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4.0454014572257951E-4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4.0454014572257951E-4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2.2324133383579228E-3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2.2324133383579228E-3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8.8587830887219159E-4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8.8587830887219159E-4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4.0927577869895246E-3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4.0927577869895246E-3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1.1073478860902394E-2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1.1073478860902394E-2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3.4338996951012937</v>
      </c>
      <c r="J119" s="24">
        <f>SUM(J91:J118)</f>
        <v>4.0084648633653917</v>
      </c>
      <c r="K119" s="22">
        <f>SUM(K91:K118)</f>
        <v>10.373115409845129</v>
      </c>
      <c r="L119" s="22">
        <f>SUM(L91:L118)</f>
        <v>4.024740659244129</v>
      </c>
      <c r="M119" s="57">
        <f t="shared" si="50"/>
        <v>4.0084648633653917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2.6869431405887125</v>
      </c>
      <c r="J128" s="229">
        <f>(J30)</f>
        <v>0.26958421437061875</v>
      </c>
      <c r="K128" s="22">
        <f>(B128)</f>
        <v>0.59263033001245335</v>
      </c>
      <c r="L128" s="22">
        <f>IF(L124=L119,0,(L119-L124)/(B119-B124)*K128)</f>
        <v>0.20463084084405894</v>
      </c>
      <c r="M128" s="57">
        <f t="shared" si="90"/>
        <v>0.26958421437061875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1.2043370751886937</v>
      </c>
      <c r="K129" s="29">
        <f>(B129)</f>
        <v>6.400551407796371</v>
      </c>
      <c r="L129" s="60">
        <f>IF(SUM(L124:L128)&gt;L130,0,L130-SUM(L124:L128))</f>
        <v>1.2855662445939906</v>
      </c>
      <c r="M129" s="57">
        <f t="shared" si="90"/>
        <v>1.2043370751886937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3.4338996951012937</v>
      </c>
      <c r="J130" s="229">
        <f>(J119)</f>
        <v>4.0084648633653917</v>
      </c>
      <c r="K130" s="22">
        <f>(B130)</f>
        <v>10.373115409845129</v>
      </c>
      <c r="L130" s="22">
        <f>(L119)</f>
        <v>4.024740659244129</v>
      </c>
      <c r="M130" s="57">
        <f t="shared" si="90"/>
        <v>4.0084648633653917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0.59808048603817765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640.05768027168324</v>
      </c>
      <c r="H72" s="109">
        <f>Middle!T7</f>
        <v>892.48468803010451</v>
      </c>
      <c r="I72" s="109">
        <f>Rich!T7</f>
        <v>1194.3163151332012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47.599999999999987</v>
      </c>
      <c r="I73" s="109">
        <f>Rich!T8</f>
        <v>7540.0647711328329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3539.9999999999991</v>
      </c>
      <c r="I76" s="109">
        <f>Rich!T11</f>
        <v>20174.592115742751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1756.9937364598075</v>
      </c>
      <c r="H77" s="109">
        <f>Middle!T12</f>
        <v>278.82357906287876</v>
      </c>
      <c r="I77" s="109">
        <f>Rich!T12</f>
        <v>186.81053882051509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23679.223629812779</v>
      </c>
      <c r="G88" s="109">
        <f>Poor!T23</f>
        <v>33087.878866643427</v>
      </c>
      <c r="H88" s="109">
        <f>Middle!T23</f>
        <v>36989.7857277039</v>
      </c>
      <c r="I88" s="109">
        <f>Rich!T23</f>
        <v>80286.865897667623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5564.8970516308691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17054.163718297536</v>
      </c>
      <c r="G99" s="240">
        <f t="shared" si="0"/>
        <v>7645.508481466888</v>
      </c>
      <c r="H99" s="240">
        <f t="shared" si="0"/>
        <v>3743.6016204064144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37515.363718297536</v>
      </c>
      <c r="G100" s="240">
        <f t="shared" si="0"/>
        <v>28106.708481466892</v>
      </c>
      <c r="H100" s="240">
        <f t="shared" si="0"/>
        <v>24204.801620406419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2016-06-04T22:52:30Z</dcterms:modified>
  <cp:category/>
</cp:coreProperties>
</file>