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<sst xmlns="http://schemas.openxmlformats.org/spreadsheetml/2006/main" count="790" uniqueCount="145">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</sst>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0.00124481971625669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0.353261713115633</c:v>
                </c:pt>
                <c:pt idx="2" formatCode="0.0%">
                  <c:v>0.533573672471987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672936"/>
        <c:axId val="2114069224"/>
      </c:barChart>
      <c:catAx>
        <c:axId val="211467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06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06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7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0.0345295452110665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0.00299986581538254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0.00101861833234162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0.00048753153902941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0.000543263110582195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0.000116413523696185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69320"/>
        <c:axId val="-2141277576"/>
      </c:barChart>
      <c:catAx>
        <c:axId val="-214126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27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7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26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0.0273951322190073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0.00494412725623415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0.000205618874136046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66376"/>
        <c:axId val="-2141474984"/>
      </c:barChart>
      <c:catAx>
        <c:axId val="-214146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7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7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6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700728"/>
        <c:axId val="-2141703288"/>
      </c:barChart>
      <c:catAx>
        <c:axId val="-214170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70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70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70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634.9894898503106</c:v>
                </c:pt>
                <c:pt idx="7">
                  <c:v>554.2112131957467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321.3839011354503</c:v>
                </c:pt>
                <c:pt idx="7">
                  <c:v>9595.614918725508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5703.792831627588</c:v>
                </c:pt>
                <c:pt idx="7">
                  <c:v>11187.93497960906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491.5949951640155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909192"/>
        <c:axId val="-21419099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09192"/>
        <c:axId val="-2141909976"/>
      </c:lineChart>
      <c:catAx>
        <c:axId val="-214190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0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90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0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833544"/>
        <c:axId val="-211848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33544"/>
        <c:axId val="-2118486552"/>
      </c:lineChart>
      <c:catAx>
        <c:axId val="214583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8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8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8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554488"/>
        <c:axId val="-2118551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54488"/>
        <c:axId val="-2118551144"/>
      </c:lineChart>
      <c:catAx>
        <c:axId val="-2118554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5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55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0.283208477498221</c:v>
                </c:pt>
                <c:pt idx="2">
                  <c:v>0.427763841377461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-0.253202416666959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997464"/>
        <c:axId val="-2142007336"/>
      </c:barChart>
      <c:catAx>
        <c:axId val="-214199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00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00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9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0.169063563412474</c:v>
                </c:pt>
                <c:pt idx="2">
                  <c:v>0.118881668850158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076984"/>
        <c:axId val="-2142082840"/>
      </c:barChart>
      <c:catAx>
        <c:axId val="-21420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08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08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0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0.355565828903463</c:v>
                </c:pt>
                <c:pt idx="2">
                  <c:v>0.34568399411708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164024"/>
        <c:axId val="2142206248"/>
      </c:barChart>
      <c:catAx>
        <c:axId val="214216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20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20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16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0.390951761278844</c:v>
                </c:pt>
                <c:pt idx="2">
                  <c:v>0.390951761278844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0.284608230420732</c:v>
                </c:pt>
                <c:pt idx="2">
                  <c:v>0.390951761278844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442264"/>
        <c:axId val="-2142145272"/>
      </c:barChart>
      <c:catAx>
        <c:axId val="21414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14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14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4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0.0058836798679776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0.00438046947924497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0.00325272720671968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0.000784588219696683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0.0389021419637161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0.27645233240266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0.297466101348466</c:v>
                </c:pt>
                <c:pt idx="2" formatCode="0.0%">
                  <c:v>0.508493615606622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441880"/>
        <c:axId val="2078344712"/>
      </c:barChart>
      <c:catAx>
        <c:axId val="207844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34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34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44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169656"/>
        <c:axId val="2079165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69656"/>
        <c:axId val="2079165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69656"/>
        <c:axId val="2079165016"/>
      </c:scatterChart>
      <c:catAx>
        <c:axId val="2079169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165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16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169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121720"/>
        <c:axId val="21421574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21720"/>
        <c:axId val="2142157464"/>
      </c:lineChart>
      <c:catAx>
        <c:axId val="-2142121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157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157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121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14904"/>
        <c:axId val="2142210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94328"/>
        <c:axId val="2142184632"/>
      </c:scatterChart>
      <c:valAx>
        <c:axId val="2142214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10376"/>
        <c:crosses val="autoZero"/>
        <c:crossBetween val="midCat"/>
      </c:valAx>
      <c:valAx>
        <c:axId val="2142210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14904"/>
        <c:crosses val="autoZero"/>
        <c:crossBetween val="midCat"/>
      </c:valAx>
      <c:valAx>
        <c:axId val="2142194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2184632"/>
        <c:crosses val="autoZero"/>
        <c:crossBetween val="midCat"/>
      </c:valAx>
      <c:valAx>
        <c:axId val="2142184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194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88136"/>
        <c:axId val="21418735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88136"/>
        <c:axId val="2141873528"/>
      </c:lineChart>
      <c:catAx>
        <c:axId val="214188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873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1873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8881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0.000479912118962326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0.0580288040307097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0.405564784124873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0.353753556018055</c:v>
                </c:pt>
                <c:pt idx="2" formatCode="0.0%">
                  <c:v>0.455380046589596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940104"/>
        <c:axId val="2114937864"/>
      </c:barChart>
      <c:catAx>
        <c:axId val="211494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93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93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94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0.263604130602529</c:v>
                </c:pt>
                <c:pt idx="2" formatCode="0.0%">
                  <c:v>0.362099504245152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655880"/>
        <c:axId val="2114654600"/>
      </c:barChart>
      <c:catAx>
        <c:axId val="211465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5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5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-0.15384559416375</c:v>
                </c:pt>
                <c:pt idx="1">
                  <c:v>-0.52205259265363</c:v>
                </c:pt>
                <c:pt idx="2">
                  <c:v>-0.52205259265363</c:v>
                </c:pt>
                <c:pt idx="3">
                  <c:v>-0.52205259265363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530168"/>
        <c:axId val="2114524856"/>
      </c:barChart>
      <c:catAx>
        <c:axId val="2114530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24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52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3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0.112986080494107</c:v>
                </c:pt>
                <c:pt idx="1">
                  <c:v>0.112986080494107</c:v>
                </c:pt>
                <c:pt idx="2">
                  <c:v>0.112986080494107</c:v>
                </c:pt>
                <c:pt idx="3">
                  <c:v>0.112986080494107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32744"/>
        <c:axId val="2114325816"/>
      </c:barChart>
      <c:catAx>
        <c:axId val="2114332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25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32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0.0235347194719104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0.0175218779169799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0.0130109088268787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0.00313835287878673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0.27645233240266</c:v>
                </c:pt>
                <c:pt idx="1">
                  <c:v>0.27645233240266</c:v>
                </c:pt>
                <c:pt idx="2">
                  <c:v>0.27645233240266</c:v>
                </c:pt>
                <c:pt idx="3">
                  <c:v>0.27645233240266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0.468564411975084</c:v>
                </c:pt>
                <c:pt idx="1">
                  <c:v>0.525456205411692</c:v>
                </c:pt>
                <c:pt idx="2">
                  <c:v>0.521950480012592</c:v>
                </c:pt>
                <c:pt idx="3">
                  <c:v>0.518003365027121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60376"/>
        <c:axId val="2114153400"/>
      </c:barChart>
      <c:catAx>
        <c:axId val="211416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53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15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6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0.0019196484758493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0.405564784124873</c:v>
                </c:pt>
                <c:pt idx="1">
                  <c:v>0.405564784124873</c:v>
                </c:pt>
                <c:pt idx="2">
                  <c:v>0.405564784124873</c:v>
                </c:pt>
                <c:pt idx="3">
                  <c:v>0.405564784124873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0.427699895238935</c:v>
                </c:pt>
                <c:pt idx="1">
                  <c:v>0.47483587188415</c:v>
                </c:pt>
                <c:pt idx="2">
                  <c:v>0.460988523440812</c:v>
                </c:pt>
                <c:pt idx="3">
                  <c:v>0.457995895794486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004744"/>
        <c:axId val="2113998664"/>
      </c:barChart>
      <c:catAx>
        <c:axId val="2114004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998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39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0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726424"/>
        <c:axId val="2082979800"/>
      </c:barChart>
      <c:catAx>
        <c:axId val="208272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7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97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2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40258.819540281518</v>
      </c>
      <c r="T23" s="179">
        <f>SUM(T7:T22)</f>
        <v>40288.141087565629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0.36209950424515169</v>
      </c>
      <c r="J30" s="231">
        <f>IF(I$32&lt;=1,I30,1-SUM(J6:J29))</f>
        <v>0.36209950424515169</v>
      </c>
      <c r="K30" s="22">
        <f t="shared" si="4"/>
        <v>0.5826586550435866</v>
      </c>
      <c r="L30" s="22">
        <f>IF(L124=L119,0,IF(K30="",0,(L119-L124)/(B119-B124)*K30))</f>
        <v>0.26360413060252902</v>
      </c>
      <c r="M30" s="175">
        <f t="shared" si="6"/>
        <v>0.36209950424515169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7236.0683118524612</v>
      </c>
      <c r="T30" s="234">
        <f t="shared" si="24"/>
        <v>7206.74676456835</v>
      </c>
      <c r="U30" s="56"/>
      <c r="V30" s="56"/>
      <c r="W30" s="110"/>
      <c r="X30" s="118"/>
      <c r="Y30" s="184">
        <f>M30*4</f>
        <v>1.4483980169806068</v>
      </c>
      <c r="Z30" s="122">
        <f>IF($Y30=0,0,AA30/($Y$30))</f>
        <v>7.8007618879265647E-2</v>
      </c>
      <c r="AA30" s="188">
        <f>IF(AA79*4/$I$83+SUM(AA6:AA29)&lt;1,AA79*4/$I$83,1-SUM(AA6:AA29))</f>
        <v>0.11298608049410731</v>
      </c>
      <c r="AB30" s="122">
        <f>IF($Y30=0,0,AC30/($Y$30))</f>
        <v>7.8007618879265647E-2</v>
      </c>
      <c r="AC30" s="188">
        <f>IF(AC79*4/$I$83+SUM(AC6:AC29)&lt;1,AC79*4/$I$83,1-SUM(AC6:AC29))</f>
        <v>0.11298608049410731</v>
      </c>
      <c r="AD30" s="122">
        <f>IF($Y30=0,0,AE30/($Y$30))</f>
        <v>7.8007618879265647E-2</v>
      </c>
      <c r="AE30" s="188">
        <f>IF(AE79*4/$I$83+SUM(AE6:AE29)&lt;1,AE79*4/$I$83,1-SUM(AE6:AE29))</f>
        <v>0.11298608049410731</v>
      </c>
      <c r="AF30" s="122">
        <f>IF($Y30=0,0,AG30/($Y$30))</f>
        <v>7.8007618879265647E-2</v>
      </c>
      <c r="AG30" s="188">
        <f>IF(AG79*4/$I$83+SUM(AG6:AG29)&lt;1,AG79*4/$I$83,1-SUM(AG6:AG29))</f>
        <v>0.11298608049410731</v>
      </c>
      <c r="AH30" s="123">
        <f t="shared" si="12"/>
        <v>0.31203047551706259</v>
      </c>
      <c r="AI30" s="184">
        <f t="shared" si="13"/>
        <v>0.11298608049410731</v>
      </c>
      <c r="AJ30" s="120">
        <f t="shared" si="14"/>
        <v>0.11298608049410731</v>
      </c>
      <c r="AK30" s="119">
        <f t="shared" si="15"/>
        <v>0.11298608049410731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0.21131089461256869</v>
      </c>
      <c r="K31" s="22" t="str">
        <f t="shared" si="4"/>
        <v/>
      </c>
      <c r="L31" s="22">
        <f>(1-SUM(L6:L30))</f>
        <v>0.28233057774305137</v>
      </c>
      <c r="M31" s="241">
        <f t="shared" si="6"/>
        <v>0.21131089461256869</v>
      </c>
      <c r="N31" s="167">
        <f>M31*I83</f>
        <v>7206.7467645683464</v>
      </c>
      <c r="P31" s="22"/>
      <c r="Q31" s="238" t="s">
        <v>142</v>
      </c>
      <c r="R31" s="234">
        <f t="shared" si="24"/>
        <v>7777.2506387823814</v>
      </c>
      <c r="S31" s="234">
        <f t="shared" si="24"/>
        <v>23660.094978519133</v>
      </c>
      <c r="T31" s="234">
        <f>IF(T25&gt;T$23,T25-T$23,0)</f>
        <v>23630.773431235022</v>
      </c>
      <c r="U31" s="242">
        <f>T31/$B$81</f>
        <v>2953.8466789043778</v>
      </c>
      <c r="V31" s="56"/>
      <c r="W31" s="129" t="s">
        <v>84</v>
      </c>
      <c r="X31" s="130"/>
      <c r="Y31" s="121">
        <f>M31*4</f>
        <v>0.84524357845027476</v>
      </c>
      <c r="Z31" s="131"/>
      <c r="AA31" s="132">
        <f>1-AA32+IF($Y32&lt;0,$Y32/4,0)</f>
        <v>0.42738610914817099</v>
      </c>
      <c r="AB31" s="131"/>
      <c r="AC31" s="133">
        <f>1-AC32+IF($Y32&lt;0,$Y32/4,0)</f>
        <v>0.47928134700620328</v>
      </c>
      <c r="AD31" s="134"/>
      <c r="AE31" s="133">
        <f>1-AE32+IF($Y32&lt;0,$Y32/4,0)</f>
        <v>0.47796721251056196</v>
      </c>
      <c r="AF31" s="134"/>
      <c r="AG31" s="133">
        <f>1-AG32+IF($Y32&lt;0,$Y32/4,0)</f>
        <v>0.47463408673223073</v>
      </c>
      <c r="AH31" s="123"/>
      <c r="AI31" s="183">
        <f>SUM(AA31,AC31,AE31,AG31)/4</f>
        <v>0.46481718884929174</v>
      </c>
      <c r="AJ31" s="135">
        <f t="shared" si="14"/>
        <v>0.45333372807718714</v>
      </c>
      <c r="AK31" s="136">
        <f t="shared" si="15"/>
        <v>0.47630064962139634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0.78868910538743131</v>
      </c>
      <c r="J32" s="17"/>
      <c r="L32" s="22">
        <f>SUM(L6:L30)</f>
        <v>0.71766942225694863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56398.014978519132</v>
      </c>
      <c r="T32" s="234">
        <f t="shared" si="24"/>
        <v>56368.69343123502</v>
      </c>
      <c r="U32" s="56"/>
      <c r="V32" s="56"/>
      <c r="W32" s="110"/>
      <c r="X32" s="118"/>
      <c r="Y32" s="115">
        <f>SUM(Y6:Y31)</f>
        <v>3.9824285180572851</v>
      </c>
      <c r="Z32" s="137"/>
      <c r="AA32" s="138">
        <f>SUM(AA6:AA30)</f>
        <v>0.57261389085182901</v>
      </c>
      <c r="AB32" s="137"/>
      <c r="AC32" s="139">
        <f>SUM(AC6:AC30)</f>
        <v>0.52071865299379672</v>
      </c>
      <c r="AD32" s="137"/>
      <c r="AE32" s="139">
        <f>SUM(AE6:AE30)</f>
        <v>0.52203278748943804</v>
      </c>
      <c r="AF32" s="137"/>
      <c r="AG32" s="139">
        <f>SUM(AG6:AG30)</f>
        <v>0.52536591326776927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5.003326329743162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16424.026666666665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33411.9</v>
      </c>
      <c r="J65" s="39">
        <f>SUM(J37:J64)</f>
        <v>33411.9</v>
      </c>
      <c r="K65" s="40">
        <f>SUM(K37:K64)</f>
        <v>1</v>
      </c>
      <c r="L65" s="22">
        <f>SUM(L37:L64)</f>
        <v>1.0577402811194123</v>
      </c>
      <c r="M65" s="24">
        <f>SUM(M37:M64)</f>
        <v>1.0577402811194125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6228.9750000000004</v>
      </c>
      <c r="AB65" s="137"/>
      <c r="AC65" s="153">
        <f>SUM(AC37:AC64)</f>
        <v>6228.9750000000004</v>
      </c>
      <c r="AD65" s="137"/>
      <c r="AE65" s="153">
        <f>SUM(AE37:AE64)</f>
        <v>6228.9750000000004</v>
      </c>
      <c r="AF65" s="137"/>
      <c r="AG65" s="153">
        <f>SUM(AG37:AG64)</f>
        <v>6228.9750000000004</v>
      </c>
      <c r="AH65" s="137"/>
      <c r="AI65" s="153">
        <f>SUM(AI37:AI64)</f>
        <v>24915.9</v>
      </c>
      <c r="AJ65" s="153">
        <f>SUM(AJ37:AJ64)</f>
        <v>12457.95</v>
      </c>
      <c r="AK65" s="153">
        <f>SUM(AK37:AK64)</f>
        <v>12457.95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12349.38423527612</v>
      </c>
      <c r="J71" s="51">
        <f t="shared" si="44"/>
        <v>12349.38423527612</v>
      </c>
      <c r="K71" s="40">
        <f t="shared" ref="K71:K72" si="47">B71/B$76</f>
        <v>0.44063146342492931</v>
      </c>
      <c r="L71" s="22">
        <f t="shared" si="45"/>
        <v>0.3909517612788439</v>
      </c>
      <c r="M71" s="24">
        <f t="shared" ref="M71:M72" si="48">J71/B$76</f>
        <v>0.3909517612788439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12349.38423527612</v>
      </c>
      <c r="J74" s="51">
        <f t="shared" si="44"/>
        <v>12349.38423527612</v>
      </c>
      <c r="K74" s="40">
        <f>B74/B$76</f>
        <v>0.3812637381029424</v>
      </c>
      <c r="L74" s="22">
        <f t="shared" si="45"/>
        <v>0.28460823042073241</v>
      </c>
      <c r="M74" s="24">
        <f>J74/B$76</f>
        <v>0.3909517612788439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963.34605881903099</v>
      </c>
      <c r="AB74" s="156"/>
      <c r="AC74" s="147">
        <f>AC30*$I$83/4</f>
        <v>963.34605881903099</v>
      </c>
      <c r="AD74" s="156"/>
      <c r="AE74" s="147">
        <f>AE30*$I$83/4</f>
        <v>963.34605881903099</v>
      </c>
      <c r="AF74" s="156"/>
      <c r="AG74" s="147">
        <f>AG30*$I$83/4</f>
        <v>963.34605881903099</v>
      </c>
      <c r="AH74" s="155"/>
      <c r="AI74" s="147">
        <f>SUM(AA74,AC74,AE74,AG74)</f>
        <v>3853.3842352761239</v>
      </c>
      <c r="AJ74" s="148">
        <f>(AA74+AC74)</f>
        <v>1926.692117638062</v>
      </c>
      <c r="AK74" s="147">
        <f>(AE74+AG74)</f>
        <v>1926.692117638062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33411.9</v>
      </c>
      <c r="J76" s="51">
        <f t="shared" si="44"/>
        <v>33411.9</v>
      </c>
      <c r="K76" s="40">
        <f>SUM(K70:K75)</f>
        <v>2.2432784520552844</v>
      </c>
      <c r="L76" s="22">
        <f>SUM(L70:L75)</f>
        <v>1.342348511540145</v>
      </c>
      <c r="M76" s="24">
        <f>SUM(M70:M75)</f>
        <v>1.4486920423982563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6228.9750000000004</v>
      </c>
      <c r="AB76" s="137"/>
      <c r="AC76" s="153">
        <f>AC65</f>
        <v>6228.9750000000004</v>
      </c>
      <c r="AD76" s="137"/>
      <c r="AE76" s="153">
        <f>AE65</f>
        <v>6228.9750000000004</v>
      </c>
      <c r="AF76" s="137"/>
      <c r="AG76" s="153">
        <f>AG65</f>
        <v>6228.9750000000004</v>
      </c>
      <c r="AH76" s="137"/>
      <c r="AI76" s="153">
        <f>SUM(AA76,AC76,AE76,AG76)</f>
        <v>24915.9</v>
      </c>
      <c r="AJ76" s="154">
        <f>SUM(AA76,AC76)</f>
        <v>12457.95</v>
      </c>
      <c r="AK76" s="154">
        <f>SUM(AE76,AG76)</f>
        <v>12457.95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16424.026666666665</v>
      </c>
      <c r="J77" s="100">
        <f t="shared" si="44"/>
        <v>16424.026666666665</v>
      </c>
      <c r="K77" s="40"/>
      <c r="L77" s="22">
        <f>-(L131*G$37*F$9/F$7)/B$130</f>
        <v>-0.51994512684141658</v>
      </c>
      <c r="M77" s="24">
        <f>-J77/B$76</f>
        <v>-0.51994512684141647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3643.9951013555487</v>
      </c>
      <c r="AB77" s="112"/>
      <c r="AC77" s="111">
        <f>AC31*$I$83/4</f>
        <v>4086.46617959265</v>
      </c>
      <c r="AD77" s="112"/>
      <c r="AE77" s="111">
        <f>AE31*$I$83/4</f>
        <v>4075.2615579118383</v>
      </c>
      <c r="AF77" s="112"/>
      <c r="AG77" s="111">
        <f>AG31*$I$83/4</f>
        <v>4046.8425387896468</v>
      </c>
      <c r="AH77" s="110"/>
      <c r="AI77" s="154">
        <f>SUM(AA77,AC77,AE77,AG77)</f>
        <v>15852.565377649684</v>
      </c>
      <c r="AJ77" s="153">
        <f>SUM(AA77,AC77)</f>
        <v>7730.4612809481987</v>
      </c>
      <c r="AK77" s="160">
        <f>SUM(AE77,AG77)</f>
        <v>8122.1040967014851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963.34605881903099</v>
      </c>
      <c r="AB79" s="112"/>
      <c r="AC79" s="112">
        <f>AA79-AA74+AC65-AC70</f>
        <v>963.34605881903099</v>
      </c>
      <c r="AD79" s="112"/>
      <c r="AE79" s="112">
        <f>AC79-AC74+AE65-AE70</f>
        <v>963.34605881903099</v>
      </c>
      <c r="AF79" s="112"/>
      <c r="AG79" s="112">
        <f>AE79-AE74+AG65-AG70</f>
        <v>963.34605881903099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0.97967900223958615</v>
      </c>
      <c r="J119" s="24">
        <f>SUM(J91:J118)</f>
        <v>0.97967900223958615</v>
      </c>
      <c r="K119" s="22">
        <f>SUM(K91:K118)</f>
        <v>1.5282299280354505</v>
      </c>
      <c r="L119" s="22">
        <f>SUM(L91:L118)</f>
        <v>0.97967900223958615</v>
      </c>
      <c r="M119" s="57">
        <f t="shared" si="49"/>
        <v>0.97967900223958615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0.36209950424515169</v>
      </c>
      <c r="J125" s="237">
        <f>IF(SUMPRODUCT($B$124:$B125,$H$124:$H125)&lt;J$119,($B125*$H125),IF(SUMPRODUCT($B$124:$B124,$H$124:$H124)&lt;J$119,J$119-SUMPRODUCT($B$124:$B124,$H$124:$H124),0))</f>
        <v>0.36209950424515169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0.36209950424515169</v>
      </c>
      <c r="M125" s="240">
        <f t="shared" si="66"/>
        <v>0.36209950424515169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0.36209950424515169</v>
      </c>
      <c r="J128" s="228">
        <f>(J30)</f>
        <v>0.36209950424515169</v>
      </c>
      <c r="K128" s="29">
        <f>(B128)</f>
        <v>0.5826586550435866</v>
      </c>
      <c r="L128" s="29">
        <f>IF(L124=L119,0,(L119-L124)/(B119-B124)*K128)</f>
        <v>0.26360413060252902</v>
      </c>
      <c r="M128" s="240">
        <f t="shared" si="66"/>
        <v>0.36209950424515169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0.97967900223958615</v>
      </c>
      <c r="J130" s="228">
        <f>(J119)</f>
        <v>0.97967900223958615</v>
      </c>
      <c r="K130" s="29">
        <f>(B130)</f>
        <v>1.5282299280354505</v>
      </c>
      <c r="L130" s="29">
        <f>(L119)</f>
        <v>0.97967900223958615</v>
      </c>
      <c r="M130" s="240">
        <f t="shared" si="66"/>
        <v>0.97967900223958615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0.48157315380317656</v>
      </c>
      <c r="J131" s="237">
        <f>IF(SUMPRODUCT($B124:$B125,$H124:$H125)&gt;(J119-J128),SUMPRODUCT($B124:$B125,$H124:$H125)+J128-J119,0)</f>
        <v>0.48157315380317656</v>
      </c>
      <c r="K131" s="29"/>
      <c r="L131" s="29">
        <f>IF(I131&lt;SUM(L126:L127),0,I131-(SUM(L126:L127)))</f>
        <v>0.48157315380317656</v>
      </c>
      <c r="M131" s="237">
        <f>IF(I131&lt;SUM(M126:M127),0,I131-(SUM(M126:M127)))</f>
        <v>0.48157315380317656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491.59499516401553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1.2448197162566884E-3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1.2448197162566884E-3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4.9792788650267535E-3</v>
      </c>
      <c r="Z18" s="116">
        <v>1.2941</v>
      </c>
      <c r="AA18" s="121">
        <f t="shared" ref="AA18:AA20" si="25">$M18*Z18*4</f>
        <v>6.4436847792311222E-3</v>
      </c>
      <c r="AB18" s="116">
        <v>1.1765000000000001</v>
      </c>
      <c r="AC18" s="121">
        <f t="shared" ref="AC18:AC20" si="26">$M18*AB18*4</f>
        <v>5.8581215847039762E-3</v>
      </c>
      <c r="AD18" s="116">
        <v>1.2353000000000001</v>
      </c>
      <c r="AE18" s="121">
        <f t="shared" ref="AE18:AE20" si="27">$M18*AD18*4</f>
        <v>6.1509031819675488E-3</v>
      </c>
      <c r="AF18" s="122">
        <f t="shared" ref="AF18:AF20" si="28">1-SUM(Z18,AB18,AD18)</f>
        <v>-2.7059000000000002</v>
      </c>
      <c r="AG18" s="121">
        <f t="shared" ref="AG18:AG20" si="29">$M18*AF18*4</f>
        <v>-1.3473430680875894E-2</v>
      </c>
      <c r="AH18" s="123">
        <f t="shared" ref="AH18:AH20" si="30">SUM(Z18,AB18,AD18,AF18)</f>
        <v>1</v>
      </c>
      <c r="AI18" s="184">
        <f t="shared" ref="AI18:AI20" si="31">SUM(AA18,AC18,AE18,AG18)/4</f>
        <v>1.2448197162566884E-3</v>
      </c>
      <c r="AJ18" s="120">
        <f t="shared" ref="AJ18:AJ20" si="32">(AA18+AC18)/2</f>
        <v>6.1509031819675496E-3</v>
      </c>
      <c r="AK18" s="119">
        <f t="shared" ref="AK18:AK20" si="33">(AE18+AG18)/2</f>
        <v>-3.6612637494541724E-3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53175.021125724677</v>
      </c>
      <c r="T23" s="179">
        <f>SUM(T7:T22)</f>
        <v>53147.430511371524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0.6993133446402422</v>
      </c>
      <c r="J30" s="231">
        <f>IF(I$32&lt;=1,I30,1-SUM(J6:J29))</f>
        <v>0.53357367247198662</v>
      </c>
      <c r="K30" s="22">
        <f t="shared" si="4"/>
        <v>0.66125891656288927</v>
      </c>
      <c r="L30" s="22">
        <f>IF(L124=L119,0,IF(K30="",0,(L119-L124)/(B119-B124)*K30))</f>
        <v>0.3532617131156332</v>
      </c>
      <c r="M30" s="175">
        <f t="shared" si="6"/>
        <v>0.53357367247198662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2.1342946898879465</v>
      </c>
      <c r="Z30" s="122">
        <f>IF($Y30=0,0,AA30/($Y$30))</f>
        <v>-7.2082639240332383E-2</v>
      </c>
      <c r="AA30" s="188">
        <f>IF(AA79*4/$I$83+SUM(AA6:AA29)&lt;1,AA79*4/$I$83,1-SUM(AA6:AA29))</f>
        <v>-0.15384559416374993</v>
      </c>
      <c r="AB30" s="122">
        <f>IF($Y30=0,0,AC30/($Y$30))</f>
        <v>-0.24460192640081865</v>
      </c>
      <c r="AC30" s="188">
        <f>IF(AC79*4/$I$83+SUM(AC6:AC29)&lt;1,AC79*4/$I$83,1-SUM(AC6:AC29))</f>
        <v>-0.52205259265362958</v>
      </c>
      <c r="AD30" s="122">
        <f>IF($Y30=0,0,AE30/($Y$30))</f>
        <v>-0.24460192640081865</v>
      </c>
      <c r="AE30" s="188">
        <f>IF(AE79*4/$I$83+SUM(AE6:AE29)&lt;1,AE79*4/$I$83,1-SUM(AE6:AE29))</f>
        <v>-0.52205259265362958</v>
      </c>
      <c r="AF30" s="122">
        <f>IF($Y30=0,0,AG30/($Y$30))</f>
        <v>-0.24460192640081865</v>
      </c>
      <c r="AG30" s="188">
        <f>IF(AG79*4/$I$83+SUM(AG6:AG29)&lt;1,AG79*4/$I$83,1-SUM(AG6:AG29))</f>
        <v>-0.52205259265362958</v>
      </c>
      <c r="AH30" s="123">
        <f t="shared" si="12"/>
        <v>-0.80588841844278836</v>
      </c>
      <c r="AI30" s="184">
        <f t="shared" si="13"/>
        <v>-0.43000084303115971</v>
      </c>
      <c r="AJ30" s="120">
        <f t="shared" si="14"/>
        <v>-0.33794909340868973</v>
      </c>
      <c r="AK30" s="119">
        <f t="shared" si="15"/>
        <v>-0.52205259265362958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0.16444454044403178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10743.893393075974</v>
      </c>
      <c r="T31" s="234">
        <f>IF(T25&gt;T$23,T25-T$23,0)</f>
        <v>10771.484007429128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0.6111390548573199</v>
      </c>
      <c r="AB31" s="131"/>
      <c r="AC31" s="133">
        <f>1-AC32+IF($Y32&lt;0,$Y32/4,0)</f>
        <v>1.0821920655454629</v>
      </c>
      <c r="AD31" s="134"/>
      <c r="AE31" s="133">
        <f>1-AE32+IF($Y32&lt;0,$Y32/4,0)</f>
        <v>1.0736460018809515</v>
      </c>
      <c r="AF31" s="134"/>
      <c r="AG31" s="133">
        <f>1-AG32+IF($Y32&lt;0,$Y32/4,0)</f>
        <v>1.0873209397288508</v>
      </c>
      <c r="AH31" s="123"/>
      <c r="AI31" s="183">
        <f>SUM(AA31,AC31,AE31,AG31)/4</f>
        <v>0.96357451550314621</v>
      </c>
      <c r="AJ31" s="135">
        <f t="shared" si="14"/>
        <v>0.84666556020139139</v>
      </c>
      <c r="AK31" s="136">
        <f t="shared" si="15"/>
        <v>1.0804834708049011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1.165769759052248</v>
      </c>
      <c r="J32" s="17"/>
      <c r="L32" s="22">
        <f>SUM(L6:L30)</f>
        <v>0.83555545955596822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43481.813393075972</v>
      </c>
      <c r="T32" s="234">
        <f t="shared" si="50"/>
        <v>43509.404007429126</v>
      </c>
      <c r="V32" s="56"/>
      <c r="W32" s="110"/>
      <c r="X32" s="118"/>
      <c r="Y32" s="115">
        <f>SUM(Y6:Y31)</f>
        <v>4</v>
      </c>
      <c r="Z32" s="137"/>
      <c r="AA32" s="138">
        <f>SUM(AA6:AA30)</f>
        <v>0.38886094514268005</v>
      </c>
      <c r="AB32" s="137"/>
      <c r="AC32" s="139">
        <f>SUM(AC6:AC30)</f>
        <v>-8.2192065545462767E-2</v>
      </c>
      <c r="AD32" s="137"/>
      <c r="AE32" s="139">
        <f>SUM(AE6:AE30)</f>
        <v>-7.3646001880951384E-2</v>
      </c>
      <c r="AF32" s="137"/>
      <c r="AG32" s="139">
        <f>SUM(AG6:AG30)</f>
        <v>-8.732093972885091E-2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0.88200357584430156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10771.484007429121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44912.56</v>
      </c>
      <c r="J65" s="39">
        <f>SUM(J37:J64)</f>
        <v>44912.560000000005</v>
      </c>
      <c r="K65" s="40">
        <f>SUM(K37:K64)</f>
        <v>1</v>
      </c>
      <c r="L65" s="22">
        <f>SUM(L37:L64)</f>
        <v>1.0648503796337647</v>
      </c>
      <c r="M65" s="24">
        <f>SUM(M37:M64)</f>
        <v>1.0557476316964811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23850.044235276124</v>
      </c>
      <c r="J74" s="51">
        <f t="shared" si="75"/>
        <v>18197.501576038576</v>
      </c>
      <c r="K74" s="40">
        <f>B74/B$76</f>
        <v>0.32129004959921026</v>
      </c>
      <c r="L74" s="22">
        <f t="shared" si="76"/>
        <v>0.28320847749822126</v>
      </c>
      <c r="M74" s="24">
        <f>J74/B$76</f>
        <v>0.42776384137746115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-1311.7239411809687</v>
      </c>
      <c r="AB74" s="156"/>
      <c r="AC74" s="147">
        <f>AC30*$I$83/4</f>
        <v>-4451.1439411809697</v>
      </c>
      <c r="AD74" s="156"/>
      <c r="AE74" s="147">
        <f>AE30*$I$83/4</f>
        <v>-4451.1439411809697</v>
      </c>
      <c r="AF74" s="156"/>
      <c r="AG74" s="147">
        <f>AG30*$I$83/4</f>
        <v>-4451.1439411809697</v>
      </c>
      <c r="AH74" s="155"/>
      <c r="AI74" s="147">
        <f>SUM(AA74,AC74,AE74,AG74)</f>
        <v>-14665.155764723877</v>
      </c>
      <c r="AJ74" s="148">
        <f>(AA74+AC74)</f>
        <v>-5762.8678823619384</v>
      </c>
      <c r="AK74" s="147">
        <f>(AE74+AG74)</f>
        <v>-8902.2878823619394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44912.560000000005</v>
      </c>
      <c r="J76" s="51">
        <f t="shared" si="75"/>
        <v>44912.560000000005</v>
      </c>
      <c r="K76" s="40">
        <f>SUM(K70:K75)</f>
        <v>1.7404461762611736</v>
      </c>
      <c r="L76" s="22">
        <f>SUM(L70:L75)</f>
        <v>1.1643946844842004</v>
      </c>
      <c r="M76" s="24">
        <f>SUM(M70:M75)</f>
        <v>1.3089500483634404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10771.484007429121</v>
      </c>
      <c r="K77" s="40"/>
      <c r="L77" s="22">
        <f>-(L131*G$37*F$9/F$7)/B$130</f>
        <v>-0.38607523722213077</v>
      </c>
      <c r="M77" s="24">
        <f>-J77/B$76</f>
        <v>-0.25320241666695942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5210.7161989559572</v>
      </c>
      <c r="AB77" s="112"/>
      <c r="AC77" s="111">
        <f>AC31*$I$83/4</f>
        <v>9227.0256359837185</v>
      </c>
      <c r="AD77" s="112"/>
      <c r="AE77" s="111">
        <f>AE31*$I$83/4</f>
        <v>9154.159874877394</v>
      </c>
      <c r="AF77" s="112"/>
      <c r="AG77" s="111">
        <f>AG31*$I$83/4</f>
        <v>9270.755630945383</v>
      </c>
      <c r="AH77" s="110"/>
      <c r="AI77" s="154">
        <f>SUM(AA77,AC77,AE77,AG77)</f>
        <v>32862.657340762453</v>
      </c>
      <c r="AJ77" s="153">
        <f>SUM(AA77,AC77)</f>
        <v>14437.741834939676</v>
      </c>
      <c r="AK77" s="160">
        <f>SUM(AE77,AG77)</f>
        <v>18424.915505822777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-1311.7239411809687</v>
      </c>
      <c r="AB79" s="112"/>
      <c r="AC79" s="112">
        <f>AA79-AA74+AC65-AC70</f>
        <v>-4451.1439411809697</v>
      </c>
      <c r="AD79" s="112"/>
      <c r="AE79" s="112">
        <f>AC79-AC74+AE65-AE70</f>
        <v>-4451.1439411809697</v>
      </c>
      <c r="AF79" s="112"/>
      <c r="AG79" s="112">
        <f>AE79-AE74+AG65-AG70</f>
        <v>-4451.1439411809697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1.3168928426346767</v>
      </c>
      <c r="J119" s="24">
        <f>SUM(J91:J118)</f>
        <v>1.3168928426346767</v>
      </c>
      <c r="K119" s="22">
        <f>SUM(K91:K118)</f>
        <v>2.0581369307507953</v>
      </c>
      <c r="L119" s="22">
        <f>SUM(L91:L118)</f>
        <v>1.3282472073019735</v>
      </c>
      <c r="M119" s="57">
        <f t="shared" si="80"/>
        <v>1.3168928426346767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0.6993133446402422</v>
      </c>
      <c r="J128" s="228">
        <f>(J30)</f>
        <v>0.53357367247198662</v>
      </c>
      <c r="K128" s="29">
        <f>(B128)</f>
        <v>0.66125891656288927</v>
      </c>
      <c r="L128" s="29">
        <f>IF(L124=L119,0,(L119-L124)/(B119-B124)*K128)</f>
        <v>0.3532617131156332</v>
      </c>
      <c r="M128" s="240">
        <f t="shared" si="93"/>
        <v>0.53357367247198662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1.3168928426346767</v>
      </c>
      <c r="J130" s="228">
        <f>(J119)</f>
        <v>1.3168928426346767</v>
      </c>
      <c r="K130" s="29">
        <f>(B130)</f>
        <v>2.0581369307507953</v>
      </c>
      <c r="L130" s="29">
        <f>(L119)</f>
        <v>1.3282472073019735</v>
      </c>
      <c r="M130" s="240">
        <f t="shared" si="93"/>
        <v>1.3168928426346767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0.31583348163492109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634.98948985031063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5.8836798679776014E-3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5.8836798679776014E-3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321.38390113545034</v>
      </c>
      <c r="U8" s="223">
        <v>2</v>
      </c>
      <c r="V8" s="56"/>
      <c r="W8" s="115"/>
      <c r="X8" s="118">
        <f>Poor!X8</f>
        <v>1</v>
      </c>
      <c r="Y8" s="184">
        <f t="shared" si="9"/>
        <v>2.3534719471910406E-2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2.3534719471910406E-2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5.8836798679776014E-3</v>
      </c>
      <c r="AJ8" s="120">
        <f t="shared" si="14"/>
        <v>1.1767359735955203E-2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4.3804694792449715E-3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4.3804694792449715E-3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1.7521877916979886E-2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1.7521877916979886E-2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4.3804694792449715E-3</v>
      </c>
      <c r="AJ10" s="120">
        <f t="shared" si="14"/>
        <v>8.760938958489943E-3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3.2527272067196787E-3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3.2527272067196787E-3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5703.7928316275884</v>
      </c>
      <c r="U11" s="223">
        <v>5</v>
      </c>
      <c r="V11" s="56"/>
      <c r="W11" s="115"/>
      <c r="X11" s="118">
        <f>Poor!X11</f>
        <v>1</v>
      </c>
      <c r="Y11" s="184">
        <f t="shared" si="9"/>
        <v>1.3010908826878715E-2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1.3010908826878715E-2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3.2527272067196787E-3</v>
      </c>
      <c r="AJ11" s="120">
        <f t="shared" si="14"/>
        <v>6.5054544134393573E-3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87387.428571428565</v>
      </c>
      <c r="T13" s="222">
        <f>IF($B$81=0,0,(SUMIF($N$6:$N$28,$U13,M$6:M$28)+SUMIF($N$91:$N$118,$U13,M$91:M$118))*$I$83*Poor!$B$81/$B$81)</f>
        <v>87387.428571428565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7.845882196966835E-4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7.845882196966835E-4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3.138352878786734E-3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3.138352878786734E-3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7.845882196966835E-4</v>
      </c>
      <c r="AJ14" s="120">
        <f t="shared" si="14"/>
        <v>1.569176439393367E-3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115525.32768012233</v>
      </c>
      <c r="T23" s="179">
        <f>SUM(T7:T22)</f>
        <v>115317.97106470173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3.8902141963716073E-2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3.8902141963716073E-2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0.15560856785486429</v>
      </c>
      <c r="Z27" s="156">
        <f>Poor!Z27</f>
        <v>0.25</v>
      </c>
      <c r="AA27" s="121">
        <f t="shared" si="16"/>
        <v>3.8902141963716073E-2</v>
      </c>
      <c r="AB27" s="156">
        <f>Poor!AB27</f>
        <v>0.25</v>
      </c>
      <c r="AC27" s="121">
        <f t="shared" si="7"/>
        <v>3.8902141963716073E-2</v>
      </c>
      <c r="AD27" s="156">
        <f>Poor!AD27</f>
        <v>0.25</v>
      </c>
      <c r="AE27" s="121">
        <f t="shared" si="8"/>
        <v>3.8902141963716073E-2</v>
      </c>
      <c r="AF27" s="122">
        <f t="shared" si="10"/>
        <v>0.25</v>
      </c>
      <c r="AG27" s="121">
        <f t="shared" si="11"/>
        <v>3.8902141963716073E-2</v>
      </c>
      <c r="AH27" s="123">
        <f t="shared" si="12"/>
        <v>1</v>
      </c>
      <c r="AI27" s="184">
        <f t="shared" si="13"/>
        <v>3.8902141963716073E-2</v>
      </c>
      <c r="AJ27" s="120">
        <f t="shared" si="14"/>
        <v>3.8902141963716073E-2</v>
      </c>
      <c r="AK27" s="119">
        <f t="shared" si="15"/>
        <v>3.8902141963716073E-2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0.27645233240265998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0.27645233240265998</v>
      </c>
      <c r="N29" s="229"/>
      <c r="P29" s="22"/>
      <c r="V29" s="56"/>
      <c r="W29" s="110"/>
      <c r="X29" s="118"/>
      <c r="Y29" s="184">
        <f t="shared" si="9"/>
        <v>1.1058093296106399</v>
      </c>
      <c r="Z29" s="156">
        <f>Poor!Z29</f>
        <v>0.25</v>
      </c>
      <c r="AA29" s="121">
        <f t="shared" si="16"/>
        <v>0.27645233240265998</v>
      </c>
      <c r="AB29" s="156">
        <f>Poor!AB29</f>
        <v>0.25</v>
      </c>
      <c r="AC29" s="121">
        <f t="shared" si="7"/>
        <v>0.27645233240265998</v>
      </c>
      <c r="AD29" s="156">
        <f>Poor!AD29</f>
        <v>0.25</v>
      </c>
      <c r="AE29" s="121">
        <f t="shared" si="8"/>
        <v>0.27645233240265998</v>
      </c>
      <c r="AF29" s="122">
        <f t="shared" si="10"/>
        <v>0.25</v>
      </c>
      <c r="AG29" s="121">
        <f t="shared" si="11"/>
        <v>0.27645233240265998</v>
      </c>
      <c r="AH29" s="123">
        <f t="shared" si="12"/>
        <v>1</v>
      </c>
      <c r="AI29" s="184">
        <f t="shared" si="13"/>
        <v>0.27645233240265998</v>
      </c>
      <c r="AJ29" s="120">
        <f t="shared" si="14"/>
        <v>0.27645233240265998</v>
      </c>
      <c r="AK29" s="119">
        <f t="shared" si="15"/>
        <v>0.27645233240265998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2.5219500005041846</v>
      </c>
      <c r="J30" s="231">
        <f>IF(I$32&lt;=1,I30,1-SUM(J6:J29))</f>
        <v>0.50849361560662243</v>
      </c>
      <c r="K30" s="22">
        <f t="shared" si="4"/>
        <v>0.7395463412204234</v>
      </c>
      <c r="L30" s="22">
        <f>IF(L124=L119,0,IF(K30="",0,(L119-L124)/(B119-B124)*K30))</f>
        <v>0.29746610134846613</v>
      </c>
      <c r="M30" s="175">
        <f t="shared" si="6"/>
        <v>0.50849361560662243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2.0339744624264897</v>
      </c>
      <c r="Z30" s="122">
        <f>IF($Y30=0,0,AA30/($Y$30))</f>
        <v>0.23036887661612815</v>
      </c>
      <c r="AA30" s="188">
        <f>IF(AA79*4/$I$84+SUM(AA6:AA29)&lt;1,AA79*4/$I$84,1-SUM(AA6:AA29))</f>
        <v>0.46856441197508358</v>
      </c>
      <c r="AB30" s="122">
        <f>IF($Y30=0,0,AC30/($Y$30))</f>
        <v>0.25833962771825258</v>
      </c>
      <c r="AC30" s="188">
        <f>IF(AC79*4/$I$84+SUM(AC6:AC29)&lt;1,AC79*4/$I$84,1-SUM(AC6:AC29))</f>
        <v>0.52545620541169225</v>
      </c>
      <c r="AD30" s="122">
        <f>IF($Y30=0,0,AE30/($Y$30))</f>
        <v>0.25661604393494514</v>
      </c>
      <c r="AE30" s="188">
        <f>IF(AE79*4/$I$84+SUM(AE6:AE29)&lt;1,AE79*4/$I$84,1-SUM(AE6:AE29))</f>
        <v>0.52195048001259248</v>
      </c>
      <c r="AF30" s="122">
        <f>IF($Y30=0,0,AG30/($Y$30))</f>
        <v>0.25467545173067413</v>
      </c>
      <c r="AG30" s="188">
        <f>IF(AG79*4/$I$84+SUM(AG6:AG29)&lt;1,AG79*4/$I$84,1-SUM(AG6:AG29))</f>
        <v>0.5180033650271213</v>
      </c>
      <c r="AH30" s="123">
        <f t="shared" si="12"/>
        <v>1</v>
      </c>
      <c r="AI30" s="184">
        <f t="shared" si="13"/>
        <v>0.50849361560662243</v>
      </c>
      <c r="AJ30" s="120">
        <f t="shared" si="14"/>
        <v>0.49701030869338791</v>
      </c>
      <c r="AK30" s="119">
        <f t="shared" si="15"/>
        <v>0.51997692251985694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0.20218333435885438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2.9341143003752772</v>
      </c>
      <c r="J32" s="17"/>
      <c r="L32" s="22">
        <f>SUM(L6:L30)</f>
        <v>0.79781666564114562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0.10028976686234323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4483.3161502048697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3.4529545211066465E-2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4483.3161502048697</v>
      </c>
      <c r="AH37" s="123">
        <f>SUM(Z37,AB37,AD37,AF37)</f>
        <v>1</v>
      </c>
      <c r="AI37" s="112">
        <f>SUM(AA37,AC37,AE37,AG37)</f>
        <v>4483.3161502048697</v>
      </c>
      <c r="AJ37" s="148">
        <f>(AA37+AC37)</f>
        <v>0</v>
      </c>
      <c r="AK37" s="147">
        <f>(AE37+AG37)</f>
        <v>4483.3161502048697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389.50257746926945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2.9998658153825436E-3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389.50257746926945</v>
      </c>
      <c r="AH38" s="123">
        <f t="shared" ref="AH38:AI58" si="37">SUM(Z38,AB38,AD38,AF38)</f>
        <v>1</v>
      </c>
      <c r="AI38" s="112">
        <f t="shared" si="37"/>
        <v>389.50257746926945</v>
      </c>
      <c r="AJ38" s="148">
        <f t="shared" ref="AJ38:AJ64" si="38">(AA38+AC38)</f>
        <v>0</v>
      </c>
      <c r="AK38" s="147">
        <f t="shared" ref="AK38:AK64" si="39">(AE38+AG38)</f>
        <v>389.50257746926945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132.25740427123554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1.0186183323416169E-3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132.25740427123554</v>
      </c>
      <c r="AH40" s="123">
        <f t="shared" si="37"/>
        <v>1</v>
      </c>
      <c r="AI40" s="112">
        <f t="shared" si="37"/>
        <v>132.25740427123554</v>
      </c>
      <c r="AJ40" s="148">
        <f t="shared" si="38"/>
        <v>0</v>
      </c>
      <c r="AK40" s="147">
        <f t="shared" si="39"/>
        <v>132.25740427123554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63.301095027578576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4.8753153902940984E-4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63.301095027578576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63.301095027578576</v>
      </c>
      <c r="AJ41" s="148">
        <f t="shared" si="38"/>
        <v>63.301095027578576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70.537282277992276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5.4326311058219563E-4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17.634320569498069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35.268641138996138</v>
      </c>
      <c r="AF42" s="122">
        <f t="shared" si="29"/>
        <v>0.25</v>
      </c>
      <c r="AG42" s="147">
        <f t="shared" si="36"/>
        <v>17.634320569498069</v>
      </c>
      <c r="AH42" s="123">
        <f t="shared" si="37"/>
        <v>1</v>
      </c>
      <c r="AI42" s="112">
        <f t="shared" si="37"/>
        <v>70.537282277992276</v>
      </c>
      <c r="AJ42" s="148">
        <f t="shared" si="38"/>
        <v>17.634320569498069</v>
      </c>
      <c r="AK42" s="147">
        <f t="shared" si="39"/>
        <v>52.902961708494203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15.115131916712631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1.1641352369618478E-4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3.7787829791781578</v>
      </c>
      <c r="AB45" s="156">
        <f>Poor!AB45</f>
        <v>0.25</v>
      </c>
      <c r="AC45" s="147">
        <f t="shared" si="41"/>
        <v>3.7787829791781578</v>
      </c>
      <c r="AD45" s="156">
        <f>Poor!AD45</f>
        <v>0.25</v>
      </c>
      <c r="AE45" s="147">
        <f t="shared" si="42"/>
        <v>3.7787829791781578</v>
      </c>
      <c r="AF45" s="122">
        <f t="shared" si="29"/>
        <v>0.25</v>
      </c>
      <c r="AG45" s="147">
        <f t="shared" si="36"/>
        <v>3.7787829791781578</v>
      </c>
      <c r="AH45" s="123">
        <f t="shared" si="37"/>
        <v>1</v>
      </c>
      <c r="AI45" s="112">
        <f t="shared" si="37"/>
        <v>15.115131916712631</v>
      </c>
      <c r="AJ45" s="148">
        <f t="shared" si="38"/>
        <v>7.5575659583563155</v>
      </c>
      <c r="AK45" s="147">
        <f t="shared" si="39"/>
        <v>7.5575659583563155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93689.3</v>
      </c>
      <c r="J65" s="39">
        <f>SUM(J37:J64)</f>
        <v>95646.529641167654</v>
      </c>
      <c r="K65" s="40">
        <f>SUM(K37:K64)</f>
        <v>1.0000000000000002</v>
      </c>
      <c r="L65" s="22">
        <f>SUM(L37:L64)</f>
        <v>0.73832948243992602</v>
      </c>
      <c r="M65" s="24">
        <f>SUM(M37:M64)</f>
        <v>0.73664918084694742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21796.714198576254</v>
      </c>
      <c r="AB65" s="137"/>
      <c r="AC65" s="153">
        <f>SUM(AC37:AC64)</f>
        <v>21597.778782979178</v>
      </c>
      <c r="AD65" s="137"/>
      <c r="AE65" s="153">
        <f>SUM(AE37:AE64)</f>
        <v>21633.047424118173</v>
      </c>
      <c r="AF65" s="137"/>
      <c r="AG65" s="153">
        <f>SUM(AG37:AG64)</f>
        <v>26620.489235494053</v>
      </c>
      <c r="AH65" s="137"/>
      <c r="AI65" s="153">
        <f>SUM(AI37:AI64)</f>
        <v>91648.029641167654</v>
      </c>
      <c r="AJ65" s="153">
        <f>SUM(AJ37:AJ64)</f>
        <v>43394.492981555435</v>
      </c>
      <c r="AK65" s="153">
        <f>SUM(AK37:AK64)</f>
        <v>48253.536659612226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75259.598705866607</v>
      </c>
      <c r="J74" s="51">
        <f t="shared" si="44"/>
        <v>15174.379130196437</v>
      </c>
      <c r="K74" s="40">
        <f>B74/B$76</f>
        <v>0.10301450213208779</v>
      </c>
      <c r="L74" s="22">
        <f t="shared" si="45"/>
        <v>6.8368240134455568E-2</v>
      </c>
      <c r="M74" s="24">
        <f>J74/B$76</f>
        <v>0.11686983310379265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4868.1531058688715</v>
      </c>
      <c r="AB74" s="156"/>
      <c r="AC74" s="147">
        <f>AC30*$I$84/4</f>
        <v>5459.230775957918</v>
      </c>
      <c r="AD74" s="156"/>
      <c r="AE74" s="147">
        <f>AE30*$I$84/4</f>
        <v>5422.8080183737193</v>
      </c>
      <c r="AF74" s="156"/>
      <c r="AG74" s="147">
        <f>AG30*$I$84/4</f>
        <v>5381.7994407168126</v>
      </c>
      <c r="AH74" s="155"/>
      <c r="AI74" s="147">
        <f>SUM(AA74,AC74,AE74,AG74)</f>
        <v>21131.99134091732</v>
      </c>
      <c r="AJ74" s="148">
        <f>(AA74+AC74)</f>
        <v>10327.38388182679</v>
      </c>
      <c r="AK74" s="147">
        <f>(AE74+AG74)</f>
        <v>10804.607459090532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15435.595883504508</v>
      </c>
      <c r="K75" s="40">
        <f>B75/B$76</f>
        <v>0.49139857791808356</v>
      </c>
      <c r="L75" s="22">
        <f t="shared" si="45"/>
        <v>0.16906356341247369</v>
      </c>
      <c r="M75" s="24">
        <f>J75/B$76</f>
        <v>0.11888166885015794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15034.061937914939</v>
      </c>
      <c r="AB75" s="158"/>
      <c r="AC75" s="149">
        <f>AA75+AC65-SUM(AC70,AC74)</f>
        <v>26565.184621402856</v>
      </c>
      <c r="AD75" s="158"/>
      <c r="AE75" s="149">
        <f>AC75+AE65-SUM(AE70,AE74)</f>
        <v>38167.998703613965</v>
      </c>
      <c r="AF75" s="158"/>
      <c r="AG75" s="149">
        <f>IF(SUM(AG6:AG29)+((AG65-AG70-$J$75)*4/I$83)&lt;1,0,AG65-AG70-$J$75-(1-SUM(AG6:AG29))*I$83/4)</f>
        <v>2712.9261687409053</v>
      </c>
      <c r="AH75" s="134"/>
      <c r="AI75" s="149">
        <f>AI76-SUM(AI70,AI74)</f>
        <v>52086.337006116955</v>
      </c>
      <c r="AJ75" s="151">
        <f>AJ76-SUM(AJ70,AJ74)</f>
        <v>23852.258452661947</v>
      </c>
      <c r="AK75" s="149">
        <f>AJ75+AK76-SUM(AK70,AK74)</f>
        <v>52086.337006116948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93689.3</v>
      </c>
      <c r="J76" s="51">
        <f t="shared" si="44"/>
        <v>95646.529641167668</v>
      </c>
      <c r="K76" s="40">
        <f>SUM(K70:K75)</f>
        <v>1</v>
      </c>
      <c r="L76" s="22">
        <f>SUM(L70:L75)</f>
        <v>0.73832948243992624</v>
      </c>
      <c r="M76" s="24">
        <f>SUM(M70:M75)</f>
        <v>0.73664918084694753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21796.714198576254</v>
      </c>
      <c r="AB76" s="137"/>
      <c r="AC76" s="153">
        <f>AC65</f>
        <v>21597.778782979178</v>
      </c>
      <c r="AD76" s="137"/>
      <c r="AE76" s="153">
        <f>AE65</f>
        <v>21633.047424118173</v>
      </c>
      <c r="AF76" s="137"/>
      <c r="AG76" s="153">
        <f>AG65</f>
        <v>26620.489235494053</v>
      </c>
      <c r="AH76" s="137"/>
      <c r="AI76" s="153">
        <f>SUM(AA76,AC76,AE76,AG76)</f>
        <v>91648.029641167668</v>
      </c>
      <c r="AJ76" s="154">
        <f>SUM(AA76,AC76)</f>
        <v>43394.492981555435</v>
      </c>
      <c r="AK76" s="154">
        <f>SUM(AE76,AG76)</f>
        <v>48253.536659612226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2712.9261687409053</v>
      </c>
      <c r="AB78" s="112"/>
      <c r="AC78" s="112">
        <f>IF(AA75&lt;0,0,AA75)</f>
        <v>15034.061937914939</v>
      </c>
      <c r="AD78" s="112"/>
      <c r="AE78" s="112">
        <f>AC75</f>
        <v>26565.184621402856</v>
      </c>
      <c r="AF78" s="112"/>
      <c r="AG78" s="112">
        <f>AE75</f>
        <v>38167.998703613965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19902.21504378381</v>
      </c>
      <c r="AB79" s="112"/>
      <c r="AC79" s="112">
        <f>AA79-AA74+AC65-AC70</f>
        <v>32024.415397360772</v>
      </c>
      <c r="AD79" s="112"/>
      <c r="AE79" s="112">
        <f>AC79-AC74+AE65-AE70</f>
        <v>43590.806721987683</v>
      </c>
      <c r="AF79" s="112"/>
      <c r="AG79" s="112">
        <f>AE79-AE74+AG65-AG70</f>
        <v>60181.062615574672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0.15023597470216402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0.15023597470216402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1.3052235759110326E-2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1.3052235759110326E-2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4.4319471071339123E-3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4.4319471071339123E-3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2.1212204075208929E-3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2.1212204075208929E-3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2.3637051238047527E-3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2.3637051238047527E-3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5.0650824081530414E-4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5.0650824081530414E-4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3.1395294984986193</v>
      </c>
      <c r="J119" s="24">
        <f>SUM(J91:J118)</f>
        <v>3.2051162858241917</v>
      </c>
      <c r="K119" s="22">
        <f>SUM(K91:K118)</f>
        <v>7.1790507735712632</v>
      </c>
      <c r="L119" s="22">
        <f>SUM(L91:L118)</f>
        <v>3.2124271770065591</v>
      </c>
      <c r="M119" s="57">
        <f t="shared" si="49"/>
        <v>3.2051162858241917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2.5219500005041846</v>
      </c>
      <c r="J128" s="228">
        <f>(J30)</f>
        <v>0.50849361560662243</v>
      </c>
      <c r="K128" s="22">
        <f>(B128)</f>
        <v>0.7395463412204234</v>
      </c>
      <c r="L128" s="22">
        <f>IF(L124=L119,0,(L119-L124)/(B119-B124)*K128)</f>
        <v>0.29746610134846613</v>
      </c>
      <c r="M128" s="57">
        <f t="shared" si="63"/>
        <v>0.50849361560662243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0.51724699195282975</v>
      </c>
      <c r="K129" s="29">
        <f>(B129)</f>
        <v>3.5277753409346362</v>
      </c>
      <c r="L129" s="60">
        <f>IF(SUM(L124:L128)&gt;L130,0,L130-SUM(L124:L128))</f>
        <v>0.73558539739335371</v>
      </c>
      <c r="M129" s="57">
        <f t="shared" si="63"/>
        <v>0.51724699195282975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3.1395294984986193</v>
      </c>
      <c r="J130" s="228">
        <f>(J119)</f>
        <v>3.2051162858241917</v>
      </c>
      <c r="K130" s="22">
        <f>(B130)</f>
        <v>7.1790507735712632</v>
      </c>
      <c r="L130" s="22">
        <f>(L119)</f>
        <v>3.2124271770065591</v>
      </c>
      <c r="M130" s="57">
        <f t="shared" si="63"/>
        <v>3.2051162858241917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554.21121319574672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9595.6149187255087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4.7991211896232619E-4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4.7991211896232619E-4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11187.934979609057</v>
      </c>
      <c r="U11" s="223">
        <v>5</v>
      </c>
      <c r="V11" s="56"/>
      <c r="W11" s="115"/>
      <c r="X11" s="118">
        <f>Poor!X11</f>
        <v>1</v>
      </c>
      <c r="Y11" s="184">
        <f t="shared" si="9"/>
        <v>1.9196484758493048E-3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1.9196484758493048E-3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4.7991211896232619E-4</v>
      </c>
      <c r="AJ11" s="120">
        <f t="shared" si="14"/>
        <v>9.5982423792465238E-4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163123.19999999998</v>
      </c>
      <c r="T13" s="222">
        <f>IF($B$81=0,0,(SUMIF($N$6:$N$28,$U13,M$6:M$28)+SUMIF($N$91:$N$118,$U13,M$91:M$118))*$I$83*Poor!$B$81/$B$81)</f>
        <v>163123.19999999998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249290.31334249131</v>
      </c>
      <c r="T23" s="179">
        <f>SUM(T7:T22)</f>
        <v>249338.94975386755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5.8028804030709751E-2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5.8028804030709751E-2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0.232115216122839</v>
      </c>
      <c r="Z27" s="156">
        <f>Poor!Z27</f>
        <v>0.25</v>
      </c>
      <c r="AA27" s="121">
        <f t="shared" si="16"/>
        <v>5.8028804030709751E-2</v>
      </c>
      <c r="AB27" s="156">
        <f>Poor!AB27</f>
        <v>0.25</v>
      </c>
      <c r="AC27" s="121">
        <f t="shared" si="7"/>
        <v>5.8028804030709751E-2</v>
      </c>
      <c r="AD27" s="156">
        <f>Poor!AD27</f>
        <v>0.25</v>
      </c>
      <c r="AE27" s="121">
        <f t="shared" si="8"/>
        <v>5.8028804030709751E-2</v>
      </c>
      <c r="AF27" s="122">
        <f t="shared" si="10"/>
        <v>0.25</v>
      </c>
      <c r="AG27" s="121">
        <f t="shared" si="11"/>
        <v>5.8028804030709751E-2</v>
      </c>
      <c r="AH27" s="123">
        <f t="shared" si="12"/>
        <v>1</v>
      </c>
      <c r="AI27" s="184">
        <f t="shared" si="13"/>
        <v>5.8028804030709751E-2</v>
      </c>
      <c r="AJ27" s="120">
        <f t="shared" si="14"/>
        <v>5.8028804030709751E-2</v>
      </c>
      <c r="AK27" s="119">
        <f t="shared" si="15"/>
        <v>5.8028804030709751E-2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0.40556478412487268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0.40556478412487268</v>
      </c>
      <c r="N29" s="229"/>
      <c r="P29" s="22"/>
      <c r="V29" s="56"/>
      <c r="W29" s="110"/>
      <c r="X29" s="118"/>
      <c r="Y29" s="184">
        <f t="shared" si="9"/>
        <v>1.6222591364994907</v>
      </c>
      <c r="Z29" s="156">
        <f>Poor!Z29</f>
        <v>0.25</v>
      </c>
      <c r="AA29" s="121">
        <f t="shared" si="16"/>
        <v>0.40556478412487268</v>
      </c>
      <c r="AB29" s="156">
        <f>Poor!AB29</f>
        <v>0.25</v>
      </c>
      <c r="AC29" s="121">
        <f t="shared" si="7"/>
        <v>0.40556478412487268</v>
      </c>
      <c r="AD29" s="156">
        <f>Poor!AD29</f>
        <v>0.25</v>
      </c>
      <c r="AE29" s="121">
        <f t="shared" si="8"/>
        <v>0.40556478412487268</v>
      </c>
      <c r="AF29" s="122">
        <f t="shared" si="10"/>
        <v>0.25</v>
      </c>
      <c r="AG29" s="121">
        <f t="shared" si="11"/>
        <v>0.40556478412487268</v>
      </c>
      <c r="AH29" s="123">
        <f t="shared" si="12"/>
        <v>1</v>
      </c>
      <c r="AI29" s="184">
        <f t="shared" si="13"/>
        <v>0.40556478412487268</v>
      </c>
      <c r="AJ29" s="120">
        <f t="shared" si="14"/>
        <v>0.40556478412487268</v>
      </c>
      <c r="AK29" s="119">
        <f t="shared" si="15"/>
        <v>0.40556478412487268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6.6807776388872027</v>
      </c>
      <c r="J30" s="231">
        <f>IF(I$32&lt;=1,I30,1-SUM(J6:J29))</f>
        <v>0.45538004658959563</v>
      </c>
      <c r="K30" s="22">
        <f t="shared" si="4"/>
        <v>0.85667246226650062</v>
      </c>
      <c r="L30" s="22">
        <f>IF(L124=L119,0,IF(K30="",0,(L119-L124)/(B119-B124)*K30))</f>
        <v>0.35375355601805475</v>
      </c>
      <c r="M30" s="175">
        <f t="shared" si="6"/>
        <v>0.45538004658959563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1.8215201863583825</v>
      </c>
      <c r="Z30" s="122">
        <f>IF($Y30=0,0,AA30/($Y$30))</f>
        <v>0.23480381850392834</v>
      </c>
      <c r="AA30" s="188">
        <f>IF(AA79*4/$I$83+SUM(AA6:AA29)&lt;1,AA79*4/$I$83,1-SUM(AA6:AA29))</f>
        <v>0.42769989523893537</v>
      </c>
      <c r="AB30" s="122">
        <f>IF($Y30=0,0,AC30/($Y$30))</f>
        <v>0.26068109233170256</v>
      </c>
      <c r="AC30" s="188">
        <f>IF(AC79*4/$I$83+SUM(AC6:AC29)&lt;1,AC79*4/$I$83,1-SUM(AC6:AC29))</f>
        <v>0.47483587188414955</v>
      </c>
      <c r="AD30" s="122">
        <f>IF($Y30=0,0,AE30/($Y$30))</f>
        <v>0.25307900889225332</v>
      </c>
      <c r="AE30" s="188">
        <f>IF(AE79*4/$I$83+SUM(AE6:AE29)&lt;1,AE79*4/$I$83,1-SUM(AE6:AE29))</f>
        <v>0.46098852344081198</v>
      </c>
      <c r="AF30" s="122">
        <f>IF($Y30=0,0,AG30/($Y$30))</f>
        <v>0.25143608027211589</v>
      </c>
      <c r="AG30" s="188">
        <f>IF(AG79*4/$I$83+SUM(AG6:AG29)&lt;1,AG79*4/$I$83,1-SUM(AG6:AG29))</f>
        <v>0.45799589579448574</v>
      </c>
      <c r="AH30" s="123">
        <f t="shared" si="12"/>
        <v>1</v>
      </c>
      <c r="AI30" s="184">
        <f t="shared" si="13"/>
        <v>0.45538004658959563</v>
      </c>
      <c r="AJ30" s="120">
        <f t="shared" si="14"/>
        <v>0.45126788356154246</v>
      </c>
      <c r="AK30" s="119">
        <f t="shared" si="15"/>
        <v>0.45949220961764886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9.6831708026658525E-2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6.9887166550912463</v>
      </c>
      <c r="J32" s="17"/>
      <c r="L32" s="22">
        <f>SUM(L6:L30)</f>
        <v>0.90316829197334147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1.9856168354407212E-2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5923.4302786582002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2.7395132219007318E-2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5923.4302786582002</v>
      </c>
      <c r="AH37" s="123">
        <f>SUM(Z37,AB37,AD37,AF37)</f>
        <v>1</v>
      </c>
      <c r="AI37" s="112">
        <f>SUM(AA37,AC37,AE37,AG37)</f>
        <v>5923.4302786582002</v>
      </c>
      <c r="AJ37" s="148">
        <f>(AA37+AC37)</f>
        <v>0</v>
      </c>
      <c r="AK37" s="147">
        <f>(AE37+AG37)</f>
        <v>5923.4302786582002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1069.0290835974602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4.9441272562341489E-3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1069.0290835974602</v>
      </c>
      <c r="AH38" s="123">
        <f t="shared" ref="AH38:AI58" si="35">SUM(Z38,AB38,AD38,AF38)</f>
        <v>1</v>
      </c>
      <c r="AI38" s="112">
        <f t="shared" si="35"/>
        <v>1069.0290835974602</v>
      </c>
      <c r="AJ38" s="148">
        <f t="shared" ref="AJ38:AJ64" si="36">(AA38+AC38)</f>
        <v>0</v>
      </c>
      <c r="AK38" s="147">
        <f t="shared" ref="AK38:AK64" si="37">(AE38+AG38)</f>
        <v>1069.0290835974602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44.459324203444083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2.0561887413604574E-4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11.114831050861021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22.229662101722042</v>
      </c>
      <c r="AF42" s="122">
        <f t="shared" si="31"/>
        <v>0.25</v>
      </c>
      <c r="AG42" s="147">
        <f t="shared" si="34"/>
        <v>11.114831050861021</v>
      </c>
      <c r="AH42" s="123">
        <f t="shared" si="35"/>
        <v>1</v>
      </c>
      <c r="AI42" s="112">
        <f t="shared" si="35"/>
        <v>44.459324203444083</v>
      </c>
      <c r="AJ42" s="148">
        <f t="shared" si="36"/>
        <v>11.114831050861021</v>
      </c>
      <c r="AK42" s="147">
        <f t="shared" si="37"/>
        <v>33.344493152583063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155568.79999999999</v>
      </c>
      <c r="J65" s="39">
        <f>SUM(J37:J64)</f>
        <v>154109.71868645909</v>
      </c>
      <c r="K65" s="40">
        <f>SUM(K37:K64)</f>
        <v>1.0000000000000002</v>
      </c>
      <c r="L65" s="22">
        <f>SUM(L37:L64)</f>
        <v>0.71260167790511597</v>
      </c>
      <c r="M65" s="24">
        <f>SUM(M37:M64)</f>
        <v>0.71273838317312332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35393.914831050861</v>
      </c>
      <c r="AB65" s="137"/>
      <c r="AC65" s="153">
        <f>SUM(AC37:AC64)</f>
        <v>35030</v>
      </c>
      <c r="AD65" s="137"/>
      <c r="AE65" s="153">
        <f>SUM(AE37:AE64)</f>
        <v>35052.229662101716</v>
      </c>
      <c r="AF65" s="137"/>
      <c r="AG65" s="153">
        <f>SUM(AG37:AG64)</f>
        <v>42033.574193306515</v>
      </c>
      <c r="AH65" s="137"/>
      <c r="AI65" s="153">
        <f>SUM(AI37:AI64)</f>
        <v>147509.71868645909</v>
      </c>
      <c r="AJ65" s="153">
        <f>SUM(AJ37:AJ64)</f>
        <v>70423.914831050846</v>
      </c>
      <c r="AK65" s="153">
        <f>SUM(AK37:AK64)</f>
        <v>77085.80385540823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142404.72764704755</v>
      </c>
      <c r="J74" s="51">
        <f>J128*I$83</f>
        <v>9706.6950908566359</v>
      </c>
      <c r="K74" s="40">
        <f>B74/B$76</f>
        <v>5.1183310562586744E-2</v>
      </c>
      <c r="L74" s="22">
        <f>(L128*G$37*F$9/F$7)/B$130</f>
        <v>3.4873723872761934E-2</v>
      </c>
      <c r="M74" s="24">
        <f>J74/B$76</f>
        <v>4.4892263927151892E-2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2279.1690723864735</v>
      </c>
      <c r="AB74" s="156"/>
      <c r="AC74" s="147">
        <f>AC30*$I$83/4</f>
        <v>2530.3518792152827</v>
      </c>
      <c r="AD74" s="156"/>
      <c r="AE74" s="147">
        <f>AE30*$I$83/4</f>
        <v>2456.560773213298</v>
      </c>
      <c r="AF74" s="156"/>
      <c r="AG74" s="147">
        <f>AG30*$I$83/4</f>
        <v>2440.6133660415821</v>
      </c>
      <c r="AH74" s="155"/>
      <c r="AI74" s="147">
        <f>SUM(AA74,AC74,AE74,AG74)</f>
        <v>9706.6950908566359</v>
      </c>
      <c r="AJ74" s="148">
        <f>(AA74+AC74)</f>
        <v>4809.5209516017567</v>
      </c>
      <c r="AK74" s="147">
        <f>(AE74+AG74)</f>
        <v>4897.1741392548802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74744.484575983341</v>
      </c>
      <c r="K75" s="40">
        <f>B75/B$76</f>
        <v>0.6839057391631389</v>
      </c>
      <c r="L75" s="22">
        <f>(L129*G$37*F$9/F$7)/B$130</f>
        <v>0.35556582890346289</v>
      </c>
      <c r="M75" s="24">
        <f>J75/B$76</f>
        <v>0.34568399411708034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29823.72767042628</v>
      </c>
      <c r="AB75" s="158"/>
      <c r="AC75" s="149">
        <f>AA75+AC65-SUM(AC70,AC74)</f>
        <v>59032.357702972891</v>
      </c>
      <c r="AD75" s="158"/>
      <c r="AE75" s="149">
        <f>AC75+AE65-SUM(AE70,AE74)</f>
        <v>88337.008503623205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124638.95124265003</v>
      </c>
      <c r="AJ75" s="151">
        <f>AJ76-SUM(AJ70,AJ74)</f>
        <v>59032.357702972891</v>
      </c>
      <c r="AK75" s="149">
        <f>AJ75+AK76-SUM(AK70,AK74)</f>
        <v>124638.95124265002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155568.79999999999</v>
      </c>
      <c r="J76" s="51">
        <f>J130*I$83</f>
        <v>154109.71868645906</v>
      </c>
      <c r="K76" s="40">
        <f>SUM(K70:K75)</f>
        <v>0.87957207561364381</v>
      </c>
      <c r="L76" s="22">
        <f>SUM(L70:L75)</f>
        <v>0.57049672712921584</v>
      </c>
      <c r="M76" s="24">
        <f>SUM(M70:M75)</f>
        <v>0.57063343239722331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35393.914831050861</v>
      </c>
      <c r="AB76" s="137"/>
      <c r="AC76" s="153">
        <f>AC65</f>
        <v>35030</v>
      </c>
      <c r="AD76" s="137"/>
      <c r="AE76" s="153">
        <f>AE65</f>
        <v>35052.229662101716</v>
      </c>
      <c r="AF76" s="137"/>
      <c r="AG76" s="153">
        <f>AG65</f>
        <v>42033.574193306515</v>
      </c>
      <c r="AH76" s="137"/>
      <c r="AI76" s="153">
        <f>SUM(AA76,AC76,AE76,AG76)</f>
        <v>147509.71868645909</v>
      </c>
      <c r="AJ76" s="154">
        <f>SUM(AA76,AC76)</f>
        <v>70423.914831050861</v>
      </c>
      <c r="AK76" s="154">
        <f>SUM(AE76,AG76)</f>
        <v>77085.80385540823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29823.72767042628</v>
      </c>
      <c r="AD78" s="112"/>
      <c r="AE78" s="112">
        <f>AC75</f>
        <v>59032.357702972891</v>
      </c>
      <c r="AF78" s="112"/>
      <c r="AG78" s="112">
        <f>AE75</f>
        <v>88337.008503623205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32102.896742812754</v>
      </c>
      <c r="AB79" s="112"/>
      <c r="AC79" s="112">
        <f>AA79-AA74+AC65-AC70</f>
        <v>61562.709582188167</v>
      </c>
      <c r="AD79" s="112"/>
      <c r="AE79" s="112">
        <f>AC79-AC74+AE65-AE70</f>
        <v>90793.569276836497</v>
      </c>
      <c r="AF79" s="112"/>
      <c r="AG79" s="112">
        <f>AE79-AE74+AG65-AG70</f>
        <v>127079.56460869161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0.27789190151923693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0.27789190151923693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5.0152447288965146E-2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5.0152447288965146E-2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2.0857654369072763E-3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2.0857654369072763E-3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7.2983571368816369</v>
      </c>
      <c r="J119" s="24">
        <f>SUM(J91:J118)</f>
        <v>7.2299057731250747</v>
      </c>
      <c r="K119" s="22">
        <f>SUM(K91:K118)</f>
        <v>16.737339825233949</v>
      </c>
      <c r="L119" s="22">
        <f>SUM(L91:L118)</f>
        <v>7.2285190564423232</v>
      </c>
      <c r="M119" s="57">
        <f t="shared" si="50"/>
        <v>7.2299057731250747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6.6807776388872027</v>
      </c>
      <c r="J128" s="228">
        <f>(J30)</f>
        <v>0.45538004658959563</v>
      </c>
      <c r="K128" s="22">
        <f>(B128)</f>
        <v>0.85667246226650062</v>
      </c>
      <c r="L128" s="22">
        <f>IF(L124=L119,0,(L119-L124)/(B119-B124)*K128)</f>
        <v>0.35375355601805475</v>
      </c>
      <c r="M128" s="57">
        <f t="shared" si="90"/>
        <v>0.45538004658959563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3.5065639282919681</v>
      </c>
      <c r="K129" s="29">
        <f>(B129)</f>
        <v>11.446762764801267</v>
      </c>
      <c r="L129" s="60">
        <f>IF(SUM(L124:L128)&gt;L130,0,L130-SUM(L124:L128))</f>
        <v>3.6068037021807573</v>
      </c>
      <c r="M129" s="57">
        <f t="shared" si="90"/>
        <v>3.5065639282919681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7.2983571368816369</v>
      </c>
      <c r="J130" s="228">
        <f>(J119)</f>
        <v>7.2299057731250747</v>
      </c>
      <c r="K130" s="22">
        <f>(B130)</f>
        <v>16.737339825233949</v>
      </c>
      <c r="L130" s="22">
        <f>(L119)</f>
        <v>7.2285190564423232</v>
      </c>
      <c r="M130" s="57">
        <f t="shared" si="90"/>
        <v>7.2299057731250747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634.98948985031063</v>
      </c>
      <c r="I72" s="109">
        <f>Rich!T7</f>
        <v>554.21121319574672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321.38390113545034</v>
      </c>
      <c r="I73" s="109">
        <f>Rich!T8</f>
        <v>9595.6149187255087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5703.7928316275884</v>
      </c>
      <c r="I76" s="109">
        <f>Rich!T11</f>
        <v>11187.934979609057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491.59499516401553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87387.428571428565</v>
      </c>
      <c r="I78" s="109">
        <f>Rich!T13</f>
        <v>163123.19999999998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40288.141087565629</v>
      </c>
      <c r="G88" s="109">
        <f>Poor!T23</f>
        <v>53147.430511371524</v>
      </c>
      <c r="H88" s="109">
        <f>Middle!T23</f>
        <v>115317.97106470173</v>
      </c>
      <c r="I88" s="109">
        <f>Rich!T23</f>
        <v>249338.94975386755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7206.74676456835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23630.773431235022</v>
      </c>
      <c r="G99" s="239">
        <f t="shared" si="0"/>
        <v>10771.484007429128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56368.69343123502</v>
      </c>
      <c r="G100" s="239">
        <f t="shared" si="0"/>
        <v>43509.404007429126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2016-06-04T23:01:27Z</dcterms:modified>
  <cp:category/>
</cp:coreProperties>
</file>