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H91" i="8"/>
  <c r="I91" i="8"/>
  <c r="B92" i="8"/>
  <c r="C92" i="8"/>
  <c r="D92" i="8"/>
  <c r="G38" i="8"/>
  <c r="F38" i="7"/>
  <c r="F38" i="8"/>
  <c r="H92" i="8"/>
  <c r="I92" i="8"/>
  <c r="B93" i="8"/>
  <c r="C93" i="8"/>
  <c r="D93" i="8"/>
  <c r="G39" i="8"/>
  <c r="F39" i="7"/>
  <c r="F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H91" i="12"/>
  <c r="I91" i="12"/>
  <c r="B92" i="12"/>
  <c r="C92" i="12"/>
  <c r="D92" i="12"/>
  <c r="G38" i="12"/>
  <c r="F38" i="12"/>
  <c r="H92" i="12"/>
  <c r="I92" i="12"/>
  <c r="B93" i="12"/>
  <c r="C93" i="12"/>
  <c r="D93" i="12"/>
  <c r="G39" i="12"/>
  <c r="F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<sst xmlns="http://schemas.openxmlformats.org/spreadsheetml/2006/main" count="790" uniqueCount="145">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</sst>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0.0197335590088518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0.315694503984967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0.340239878065075</c:v>
                </c:pt>
                <c:pt idx="2" formatCode="0.0%">
                  <c:v>0.545524317958562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985848"/>
        <c:axId val="2137989240"/>
      </c:barChart>
      <c:catAx>
        <c:axId val="213798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98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98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98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0.158380895163713</c:v>
                </c:pt>
                <c:pt idx="2">
                  <c:v>0.158380895163713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0.160048062481226</c:v>
                </c:pt>
                <c:pt idx="2">
                  <c:v>0.160048062481226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0.0871132472213878</c:v>
                </c:pt>
                <c:pt idx="2">
                  <c:v>0.0871132472213878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0.176320004902692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816760"/>
        <c:axId val="-2144813704"/>
      </c:barChart>
      <c:catAx>
        <c:axId val="-214481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13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81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1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0.162852112676056</c:v>
                </c:pt>
                <c:pt idx="2">
                  <c:v>0.162852112676056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0.12593896713615</c:v>
                </c:pt>
                <c:pt idx="2">
                  <c:v>0.12593896713615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0.141823161189358</c:v>
                </c:pt>
                <c:pt idx="2">
                  <c:v>0.141823161189358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0.154057703567765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672968"/>
        <c:axId val="-2144669912"/>
      </c:barChart>
      <c:catAx>
        <c:axId val="-214467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66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66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67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0.118233082706767</c:v>
                </c:pt>
                <c:pt idx="2">
                  <c:v>0.118233082706767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0.0834586466165413</c:v>
                </c:pt>
                <c:pt idx="2">
                  <c:v>0.0834586466165414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537256"/>
        <c:axId val="-2144534200"/>
      </c:barChart>
      <c:catAx>
        <c:axId val="-214453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3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3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3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4402.8</c:v>
                </c:pt>
                <c:pt idx="5">
                  <c:v>10259.4</c:v>
                </c:pt>
                <c:pt idx="6">
                  <c:v>15120.6</c:v>
                </c:pt>
                <c:pt idx="7">
                  <c:v>21555.6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10440.0</c:v>
                </c:pt>
                <c:pt idx="7">
                  <c:v>26796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5665.336174148315</c:v>
                </c:pt>
                <c:pt idx="6">
                  <c:v>7043.631555852746</c:v>
                </c:pt>
                <c:pt idx="7">
                  <c:v>9450.51576766098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410664"/>
        <c:axId val="-2144407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10664"/>
        <c:axId val="-2144407288"/>
      </c:lineChart>
      <c:catAx>
        <c:axId val="-214441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407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40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41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167512"/>
        <c:axId val="-21461642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67512"/>
        <c:axId val="-2146164280"/>
      </c:lineChart>
      <c:catAx>
        <c:axId val="-214616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16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16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16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056040"/>
        <c:axId val="-2146052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56040"/>
        <c:axId val="-2146052760"/>
      </c:lineChart>
      <c:catAx>
        <c:axId val="-2146056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05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05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05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0.31432210750533</c:v>
                </c:pt>
                <c:pt idx="2">
                  <c:v>0.243381356781946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0.129045742709041</c:v>
                </c:pt>
                <c:pt idx="2">
                  <c:v>0.206905760656725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289912"/>
        <c:axId val="-2145293272"/>
      </c:barChart>
      <c:catAx>
        <c:axId val="-214528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29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29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28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0.101931738120602</c:v>
                </c:pt>
                <c:pt idx="2">
                  <c:v>0.114075203988354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0.049624511865425</c:v>
                </c:pt>
                <c:pt idx="2">
                  <c:v>0.049624511865425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0.409756683688795</c:v>
                </c:pt>
                <c:pt idx="2">
                  <c:v>0.409756683688795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0.0464818075628283</c:v>
                </c:pt>
                <c:pt idx="2">
                  <c:v>0.0349298996166933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0.101931738120602</c:v>
                </c:pt>
                <c:pt idx="2">
                  <c:v>0.114075203988354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351400"/>
        <c:axId val="-2145354824"/>
      </c:barChart>
      <c:catAx>
        <c:axId val="-214535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35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354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35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0.385396513961261</c:v>
                </c:pt>
                <c:pt idx="2">
                  <c:v>0.407964937258223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178936"/>
        <c:axId val="-2144175432"/>
      </c:barChart>
      <c:catAx>
        <c:axId val="-214417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17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17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17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0.178029863252241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-0.479919242550822</c:v>
                </c:pt>
                <c:pt idx="2">
                  <c:v>-0.261464057050816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118344"/>
        <c:axId val="-2144114968"/>
      </c:barChart>
      <c:catAx>
        <c:axId val="-214411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11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11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11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0.0260666693018567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0.450009309167718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0.361776740134536</c:v>
                </c:pt>
                <c:pt idx="2" formatCode="0.0%">
                  <c:v>0.404876402482806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203672"/>
        <c:axId val="-2147200328"/>
      </c:barChart>
      <c:catAx>
        <c:axId val="-214720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20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20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203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022968"/>
        <c:axId val="-21440195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22968"/>
        <c:axId val="-21440195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22968"/>
        <c:axId val="-2144019544"/>
      </c:scatterChart>
      <c:catAx>
        <c:axId val="-2144022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019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4019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022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893880"/>
        <c:axId val="-21438905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93880"/>
        <c:axId val="-2143890504"/>
      </c:lineChart>
      <c:catAx>
        <c:axId val="-21438938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890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3890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8938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28136"/>
        <c:axId val="-21459247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21176"/>
        <c:axId val="-2145918280"/>
      </c:scatterChart>
      <c:valAx>
        <c:axId val="-21459281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924792"/>
        <c:crosses val="autoZero"/>
        <c:crossBetween val="midCat"/>
      </c:valAx>
      <c:valAx>
        <c:axId val="-2145924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928136"/>
        <c:crosses val="autoZero"/>
        <c:crossBetween val="midCat"/>
      </c:valAx>
      <c:valAx>
        <c:axId val="-2145921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5918280"/>
        <c:crosses val="autoZero"/>
        <c:crossBetween val="midCat"/>
      </c:valAx>
      <c:valAx>
        <c:axId val="-21459182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921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93816"/>
        <c:axId val="213449956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93816"/>
        <c:axId val="2134499560"/>
      </c:lineChart>
      <c:catAx>
        <c:axId val="213449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499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4499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4938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0.0681473450580639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0.539816204756194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0.400741909876057</c:v>
                </c:pt>
                <c:pt idx="2" formatCode="0.0%">
                  <c:v>0.272988831138123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024440"/>
        <c:axId val="2137021080"/>
      </c:barChart>
      <c:catAx>
        <c:axId val="213702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021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021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02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0.302930611460551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991144"/>
        <c:axId val="2138994488"/>
      </c:barChart>
      <c:catAx>
        <c:axId val="213899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99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99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99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0.315694503984967</c:v>
                </c:pt>
                <c:pt idx="1">
                  <c:v>0.315694503984967</c:v>
                </c:pt>
                <c:pt idx="2">
                  <c:v>0.315694503984967</c:v>
                </c:pt>
                <c:pt idx="3">
                  <c:v>0.315694503984967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046040"/>
        <c:axId val="2139049416"/>
      </c:barChart>
      <c:catAx>
        <c:axId val="2139046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49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904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4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117432"/>
        <c:axId val="2138114040"/>
      </c:barChart>
      <c:catAx>
        <c:axId val="2138117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1140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11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11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0.450009309167718</c:v>
                </c:pt>
                <c:pt idx="1">
                  <c:v>0.450009309167718</c:v>
                </c:pt>
                <c:pt idx="2">
                  <c:v>0.450009309167718</c:v>
                </c:pt>
                <c:pt idx="3">
                  <c:v>0.450009309167718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078504"/>
        <c:axId val="2138075400"/>
      </c:barChart>
      <c:catAx>
        <c:axId val="2138078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0754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075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078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0.539816204756194</c:v>
                </c:pt>
                <c:pt idx="1">
                  <c:v>0.539816204756194</c:v>
                </c:pt>
                <c:pt idx="2">
                  <c:v>0.539816204756194</c:v>
                </c:pt>
                <c:pt idx="3">
                  <c:v>0.539816204756194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138936"/>
        <c:axId val="-2145135560"/>
      </c:barChart>
      <c:catAx>
        <c:axId val="-2145138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135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513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13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0.134654266073595</c:v>
                </c:pt>
                <c:pt idx="2">
                  <c:v>0.134654266073595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0.154852405984634</c:v>
                </c:pt>
                <c:pt idx="2">
                  <c:v>0.154852405984634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0.190906327475007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961432"/>
        <c:axId val="-2144958376"/>
      </c:barChart>
      <c:catAx>
        <c:axId val="-214496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95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95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96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4402.8</v>
      </c>
      <c r="T13" s="221">
        <f>IF($B$81=0,0,(SUMIF($N$6:$N$28,$U13,M$6:M$28)+SUMIF($N$91:$N$118,$U13,M$91:M$118))*$I$83*'Q2'!$B$81/$B$81)</f>
        <v>4402.8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22917.377506672114</v>
      </c>
      <c r="T23" s="178">
        <f>SUM(T7:T22)</f>
        <v>23385.377506672114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1.0280328105813519</v>
      </c>
      <c r="J30" s="230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0.30293061146055072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0.21535749069357379</v>
      </c>
      <c r="M31" s="240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5475.5596206372211</v>
      </c>
      <c r="T31" s="233">
        <f>IF(T25&gt;T$23,T25-T$23,0)</f>
        <v>5007.5596206372211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1.3717172035709679</v>
      </c>
      <c r="J32" s="17"/>
      <c r="L32" s="22">
        <f>SUM(L6:L30)</f>
        <v>0.78464250930642621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21844.51962063722</v>
      </c>
      <c r="T32" s="233">
        <f t="shared" si="24"/>
        <v>21376.51962063722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0.46951310807191199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5007.5596206372229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2264.4</v>
      </c>
      <c r="J37" s="38">
        <f>J91*I$83</f>
        <v>2264.4</v>
      </c>
      <c r="K37" s="40">
        <f>(B37/B$65)</f>
        <v>0.10651629072681704</v>
      </c>
      <c r="L37" s="22">
        <f t="shared" ref="L37" si="28">(K37*H37)</f>
        <v>0.11823308270676693</v>
      </c>
      <c r="M37" s="24">
        <f>J37/B$65</f>
        <v>0.11823308270676693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1598.4</v>
      </c>
      <c r="J38" s="38">
        <f t="shared" ref="J38:J64" si="32">J92*I$83</f>
        <v>1598.4000000000003</v>
      </c>
      <c r="K38" s="40">
        <f t="shared" ref="K38:K64" si="33">(B38/B$65)</f>
        <v>7.5187969924812026E-2</v>
      </c>
      <c r="L38" s="22">
        <f t="shared" ref="L38:L64" si="34">(K38*H38)</f>
        <v>8.3458646616541357E-2</v>
      </c>
      <c r="M38" s="24">
        <f t="shared" ref="M38:M64" si="35">J38/B$65</f>
        <v>8.3458646616541371E-2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22045.439999999999</v>
      </c>
      <c r="J65" s="39">
        <f>SUM(J37:J64)</f>
        <v>22045.439999999999</v>
      </c>
      <c r="K65" s="40">
        <f>SUM(K37:K64)</f>
        <v>1</v>
      </c>
      <c r="L65" s="22">
        <f>SUM(L37:L64)</f>
        <v>1.1266416040100251</v>
      </c>
      <c r="M65" s="24">
        <f>SUM(M37:M64)</f>
        <v>1.1510776942355889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11570.997656295023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0.17802986325224096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22045.439999999999</v>
      </c>
      <c r="J76" s="51">
        <f t="shared" si="44"/>
        <v>22045.439999999999</v>
      </c>
      <c r="K76" s="40">
        <f>SUM(K70:K75)</f>
        <v>1.7388212946888948</v>
      </c>
      <c r="L76" s="22">
        <f>SUM(L70:L75)</f>
        <v>1.204860255745887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5007.5596206372229</v>
      </c>
      <c r="K77" s="40"/>
      <c r="L77" s="22">
        <f>-(L131*G$37*F$9/F$7)/B$130</f>
        <v>-0.47991924255082163</v>
      </c>
      <c r="M77" s="24">
        <f>-J77/B$76</f>
        <v>-0.26146405705081571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0.67272727272727284</v>
      </c>
      <c r="I91" s="22">
        <f t="shared" ref="I91:I106" si="54">(D91*H91)</f>
        <v>0.20118209038042345</v>
      </c>
      <c r="J91" s="24">
        <f t="shared" ref="J91:J99" si="55">IF(I$32&lt;=1+I$131,I91,L91+J$33*(I91-L91))</f>
        <v>0.20118209038042345</v>
      </c>
      <c r="K91" s="22">
        <f t="shared" ref="K91:K106" si="56">(B91)</f>
        <v>0.29905445867360236</v>
      </c>
      <c r="L91" s="22">
        <f t="shared" ref="L91:L106" si="57">(K91*H91)</f>
        <v>0.20118209038042345</v>
      </c>
      <c r="M91" s="226">
        <f t="shared" si="49"/>
        <v>0.20118209038042345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0.67272727272727284</v>
      </c>
      <c r="I92" s="22">
        <f t="shared" si="54"/>
        <v>0.14201088732735775</v>
      </c>
      <c r="J92" s="24">
        <f t="shared" si="55"/>
        <v>0.14201088732735775</v>
      </c>
      <c r="K92" s="22">
        <f t="shared" si="56"/>
        <v>0.21109726494607228</v>
      </c>
      <c r="L92" s="22">
        <f t="shared" si="57"/>
        <v>0.14201088732735775</v>
      </c>
      <c r="M92" s="226">
        <f t="shared" si="49"/>
        <v>0.14201088732735775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0.70303030303030301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7">
        <f t="shared" si="49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7">
        <f t="shared" si="49"/>
        <v>4.7976651124107338E-2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1.9586414514026682</v>
      </c>
      <c r="J119" s="24">
        <f>SUM(J91:J118)</f>
        <v>1.9586414514026682</v>
      </c>
      <c r="K119" s="22">
        <f>SUM(K91:K118)</f>
        <v>2.8075936237827617</v>
      </c>
      <c r="L119" s="22">
        <f>SUM(L91:L118)</f>
        <v>1.9170616870951085</v>
      </c>
      <c r="M119" s="57">
        <f t="shared" si="49"/>
        <v>1.9586414514026682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66"/>
        <v>0.93060864082131645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66"/>
        <v>0.81661709413111461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1.0280328105813519</v>
      </c>
      <c r="J128" s="227">
        <f>(J30)</f>
        <v>0.65631560701038394</v>
      </c>
      <c r="K128" s="29">
        <f>(B128)</f>
        <v>0.52537235996264009</v>
      </c>
      <c r="L128" s="29">
        <f>IF(L124=L119,0,(L119-L124)/(B119-B124)*K128)</f>
        <v>0.30293061146055072</v>
      </c>
      <c r="M128" s="239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1.9586414514026682</v>
      </c>
      <c r="J130" s="227">
        <f>(J119)</f>
        <v>1.9586414514026682</v>
      </c>
      <c r="K130" s="29">
        <f>(B130)</f>
        <v>2.8075936237827617</v>
      </c>
      <c r="L130" s="29">
        <f>(L119)</f>
        <v>1.9170616870951085</v>
      </c>
      <c r="M130" s="239">
        <f t="shared" si="66"/>
        <v>1.9586414514026682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0.44489989056014689</v>
      </c>
      <c r="K131" s="29"/>
      <c r="L131" s="29">
        <f>IF(I131&lt;SUM(L126:L127),0,I131-(SUM(L126:L127)))</f>
        <v>0.81661709413111483</v>
      </c>
      <c r="M131" s="236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10259.4</v>
      </c>
      <c r="T13" s="221">
        <f>IF($B$81=0,0,(SUMIF($N$6:$N$28,$U13,M$6:M$28)+SUMIF($N$91:$N$118,$U13,M$91:M$118))*$I$83*'Q2'!$B$81/$B$81)</f>
        <v>10259.4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5665.336174148315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34163.177506672117</v>
      </c>
      <c r="T23" s="178">
        <f>SUM(T7:T22)</f>
        <v>34368.513680820426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1.9733559008851854E-2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1.9733559008851854E-2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7.8934236035407418E-2</v>
      </c>
      <c r="Z27" s="116">
        <v>0.25</v>
      </c>
      <c r="AA27" s="121">
        <f t="shared" si="16"/>
        <v>1.9733559008851854E-2</v>
      </c>
      <c r="AB27" s="116">
        <v>0.25</v>
      </c>
      <c r="AC27" s="121">
        <f t="shared" si="7"/>
        <v>1.9733559008851854E-2</v>
      </c>
      <c r="AD27" s="116">
        <v>0.25</v>
      </c>
      <c r="AE27" s="121">
        <f t="shared" si="8"/>
        <v>1.9733559008851854E-2</v>
      </c>
      <c r="AF27" s="122">
        <f t="shared" si="10"/>
        <v>0.25</v>
      </c>
      <c r="AG27" s="121">
        <f t="shared" si="11"/>
        <v>1.9733559008851854E-2</v>
      </c>
      <c r="AH27" s="123">
        <f t="shared" si="12"/>
        <v>1</v>
      </c>
      <c r="AI27" s="182">
        <f t="shared" si="13"/>
        <v>1.9733559008851854E-2</v>
      </c>
      <c r="AJ27" s="120">
        <f t="shared" si="14"/>
        <v>1.9733559008851854E-2</v>
      </c>
      <c r="AK27" s="119">
        <f t="shared" si="15"/>
        <v>1.9733559008851854E-2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0.31569450398496679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0.31569450398496679</v>
      </c>
      <c r="N29" s="228"/>
      <c r="P29" s="22"/>
      <c r="V29" s="56"/>
      <c r="W29" s="110"/>
      <c r="X29" s="118"/>
      <c r="Y29" s="182">
        <f t="shared" si="9"/>
        <v>1.2627780159398672</v>
      </c>
      <c r="Z29" s="116">
        <v>0.25</v>
      </c>
      <c r="AA29" s="121">
        <f t="shared" si="16"/>
        <v>0.31569450398496679</v>
      </c>
      <c r="AB29" s="116">
        <v>0.25</v>
      </c>
      <c r="AC29" s="121">
        <f t="shared" si="7"/>
        <v>0.31569450398496679</v>
      </c>
      <c r="AD29" s="116">
        <v>0.25</v>
      </c>
      <c r="AE29" s="121">
        <f t="shared" si="8"/>
        <v>0.31569450398496679</v>
      </c>
      <c r="AF29" s="122">
        <f t="shared" si="10"/>
        <v>0.25</v>
      </c>
      <c r="AG29" s="121">
        <f t="shared" si="11"/>
        <v>0.31569450398496679</v>
      </c>
      <c r="AH29" s="123">
        <f t="shared" si="12"/>
        <v>1</v>
      </c>
      <c r="AI29" s="182">
        <f t="shared" si="13"/>
        <v>0.31569450398496679</v>
      </c>
      <c r="AJ29" s="120">
        <f t="shared" si="14"/>
        <v>0.31569450398496679</v>
      </c>
      <c r="AK29" s="119">
        <f t="shared" si="15"/>
        <v>0.31569450398496679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2.0826129096793693</v>
      </c>
      <c r="J30" s="230">
        <f>IF(I$32&lt;=1,I30,1-SUM(J6:J29))</f>
        <v>0.54552431795856227</v>
      </c>
      <c r="K30" s="22">
        <f t="shared" si="4"/>
        <v>0.55751374053549196</v>
      </c>
      <c r="L30" s="22">
        <f>IF(L124=L119,0,IF(K30="",0,(L119-L124)/(B119-B124)*K30))</f>
        <v>0.34023987806507472</v>
      </c>
      <c r="M30" s="174">
        <f t="shared" si="6"/>
        <v>0.54552431795856227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2.1820972718342491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0.17962707262578703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2.4262973026689854</v>
      </c>
      <c r="J32" s="17"/>
      <c r="L32" s="22">
        <f>SUM(L6:L30)</f>
        <v>0.82037292737421297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10598.719620637217</v>
      </c>
      <c r="T32" s="233">
        <f t="shared" si="50"/>
        <v>10393.383446488908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0.1880367895131092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3996.0000000000005</v>
      </c>
      <c r="J37" s="38">
        <f t="shared" ref="J37:J49" si="53">J91*I$83</f>
        <v>3996.0000000000005</v>
      </c>
      <c r="K37" s="40">
        <f t="shared" ref="K37:K49" si="54">(B37/B$65)</f>
        <v>0.1213101496158512</v>
      </c>
      <c r="L37" s="22">
        <f t="shared" ref="L37:L49" si="55">(K37*H37)</f>
        <v>0.13465426607359485</v>
      </c>
      <c r="M37" s="24">
        <f t="shared" ref="M37:M49" si="56">J37/B$65</f>
        <v>0.13465426607359485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4595.4000000000005</v>
      </c>
      <c r="J38" s="38">
        <f t="shared" si="53"/>
        <v>4595.3999999999996</v>
      </c>
      <c r="K38" s="40">
        <f t="shared" si="54"/>
        <v>0.13950667205822886</v>
      </c>
      <c r="L38" s="22">
        <f t="shared" si="55"/>
        <v>0.15485240598463404</v>
      </c>
      <c r="M38" s="24">
        <f t="shared" si="56"/>
        <v>0.15485240598463404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1</v>
      </c>
      <c r="F39" s="26">
        <v>1.1599999999999999</v>
      </c>
      <c r="G39" s="22">
        <f t="shared" si="59"/>
        <v>1.65</v>
      </c>
      <c r="H39" s="24">
        <f t="shared" si="51"/>
        <v>1.1599999999999999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5665.336174148315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0.19090632747500724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5665.336174148315</v>
      </c>
      <c r="AH41" s="123">
        <f t="shared" si="61"/>
        <v>1</v>
      </c>
      <c r="AI41" s="112">
        <f t="shared" si="61"/>
        <v>5665.336174148315</v>
      </c>
      <c r="AJ41" s="148">
        <f t="shared" si="62"/>
        <v>0</v>
      </c>
      <c r="AK41" s="147">
        <f t="shared" si="63"/>
        <v>5665.336174148315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33915.240000000005</v>
      </c>
      <c r="J65" s="39">
        <f>SUM(J37:J64)</f>
        <v>33028.576174148315</v>
      </c>
      <c r="K65" s="40">
        <f>SUM(K37:K64)</f>
        <v>1</v>
      </c>
      <c r="L65" s="22">
        <f>SUM(L37:L64)</f>
        <v>1.1060533764658311</v>
      </c>
      <c r="M65" s="24">
        <f>SUM(M37:M64)</f>
        <v>1.1129726436901306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7222.5851438610243</v>
      </c>
      <c r="K72" s="40">
        <f t="shared" si="78"/>
        <v>0.46744844318641326</v>
      </c>
      <c r="L72" s="22">
        <f t="shared" si="76"/>
        <v>0.31432210750533035</v>
      </c>
      <c r="M72" s="24">
        <f t="shared" si="79"/>
        <v>0.24338135678194583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23440.797656295024</v>
      </c>
      <c r="J74" s="51">
        <f t="shared" si="75"/>
        <v>6140.1353532489748</v>
      </c>
      <c r="K74" s="40">
        <f>B74/B$76</f>
        <v>0.12815338994473646</v>
      </c>
      <c r="L74" s="22">
        <f t="shared" si="76"/>
        <v>0.12904574270904096</v>
      </c>
      <c r="M74" s="24">
        <f>J74/B$76</f>
        <v>0.20690576065672511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4.9984350241264514E-12</v>
      </c>
      <c r="K75" s="40">
        <f>B75/B$76</f>
        <v>0</v>
      </c>
      <c r="L75" s="22">
        <f t="shared" si="76"/>
        <v>0</v>
      </c>
      <c r="M75" s="24">
        <f>J75/B$76</f>
        <v>1.6843358350608071E-16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33915.24</v>
      </c>
      <c r="J76" s="51">
        <f t="shared" si="75"/>
        <v>33028.576174148315</v>
      </c>
      <c r="K76" s="40">
        <f>SUM(K70:K75)</f>
        <v>1.1495200790049596</v>
      </c>
      <c r="L76" s="22">
        <f>SUM(L70:L75)</f>
        <v>1.1060533764658307</v>
      </c>
      <c r="M76" s="24">
        <f>SUM(M70:M75)</f>
        <v>1.1129726436901306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0.67272727272727284</v>
      </c>
      <c r="I91" s="22">
        <f t="shared" ref="I91" si="82">(D91*H91)</f>
        <v>0.35502721831839434</v>
      </c>
      <c r="J91" s="24">
        <f>IF(I$32&lt;=1+I$131,I91,L91+J$33*(I91-L91))</f>
        <v>0.35502721831839434</v>
      </c>
      <c r="K91" s="22">
        <f t="shared" ref="K91" si="83">IF(B91="",0,B91)</f>
        <v>0.52774316236518071</v>
      </c>
      <c r="L91" s="22">
        <f t="shared" ref="L91" si="84">(K91*H91)</f>
        <v>0.35502721831839434</v>
      </c>
      <c r="M91" s="226">
        <f t="shared" si="80"/>
        <v>0.35502721831839434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0.67272727272727284</v>
      </c>
      <c r="I92" s="22">
        <f t="shared" ref="I92:I118" si="88">(D92*H92)</f>
        <v>0.40828130106615346</v>
      </c>
      <c r="J92" s="24">
        <f t="shared" ref="J92:J118" si="89">IF(I$32&lt;=1+I$131,I92,L92+J$33*(I92-L92))</f>
        <v>0.40828130106615346</v>
      </c>
      <c r="K92" s="22">
        <f t="shared" ref="K92:K118" si="90">IF(B92="",0,B92)</f>
        <v>0.60690463671995776</v>
      </c>
      <c r="L92" s="22">
        <f t="shared" ref="L92:L118" si="91">(K92*H92)</f>
        <v>0.40828130106615346</v>
      </c>
      <c r="M92" s="226">
        <f t="shared" ref="M92:M118" si="92">(J92)</f>
        <v>0.40828130106615346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0.70303030303030301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0.50334047616277544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0.50334047616277544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6">
        <f t="shared" si="92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6">
        <f t="shared" si="92"/>
        <v>0.14819454458335379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3.0132215505006856</v>
      </c>
      <c r="J119" s="24">
        <f>SUM(J91:J118)</f>
        <v>2.9344453263576251</v>
      </c>
      <c r="K119" s="22">
        <f>SUM(K91:K118)</f>
        <v>4.35036280176364</v>
      </c>
      <c r="L119" s="22">
        <f>SUM(L91:L118)</f>
        <v>2.9162021004497127</v>
      </c>
      <c r="M119" s="57">
        <f t="shared" si="80"/>
        <v>2.9344453263576251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0.64169527344663146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0.82873648743220674</v>
      </c>
      <c r="M126" s="239">
        <f t="shared" si="93"/>
        <v>0.64169527344663146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2.0826129096793693</v>
      </c>
      <c r="J128" s="227">
        <f>(J30)</f>
        <v>0.54552431795856227</v>
      </c>
      <c r="K128" s="29">
        <f>(B128)</f>
        <v>0.55751374053549196</v>
      </c>
      <c r="L128" s="29">
        <f>IF(L124=L119,0,(L119-L124)/(B119-B124)*K128)</f>
        <v>0.34023987806507472</v>
      </c>
      <c r="M128" s="239">
        <f t="shared" si="93"/>
        <v>0.54552431795856227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3.0132215505006856</v>
      </c>
      <c r="J130" s="227">
        <f>(J119)</f>
        <v>2.9344453263576251</v>
      </c>
      <c r="K130" s="29">
        <f>(B130)</f>
        <v>4.35036280176364</v>
      </c>
      <c r="L130" s="29">
        <f>(L119)</f>
        <v>2.9162021004497127</v>
      </c>
      <c r="M130" s="239">
        <f t="shared" si="93"/>
        <v>2.9344453263576251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0.17492182068448336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15120.600000000002</v>
      </c>
      <c r="T13" s="221">
        <f>IF($B$81=0,0,(SUMIF($N$6:$N$28,$U13,M$6:M$28)+SUMIF($N$91:$N$118,$U13,M$91:M$118))*$I$83*'Q2'!$B$81/$B$81)</f>
        <v>15120.600000000002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10440</v>
      </c>
      <c r="T14" s="221">
        <f>IF($B$81=0,0,(SUMIF($N$6:$N$28,$U14,M$6:M$28)+SUMIF($N$91:$N$118,$U14,M$91:M$118))*$I$83*'Q2'!$B$81/$B$81)</f>
        <v>10440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7043.6315558527467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3596.6400000000003</v>
      </c>
      <c r="T20" s="221">
        <f>IF($B$81=0,0,(SUMIF($N$6:$N$28,$U20,M$6:M$28)+SUMIF($N$91:$N$118,$U20,M$91:M$118))*$I$83*'Q2'!$B$81/$B$81)</f>
        <v>3596.6400000000003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45285.977506672112</v>
      </c>
      <c r="T23" s="178">
        <f>SUM(T7:T22)</f>
        <v>45309.609062524862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2.6066669301856662E-2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2.6066669301856662E-2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0.10426667720742665</v>
      </c>
      <c r="Z27" s="156">
        <f>'Q2'!Z27</f>
        <v>0.25</v>
      </c>
      <c r="AA27" s="121">
        <f t="shared" si="16"/>
        <v>2.6066669301856662E-2</v>
      </c>
      <c r="AB27" s="156">
        <f>'Q2'!AB27</f>
        <v>0.25</v>
      </c>
      <c r="AC27" s="121">
        <f t="shared" si="7"/>
        <v>2.6066669301856662E-2</v>
      </c>
      <c r="AD27" s="156">
        <f>'Q2'!AD27</f>
        <v>0.25</v>
      </c>
      <c r="AE27" s="121">
        <f t="shared" si="8"/>
        <v>2.6066669301856662E-2</v>
      </c>
      <c r="AF27" s="122">
        <f t="shared" si="10"/>
        <v>0.25</v>
      </c>
      <c r="AG27" s="121">
        <f t="shared" si="11"/>
        <v>2.6066669301856662E-2</v>
      </c>
      <c r="AH27" s="123">
        <f t="shared" si="12"/>
        <v>1</v>
      </c>
      <c r="AI27" s="182">
        <f t="shared" si="13"/>
        <v>2.6066669301856662E-2</v>
      </c>
      <c r="AJ27" s="120">
        <f t="shared" si="14"/>
        <v>2.6066669301856662E-2</v>
      </c>
      <c r="AK27" s="119">
        <f t="shared" si="15"/>
        <v>2.6066669301856662E-2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0.45000930916771842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0.45000930916771842</v>
      </c>
      <c r="N29" s="228"/>
      <c r="P29" s="22"/>
      <c r="V29" s="56"/>
      <c r="W29" s="110"/>
      <c r="X29" s="118"/>
      <c r="Y29" s="182">
        <f t="shared" si="9"/>
        <v>1.8000372366708737</v>
      </c>
      <c r="Z29" s="156">
        <f>'Q2'!Z29</f>
        <v>0.25</v>
      </c>
      <c r="AA29" s="121">
        <f t="shared" si="16"/>
        <v>0.45000930916771842</v>
      </c>
      <c r="AB29" s="156">
        <f>'Q2'!AB29</f>
        <v>0.25</v>
      </c>
      <c r="AC29" s="121">
        <f t="shared" si="7"/>
        <v>0.45000930916771842</v>
      </c>
      <c r="AD29" s="156">
        <f>'Q2'!AD29</f>
        <v>0.25</v>
      </c>
      <c r="AE29" s="121">
        <f t="shared" si="8"/>
        <v>0.45000930916771842</v>
      </c>
      <c r="AF29" s="122">
        <f t="shared" si="10"/>
        <v>0.25</v>
      </c>
      <c r="AG29" s="121">
        <f t="shared" si="11"/>
        <v>0.45000930916771842</v>
      </c>
      <c r="AH29" s="123">
        <f t="shared" si="12"/>
        <v>1</v>
      </c>
      <c r="AI29" s="182">
        <f t="shared" si="13"/>
        <v>0.45000930916771842</v>
      </c>
      <c r="AJ29" s="120">
        <f t="shared" si="14"/>
        <v>0.45000930916771842</v>
      </c>
      <c r="AK29" s="119">
        <f t="shared" si="15"/>
        <v>0.45000930916771842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3.0985451509274116</v>
      </c>
      <c r="J30" s="230">
        <f>IF(I$32&lt;=1,I30,1-SUM(J6:J29))</f>
        <v>0.40487640248280587</v>
      </c>
      <c r="K30" s="22">
        <f t="shared" si="4"/>
        <v>0.57900237422166878</v>
      </c>
      <c r="L30" s="22">
        <f>IF(L124=L119,0,IF(K30="",0,(L119-L124)/(B119-B124)*K30))</f>
        <v>0.36177674013453626</v>
      </c>
      <c r="M30" s="174">
        <f t="shared" si="6"/>
        <v>0.40487640248280587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1.6195056099312235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3.8795087268654216E-2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3.4422295439170276</v>
      </c>
      <c r="J32" s="17"/>
      <c r="L32" s="22">
        <f>SUM(L6:L30)</f>
        <v>0.96120491273134578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1.683159248771177E-2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6327.0000000000009</v>
      </c>
      <c r="J37" s="38">
        <f>J91*I$83</f>
        <v>6327</v>
      </c>
      <c r="K37" s="40">
        <f>(B37/B$65)</f>
        <v>0.14268549113848003</v>
      </c>
      <c r="L37" s="22">
        <f t="shared" ref="L37" si="28">(K37*H37)</f>
        <v>0.15838089516371284</v>
      </c>
      <c r="M37" s="24">
        <f>J37/B$65</f>
        <v>0.15838089516371281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6393.6</v>
      </c>
      <c r="J38" s="38">
        <f t="shared" ref="J38:J64" si="32">J92*I$83</f>
        <v>6393.6000000000013</v>
      </c>
      <c r="K38" s="40">
        <f t="shared" ref="K38:K64" si="33">(B38/B$65)</f>
        <v>0.14418744367677983</v>
      </c>
      <c r="L38" s="22">
        <f t="shared" ref="L38:L64" si="34">(K38*H38)</f>
        <v>0.16004806248122563</v>
      </c>
      <c r="M38" s="24">
        <f t="shared" ref="M38:M64" si="35">J38/B$65</f>
        <v>0.16004806248122563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3479.9999999999995</v>
      </c>
      <c r="J39" s="38">
        <f t="shared" si="32"/>
        <v>3480</v>
      </c>
      <c r="K39" s="40">
        <f t="shared" si="33"/>
        <v>7.5097626914989488E-2</v>
      </c>
      <c r="L39" s="22">
        <f t="shared" si="34"/>
        <v>8.7113247221387802E-2</v>
      </c>
      <c r="M39" s="24">
        <f t="shared" si="35"/>
        <v>8.7113247221387802E-2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3480</v>
      </c>
      <c r="AH39" s="123">
        <f t="shared" si="37"/>
        <v>1</v>
      </c>
      <c r="AI39" s="112">
        <f t="shared" si="37"/>
        <v>3480</v>
      </c>
      <c r="AJ39" s="148">
        <f t="shared" si="38"/>
        <v>0</v>
      </c>
      <c r="AK39" s="147">
        <f t="shared" si="39"/>
        <v>3480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7043.6315558527467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0.17632000490269217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7043.6315558527467</v>
      </c>
      <c r="AH41" s="123">
        <f t="shared" si="37"/>
        <v>1</v>
      </c>
      <c r="AI41" s="112">
        <f t="shared" si="37"/>
        <v>7043.6315558527467</v>
      </c>
      <c r="AJ41" s="148">
        <f t="shared" si="38"/>
        <v>0</v>
      </c>
      <c r="AK41" s="147">
        <f t="shared" si="39"/>
        <v>7043.6315558527467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45350.04</v>
      </c>
      <c r="J65" s="39">
        <f>SUM(J37:J64)</f>
        <v>43969.67155585275</v>
      </c>
      <c r="K65" s="40">
        <f>SUM(K37:K64)</f>
        <v>1</v>
      </c>
      <c r="L65" s="22">
        <f>SUM(L37:L64)</f>
        <v>1.1000811054370683</v>
      </c>
      <c r="M65" s="24">
        <f>SUM(M37:M64)</f>
        <v>1.100672663358685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16368.960000000001</v>
      </c>
      <c r="K72" s="40">
        <f t="shared" si="47"/>
        <v>0.34725142685491139</v>
      </c>
      <c r="L72" s="22">
        <f t="shared" si="45"/>
        <v>0.40975668368879542</v>
      </c>
      <c r="M72" s="24">
        <f t="shared" si="48"/>
        <v>0.40975668368879548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1982.4</v>
      </c>
      <c r="K73" s="40">
        <f>B73/B$76</f>
        <v>4.2054671072394113E-2</v>
      </c>
      <c r="L73" s="22">
        <f t="shared" si="45"/>
        <v>4.9624511865425054E-2</v>
      </c>
      <c r="M73" s="24">
        <f>J73/B$76</f>
        <v>4.9624511865425054E-2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34875.597656295031</v>
      </c>
      <c r="J74" s="51">
        <f t="shared" si="44"/>
        <v>4557.0762489267654</v>
      </c>
      <c r="K74" s="40">
        <f>B74/B$76</f>
        <v>9.8870149079307149E-2</v>
      </c>
      <c r="L74" s="22">
        <f t="shared" si="45"/>
        <v>0.10193173812060234</v>
      </c>
      <c r="M74" s="24">
        <f>J74/B$76</f>
        <v>0.114075203988354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1395.379629887665</v>
      </c>
      <c r="K75" s="40">
        <f>B75/B$76</f>
        <v>0.12954985030611454</v>
      </c>
      <c r="L75" s="22">
        <f t="shared" si="45"/>
        <v>4.6481807562828339E-2</v>
      </c>
      <c r="M75" s="24">
        <f>J75/B$76</f>
        <v>3.4929899616693329E-2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45350.040000000008</v>
      </c>
      <c r="J76" s="51">
        <f t="shared" si="44"/>
        <v>43969.671555852743</v>
      </c>
      <c r="K76" s="40">
        <f>SUM(K70:K75)</f>
        <v>1</v>
      </c>
      <c r="L76" s="22">
        <f>SUM(L70:L75)</f>
        <v>1.1000811054370683</v>
      </c>
      <c r="M76" s="24">
        <f>SUM(M70:M75)</f>
        <v>1.1006726633586847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0.67272727272727284</v>
      </c>
      <c r="I91" s="22">
        <f t="shared" ref="I91" si="52">(D91*H91)</f>
        <v>0.56212642900412435</v>
      </c>
      <c r="J91" s="24">
        <f>IF(I$32&lt;=1+I$131,I91,L91+J$33*(I91-L91))</f>
        <v>0.56212642900412435</v>
      </c>
      <c r="K91" s="22">
        <f t="shared" ref="K91" si="53">(B91)</f>
        <v>0.8355933404115361</v>
      </c>
      <c r="L91" s="22">
        <f t="shared" ref="L91" si="54">(K91*H91)</f>
        <v>0.56212642900412435</v>
      </c>
      <c r="M91" s="226">
        <f t="shared" si="49"/>
        <v>0.56212642900412435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0.67272727272727284</v>
      </c>
      <c r="I92" s="22">
        <f t="shared" ref="I92:I118" si="58">(D92*H92)</f>
        <v>0.56804354930943102</v>
      </c>
      <c r="J92" s="24">
        <f t="shared" ref="J92:J118" si="59">IF(I$32&lt;=1+I$131,I92,L92+J$33*(I92-L92))</f>
        <v>0.56804354930943102</v>
      </c>
      <c r="K92" s="22">
        <f t="shared" ref="K92:K118" si="60">(B92)</f>
        <v>0.84438905978428913</v>
      </c>
      <c r="L92" s="22">
        <f t="shared" ref="L92:L118" si="61">(K92*H92)</f>
        <v>0.56804354930943102</v>
      </c>
      <c r="M92" s="226">
        <f t="shared" ref="M92:M118" si="62">(J92)</f>
        <v>0.56804354930943102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0.70303030303030301</v>
      </c>
      <c r="I93" s="22">
        <f t="shared" si="58"/>
        <v>0.30918286279980284</v>
      </c>
      <c r="J93" s="24">
        <f t="shared" si="59"/>
        <v>0.30918286279980284</v>
      </c>
      <c r="K93" s="22">
        <f t="shared" si="60"/>
        <v>0.43978596863765057</v>
      </c>
      <c r="L93" s="22">
        <f t="shared" si="61"/>
        <v>0.30918286279980284</v>
      </c>
      <c r="M93" s="226">
        <f t="shared" si="62"/>
        <v>0.30918286279980284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0.62579602555907521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0.62579602555907521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6">
        <f t="shared" si="62"/>
        <v>0.31954581944261007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6">
        <f t="shared" si="62"/>
        <v>0.21322956055158815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4.0291537917487279</v>
      </c>
      <c r="J119" s="24">
        <f>SUM(J91:J118)</f>
        <v>3.9065140597717281</v>
      </c>
      <c r="K119" s="22">
        <f>SUM(K91:K118)</f>
        <v>5.8561899583789554</v>
      </c>
      <c r="L119" s="22">
        <f>SUM(L91:L118)</f>
        <v>3.9044144988260485</v>
      </c>
      <c r="M119" s="57">
        <f t="shared" si="49"/>
        <v>3.9065140597717281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65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0.17612761701561183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0.17612761701561183</v>
      </c>
      <c r="M127" s="57">
        <f t="shared" si="63"/>
        <v>0.17612761701561183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3.0985451509274116</v>
      </c>
      <c r="J128" s="227">
        <f>(J30)</f>
        <v>0.40487640248280587</v>
      </c>
      <c r="K128" s="22">
        <f>(B128)</f>
        <v>0.57900237422166878</v>
      </c>
      <c r="L128" s="22">
        <f>IF(L124=L119,0,(L119-L124)/(B119-B124)*K128)</f>
        <v>0.36177674013453626</v>
      </c>
      <c r="M128" s="57">
        <f t="shared" si="63"/>
        <v>0.40487640248280587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0.12397341053482691</v>
      </c>
      <c r="K129" s="29">
        <f>(B129)</f>
        <v>0.7586685324721647</v>
      </c>
      <c r="L129" s="60">
        <f>IF(SUM(L124:L128)&gt;L130,0,L130-SUM(L124:L128))</f>
        <v>0.16497351193741716</v>
      </c>
      <c r="M129" s="57">
        <f t="shared" si="63"/>
        <v>0.12397341053482691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4.0291537917487279</v>
      </c>
      <c r="J130" s="227">
        <f>(J119)</f>
        <v>3.9065140597717281</v>
      </c>
      <c r="K130" s="22">
        <f>(B130)</f>
        <v>5.8561899583789554</v>
      </c>
      <c r="L130" s="22">
        <f>(L119)</f>
        <v>3.9044144988260485</v>
      </c>
      <c r="M130" s="57">
        <f t="shared" si="63"/>
        <v>3.9065140597717281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21555.600000000002</v>
      </c>
      <c r="T13" s="221">
        <f>IF($B$81=0,0,(SUMIF($N$6:$N$28,$U13,M$6:M$28)+SUMIF($N$91:$N$118,$U13,M$91:M$118))*$I$83*'Q2'!$B$81/$B$81)</f>
        <v>21555.600000000002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26795.999999999996</v>
      </c>
      <c r="T14" s="221">
        <f>IF($B$81=0,0,(SUMIF($N$6:$N$28,$U14,M$6:M$28)+SUMIF($N$91:$N$118,$U14,M$91:M$118))*$I$83*'Q2'!$B$81/$B$81)</f>
        <v>26795.999999999996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9450.5157676609797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69085.937506672111</v>
      </c>
      <c r="T23" s="178">
        <f>SUM(T7:T22)</f>
        <v>69032.453274333093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6.8147345058063954E-2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6.8147345058063954E-2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0.27258938023225582</v>
      </c>
      <c r="Z27" s="156">
        <f>'Q2'!Z27</f>
        <v>0.25</v>
      </c>
      <c r="AA27" s="121">
        <f t="shared" si="16"/>
        <v>6.8147345058063954E-2</v>
      </c>
      <c r="AB27" s="156">
        <f>'Q2'!AB27</f>
        <v>0.25</v>
      </c>
      <c r="AC27" s="121">
        <f t="shared" si="7"/>
        <v>6.8147345058063954E-2</v>
      </c>
      <c r="AD27" s="156">
        <f>'Q2'!AD27</f>
        <v>0.25</v>
      </c>
      <c r="AE27" s="121">
        <f t="shared" si="8"/>
        <v>6.8147345058063954E-2</v>
      </c>
      <c r="AF27" s="122">
        <f t="shared" si="10"/>
        <v>0.25</v>
      </c>
      <c r="AG27" s="121">
        <f t="shared" si="11"/>
        <v>6.8147345058063954E-2</v>
      </c>
      <c r="AH27" s="123">
        <f t="shared" si="12"/>
        <v>1</v>
      </c>
      <c r="AI27" s="182">
        <f t="shared" si="13"/>
        <v>6.8147345058063954E-2</v>
      </c>
      <c r="AJ27" s="120">
        <f t="shared" si="14"/>
        <v>6.8147345058063954E-2</v>
      </c>
      <c r="AK27" s="119">
        <f t="shared" si="15"/>
        <v>6.8147345058063954E-2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0.53981620475619396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0.53981620475619396</v>
      </c>
      <c r="N29" s="228"/>
      <c r="P29" s="22"/>
      <c r="V29" s="56"/>
      <c r="W29" s="110"/>
      <c r="X29" s="118"/>
      <c r="Y29" s="182">
        <f t="shared" si="9"/>
        <v>2.1592648190247758</v>
      </c>
      <c r="Z29" s="156">
        <f>'Q2'!Z29</f>
        <v>0.25</v>
      </c>
      <c r="AA29" s="121">
        <f t="shared" si="16"/>
        <v>0.53981620475619396</v>
      </c>
      <c r="AB29" s="156">
        <f>'Q2'!AB29</f>
        <v>0.25</v>
      </c>
      <c r="AC29" s="121">
        <f t="shared" si="7"/>
        <v>0.53981620475619396</v>
      </c>
      <c r="AD29" s="156">
        <f>'Q2'!AD29</f>
        <v>0.25</v>
      </c>
      <c r="AE29" s="121">
        <f t="shared" si="8"/>
        <v>0.53981620475619396</v>
      </c>
      <c r="AF29" s="122">
        <f t="shared" si="10"/>
        <v>0.25</v>
      </c>
      <c r="AG29" s="121">
        <f t="shared" si="11"/>
        <v>0.53981620475619396</v>
      </c>
      <c r="AH29" s="123">
        <f t="shared" si="12"/>
        <v>1</v>
      </c>
      <c r="AI29" s="182">
        <f t="shared" si="13"/>
        <v>0.53981620475619396</v>
      </c>
      <c r="AJ29" s="120">
        <f t="shared" si="14"/>
        <v>0.53981620475619396</v>
      </c>
      <c r="AK29" s="119">
        <f t="shared" si="15"/>
        <v>0.53981620475619396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5.2572065916054962</v>
      </c>
      <c r="J30" s="230">
        <f>IF(I$32&lt;=1,I30,1-SUM(J6:J29))</f>
        <v>0.272988831138123</v>
      </c>
      <c r="K30" s="22">
        <f t="shared" si="4"/>
        <v>0.62186232777085926</v>
      </c>
      <c r="L30" s="22">
        <f>IF(L124=L119,0,IF(K30="",0,(L119-L124)/(B119-B124)*K30))</f>
        <v>0.4007419098760574</v>
      </c>
      <c r="M30" s="174">
        <f t="shared" si="6"/>
        <v>0.272988831138123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1.091955324552492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-0.11726231285891919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5.6008909845951127</v>
      </c>
      <c r="J32" s="17"/>
      <c r="L32" s="22">
        <f>SUM(L6:L30)</f>
        <v>1.1172623128589192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-2.8137748494854873E-2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1.1100000000000001</v>
      </c>
      <c r="I37" s="39">
        <f t="shared" ref="I37:I52" si="27">D37*H37</f>
        <v>9990</v>
      </c>
      <c r="J37" s="38">
        <f>J91*I$83</f>
        <v>9990</v>
      </c>
      <c r="K37" s="40">
        <f t="shared" ref="K37:K52" si="28">(B37/B$65)</f>
        <v>0.14671361502347419</v>
      </c>
      <c r="L37" s="22">
        <f t="shared" ref="L37:L52" si="29">(K37*H37)</f>
        <v>0.16285211267605637</v>
      </c>
      <c r="M37" s="24">
        <f t="shared" ref="M37:M52" si="30">J37/B$65</f>
        <v>0.16285211267605634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7725.6</v>
      </c>
      <c r="J38" s="38">
        <f t="shared" ref="J38:J64" si="33">J92*I$83</f>
        <v>7725.6</v>
      </c>
      <c r="K38" s="40">
        <f t="shared" si="28"/>
        <v>0.1134585289514867</v>
      </c>
      <c r="L38" s="22">
        <f t="shared" si="29"/>
        <v>0.12593896713615024</v>
      </c>
      <c r="M38" s="24">
        <f t="shared" si="30"/>
        <v>0.12593896713615024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1.1599999999999999</v>
      </c>
      <c r="G39" s="22">
        <f t="shared" si="32"/>
        <v>1.65</v>
      </c>
      <c r="H39" s="24">
        <f t="shared" si="26"/>
        <v>1.1599999999999999</v>
      </c>
      <c r="I39" s="39">
        <f t="shared" si="27"/>
        <v>8700</v>
      </c>
      <c r="J39" s="38">
        <f t="shared" si="33"/>
        <v>8699.9999999999982</v>
      </c>
      <c r="K39" s="40">
        <f t="shared" si="28"/>
        <v>0.12226134585289515</v>
      </c>
      <c r="L39" s="22">
        <f t="shared" si="29"/>
        <v>0.14182316118935837</v>
      </c>
      <c r="M39" s="24">
        <f t="shared" si="30"/>
        <v>0.14182316118935834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8699.9999999999982</v>
      </c>
      <c r="AH39" s="123">
        <f t="shared" si="35"/>
        <v>1</v>
      </c>
      <c r="AI39" s="112">
        <f t="shared" si="35"/>
        <v>8699.9999999999982</v>
      </c>
      <c r="AJ39" s="148">
        <f t="shared" si="36"/>
        <v>0</v>
      </c>
      <c r="AK39" s="147">
        <f t="shared" si="37"/>
        <v>8699.9999999999982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9450.5157676609797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0.15405770356776505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9450.5157676609797</v>
      </c>
      <c r="AH41" s="123">
        <f t="shared" si="35"/>
        <v>1</v>
      </c>
      <c r="AI41" s="112">
        <f t="shared" si="35"/>
        <v>9450.5157676609797</v>
      </c>
      <c r="AJ41" s="148">
        <f t="shared" si="36"/>
        <v>0</v>
      </c>
      <c r="AK41" s="147">
        <f t="shared" si="37"/>
        <v>9450.5157676609797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69646.799999999988</v>
      </c>
      <c r="J65" s="39">
        <f>SUM(J37:J64)</f>
        <v>67692.515767660982</v>
      </c>
      <c r="K65" s="40">
        <f>SUM(K37:K64)</f>
        <v>1.0000000000000002</v>
      </c>
      <c r="L65" s="22">
        <f>SUM(L37:L64)</f>
        <v>1.1043622848200314</v>
      </c>
      <c r="M65" s="24">
        <f>SUM(M37:M64)</f>
        <v>1.1034904109230077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59172.357656295018</v>
      </c>
      <c r="J74" s="51">
        <f>J128*I$83</f>
        <v>3072.618979454232</v>
      </c>
      <c r="K74" s="40">
        <f>B74/B$76</f>
        <v>6.915156967285789E-2</v>
      </c>
      <c r="L74" s="22">
        <f>(L128*G$37*F$9/F$7)/B$130</f>
        <v>7.3528634756815717E-2</v>
      </c>
      <c r="M74" s="24">
        <f>J74/B$76</f>
        <v>5.0088337562829814E-2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25026.201111168433</v>
      </c>
      <c r="K75" s="40">
        <f>B75/B$76</f>
        <v>0.40660681151273192</v>
      </c>
      <c r="L75" s="22">
        <f>(L129*G$37*F$9/F$7)/B$130</f>
        <v>0.38539651396126073</v>
      </c>
      <c r="M75" s="24">
        <f>J75/B$76</f>
        <v>0.40796493725822303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69646.799999999988</v>
      </c>
      <c r="J76" s="51">
        <f>J130*I$83</f>
        <v>67692.515767660982</v>
      </c>
      <c r="K76" s="40">
        <f>SUM(K70:K75)</f>
        <v>0.64688749782646493</v>
      </c>
      <c r="L76" s="22">
        <f>SUM(L70:L75)</f>
        <v>0.68768953225525986</v>
      </c>
      <c r="M76" s="24">
        <f>SUM(M70:M75)</f>
        <v>0.68681765835823616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0.67272727272727284</v>
      </c>
      <c r="I91" s="22">
        <f t="shared" ref="I91" si="52">(D91*H91)</f>
        <v>0.8875680457959858</v>
      </c>
      <c r="J91" s="24">
        <f>IF(I$32&lt;=1+I$131,I91,L91+J$33*(I91-L91))</f>
        <v>0.8875680457959858</v>
      </c>
      <c r="K91" s="22">
        <f t="shared" ref="K91" si="53">(B91)</f>
        <v>1.3193579059129517</v>
      </c>
      <c r="L91" s="22">
        <f t="shared" ref="L91" si="54">(K91*H91)</f>
        <v>0.8875680457959858</v>
      </c>
      <c r="M91" s="226">
        <f t="shared" si="50"/>
        <v>0.8875680457959858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0.67272727272727284</v>
      </c>
      <c r="I92" s="22">
        <f t="shared" ref="I92:I118" si="59">(D92*H92)</f>
        <v>0.68638595541556235</v>
      </c>
      <c r="J92" s="24">
        <f t="shared" ref="J92:J118" si="60">IF(I$32&lt;=1+I$131,I92,L92+J$33*(I92-L92))</f>
        <v>0.68638595541556235</v>
      </c>
      <c r="K92" s="22">
        <f t="shared" ref="K92:K118" si="61">(B92)</f>
        <v>1.0203034472393493</v>
      </c>
      <c r="L92" s="22">
        <f t="shared" ref="L92:L118" si="62">(K92*H92)</f>
        <v>0.68638595541556235</v>
      </c>
      <c r="M92" s="226">
        <f t="shared" ref="M92:M118" si="63">(J92)</f>
        <v>0.68638595541556235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0.70303030303030301</v>
      </c>
      <c r="I93" s="22">
        <f t="shared" si="59"/>
        <v>0.77295715699950696</v>
      </c>
      <c r="J93" s="24">
        <f t="shared" si="60"/>
        <v>0.77295715699950696</v>
      </c>
      <c r="K93" s="22">
        <f t="shared" si="61"/>
        <v>1.0994649215941263</v>
      </c>
      <c r="L93" s="22">
        <f t="shared" si="62"/>
        <v>0.77295715699950696</v>
      </c>
      <c r="M93" s="226">
        <f t="shared" si="63"/>
        <v>0.77295715699950696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0.83963721838508565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0.83963721838508565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6">
        <f t="shared" si="63"/>
        <v>0.34116729688254105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6.1878152324268125</v>
      </c>
      <c r="J119" s="24">
        <f>SUM(J91:J118)</f>
        <v>6.0141855790707517</v>
      </c>
      <c r="K119" s="22">
        <f>SUM(K91:K118)</f>
        <v>8.992743486702679</v>
      </c>
      <c r="L119" s="22">
        <f>SUM(L91:L118)</f>
        <v>6.0189374204699551</v>
      </c>
      <c r="M119" s="57">
        <f t="shared" si="50"/>
        <v>6.0141855790707517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5.2572065916054962</v>
      </c>
      <c r="J128" s="227">
        <f>(J30)</f>
        <v>0.272988831138123</v>
      </c>
      <c r="K128" s="22">
        <f>(B128)</f>
        <v>0.62186232777085926</v>
      </c>
      <c r="L128" s="22">
        <f>IF(L124=L119,0,(L119-L124)/(B119-B124)*K128)</f>
        <v>0.4007419098760574</v>
      </c>
      <c r="M128" s="57">
        <f t="shared" si="90"/>
        <v>0.272988831138123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2.2234691105042135</v>
      </c>
      <c r="K129" s="29">
        <f>(B129)</f>
        <v>3.6565107558800642</v>
      </c>
      <c r="L129" s="60">
        <f>IF(SUM(L124:L128)&gt;L130,0,L130-SUM(L124:L128))</f>
        <v>2.1004678731654822</v>
      </c>
      <c r="M129" s="57">
        <f t="shared" si="90"/>
        <v>2.2234691105042135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6.1878152324268125</v>
      </c>
      <c r="J130" s="227">
        <f>(J119)</f>
        <v>6.0141855790707517</v>
      </c>
      <c r="K130" s="22">
        <f>(B130)</f>
        <v>8.992743486702679</v>
      </c>
      <c r="L130" s="22">
        <f>(L119)</f>
        <v>6.0189374204699551</v>
      </c>
      <c r="M130" s="57">
        <f t="shared" si="90"/>
        <v>6.0141855790707517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68" workbookViewId="0">
      <selection activeCell="B72" sqref="B7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4402.8</v>
      </c>
      <c r="G78" s="109">
        <f>'Q2'!T13</f>
        <v>10259.4</v>
      </c>
      <c r="H78" s="109">
        <f>'Q3'!T13</f>
        <v>15120.600000000002</v>
      </c>
      <c r="I78" s="109">
        <f>'Q4'!T13</f>
        <v>21555.600000000002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10440</v>
      </c>
      <c r="I79" s="109">
        <f>'Q4'!T14</f>
        <v>26795.999999999996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5665.336174148315</v>
      </c>
      <c r="H81" s="109">
        <f>'Q3'!T16</f>
        <v>7043.6315558527467</v>
      </c>
      <c r="I81" s="109">
        <f>'Q4'!T16</f>
        <v>9450.5157676609797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23385.377506672114</v>
      </c>
      <c r="G88" s="109">
        <f>'Q2'!T23</f>
        <v>34368.513680820426</v>
      </c>
      <c r="H88" s="109">
        <f>'Q3'!T23</f>
        <v>45309.609062524862</v>
      </c>
      <c r="I88" s="109">
        <f>'Q4'!T23</f>
        <v>69032.453274333093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5007.5596206372211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21376.51962063722</v>
      </c>
      <c r="G100" s="238">
        <f t="shared" si="0"/>
        <v>10393.383446488908</v>
      </c>
      <c r="H100" s="238">
        <f t="shared" si="0"/>
        <v>0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2016-08-05T09:26:05Z</dcterms:modified>
  <cp:category/>
</cp:coreProperties>
</file>