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<sst xmlns="http://schemas.openxmlformats.org/spreadsheetml/2006/main" count="790" uniqueCount="145">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</sst>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431800"/>
        <c:axId val="-2033891864"/>
      </c:barChart>
      <c:catAx>
        <c:axId val="211743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89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89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3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530936"/>
        <c:axId val="-2136074088"/>
      </c:barChart>
      <c:catAx>
        <c:axId val="-214053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7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07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3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233032"/>
        <c:axId val="-1998306504"/>
      </c:barChart>
      <c:catAx>
        <c:axId val="-199823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30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30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3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04856"/>
        <c:axId val="-1997941928"/>
      </c:barChart>
      <c:catAx>
        <c:axId val="-205570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94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94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0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66804155957189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8307832"/>
        <c:axId val="-21386582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07832"/>
        <c:axId val="-2138658200"/>
      </c:lineChart>
      <c:catAx>
        <c:axId val="-19983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65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5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30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08136"/>
        <c:axId val="-20669086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08136"/>
        <c:axId val="-2066908696"/>
      </c:lineChart>
      <c:catAx>
        <c:axId val="211670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0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70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87448"/>
        <c:axId val="-2001899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87448"/>
        <c:axId val="-2001899864"/>
      </c:lineChart>
      <c:catAx>
        <c:axId val="21367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8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8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7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998376"/>
        <c:axId val="-1992083560"/>
      </c:barChart>
      <c:catAx>
        <c:axId val="-204599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08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08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9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201976"/>
        <c:axId val="-2040392248"/>
      </c:barChart>
      <c:catAx>
        <c:axId val="-201320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9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9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20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575224"/>
        <c:axId val="-2009958056"/>
      </c:barChart>
      <c:catAx>
        <c:axId val="-200757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95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95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57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538072"/>
        <c:axId val="2114391688"/>
      </c:barChart>
      <c:catAx>
        <c:axId val="-20975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9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39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53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01160"/>
        <c:axId val="-2043359400"/>
      </c:barChart>
      <c:catAx>
        <c:axId val="-204010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35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5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0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893944"/>
        <c:axId val="-21391158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893944"/>
        <c:axId val="-21391158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893944"/>
        <c:axId val="-2139115864"/>
      </c:scatterChart>
      <c:catAx>
        <c:axId val="-200289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115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115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89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9196216"/>
        <c:axId val="2082974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196216"/>
        <c:axId val="2082974504"/>
      </c:lineChart>
      <c:catAx>
        <c:axId val="-1999196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97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97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196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50232"/>
        <c:axId val="-21470786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588568"/>
        <c:axId val="2104235752"/>
      </c:scatterChart>
      <c:valAx>
        <c:axId val="-20396502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078696"/>
        <c:crosses val="autoZero"/>
        <c:crossBetween val="midCat"/>
      </c:valAx>
      <c:valAx>
        <c:axId val="-214707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50232"/>
        <c:crosses val="autoZero"/>
        <c:crossBetween val="midCat"/>
      </c:valAx>
      <c:valAx>
        <c:axId val="-20125885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4235752"/>
        <c:crosses val="autoZero"/>
        <c:crossBetween val="midCat"/>
      </c:valAx>
      <c:valAx>
        <c:axId val="21042357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5885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40856"/>
        <c:axId val="-2002902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40856"/>
        <c:axId val="-2002902216"/>
      </c:lineChart>
      <c:catAx>
        <c:axId val="-20614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902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2902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440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804904"/>
        <c:axId val="-2140347640"/>
      </c:barChart>
      <c:catAx>
        <c:axId val="-206880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4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34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80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46552"/>
        <c:axId val="-2140413288"/>
      </c:barChart>
      <c:catAx>
        <c:axId val="-205724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4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503560"/>
        <c:axId val="-2136610904"/>
      </c:barChart>
      <c:catAx>
        <c:axId val="-2134503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610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61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41464"/>
        <c:axId val="-2043573080"/>
      </c:barChart>
      <c:catAx>
        <c:axId val="-2063841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73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57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84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383592"/>
        <c:axId val="-1997294840"/>
      </c:barChart>
      <c:catAx>
        <c:axId val="-2000383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294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729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8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767192"/>
        <c:axId val="-1995669848"/>
      </c:barChart>
      <c:catAx>
        <c:axId val="-2060767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66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66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7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75976"/>
        <c:axId val="-2140783480"/>
      </c:barChart>
      <c:catAx>
        <c:axId val="-20560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8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8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7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2471.4000000000005</v>
      </c>
      <c r="T13" s="221">
        <f>IF($B$81=0,0,(SUMIF($N$6:$N$28,$U13,M$6:M$28)+SUMIF($N$91:$N$118,$U13,M$91:M$118))*$I$83*'Q2'!$B$81/$B$81)</f>
        <v>2471.4000000000005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20985.977506672112</v>
      </c>
      <c r="T23" s="178">
        <f>SUM(T7:T22)</f>
        <v>21453.977506672112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0.8564363217274612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0.25023491601985259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0.26805318613427187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7406.9596206372225</v>
      </c>
      <c r="T31" s="233">
        <f>IF(T25&gt;T$23,T25-T$23,0)</f>
        <v>6938.9596206372225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1.2001207147170772</v>
      </c>
      <c r="J32" s="17"/>
      <c r="L32" s="22">
        <f>SUM(L6:L30)</f>
        <v>0.73194681386572813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23775.919620637222</v>
      </c>
      <c r="T32" s="233">
        <f t="shared" si="24"/>
        <v>23307.919620637222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0.70130983213321185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6938.9596206372225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20114.04</v>
      </c>
      <c r="J65" s="39">
        <f>SUM(J37:J64)</f>
        <v>20114.04</v>
      </c>
      <c r="K65" s="40">
        <f>SUM(K37:K64)</f>
        <v>1</v>
      </c>
      <c r="L65" s="22">
        <f>SUM(L37:L64)</f>
        <v>1.025795739348371</v>
      </c>
      <c r="M65" s="24">
        <f>SUM(M37:M64)</f>
        <v>1.0502318295739348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0.47888458940554607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9639.5976562950218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0.14706103046225755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20114.039999999997</v>
      </c>
      <c r="J76" s="51">
        <f t="shared" si="44"/>
        <v>20114.039999999997</v>
      </c>
      <c r="K76" s="40">
        <f>SUM(K70:K75)</f>
        <v>1.7388212946888948</v>
      </c>
      <c r="L76" s="22">
        <f>SUM(L70:L75)</f>
        <v>1.172856769810628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6938.9596206372225</v>
      </c>
      <c r="K77" s="40"/>
      <c r="L77" s="22">
        <f>-(L131*G$37*F$9/F$7)/B$130</f>
        <v>-0.47991924255082147</v>
      </c>
      <c r="M77" s="24">
        <f>-J77/B$76</f>
        <v>-0.36230992171246984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1.7870449625487776</v>
      </c>
      <c r="J119" s="24">
        <f>SUM(J91:J118)</f>
        <v>1.7870449625487776</v>
      </c>
      <c r="K119" s="22">
        <f>SUM(K91:K118)</f>
        <v>2.8075936237827617</v>
      </c>
      <c r="L119" s="22">
        <f>SUM(L91:L118)</f>
        <v>1.7454651982412177</v>
      </c>
      <c r="M119" s="57">
        <f t="shared" si="49"/>
        <v>1.7870449625487776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0.81485655741990126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0.8564363217274612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0.25023491601985259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1.7870449625487776</v>
      </c>
      <c r="J130" s="227">
        <f>(J119)</f>
        <v>1.7870449625487776</v>
      </c>
      <c r="K130" s="29">
        <f>(B130)</f>
        <v>2.8075936237827617</v>
      </c>
      <c r="L130" s="29">
        <f>(L119)</f>
        <v>1.7454651982412177</v>
      </c>
      <c r="M130" s="239">
        <f t="shared" si="66"/>
        <v>1.7870449625487776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0.61649637941403745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5963.7000000000007</v>
      </c>
      <c r="T13" s="221">
        <f>IF($B$81=0,0,(SUMIF($N$6:$N$28,$U13,M$6:M$28)+SUMIF($N$91:$N$118,$U13,M$91:M$118))*$I$83*'Q2'!$B$81/$B$81)</f>
        <v>5963.7000000000007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5771.0637848357219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29867.477506672112</v>
      </c>
      <c r="T23" s="178">
        <f>SUM(T7:T22)</f>
        <v>30178.541291507834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1.7380489013737538E-2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1.7380489013737538E-2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6.9521956054950151E-2</v>
      </c>
      <c r="Z27" s="116">
        <v>0.25</v>
      </c>
      <c r="AA27" s="121">
        <f t="shared" si="16"/>
        <v>1.7380489013737538E-2</v>
      </c>
      <c r="AB27" s="116">
        <v>0.25</v>
      </c>
      <c r="AC27" s="121">
        <f t="shared" si="7"/>
        <v>1.7380489013737538E-2</v>
      </c>
      <c r="AD27" s="116">
        <v>0.25</v>
      </c>
      <c r="AE27" s="121">
        <f t="shared" si="8"/>
        <v>1.7380489013737538E-2</v>
      </c>
      <c r="AF27" s="122">
        <f t="shared" si="10"/>
        <v>0.25</v>
      </c>
      <c r="AG27" s="121">
        <f t="shared" si="11"/>
        <v>1.7380489013737538E-2</v>
      </c>
      <c r="AH27" s="123">
        <f t="shared" si="12"/>
        <v>1</v>
      </c>
      <c r="AI27" s="182">
        <f t="shared" si="13"/>
        <v>1.7380489013737538E-2</v>
      </c>
      <c r="AJ27" s="120">
        <f t="shared" si="14"/>
        <v>1.7380489013737538E-2</v>
      </c>
      <c r="AK27" s="119">
        <f t="shared" si="15"/>
        <v>1.7380489013737538E-2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0.30483659374732447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0.30483659374732447</v>
      </c>
      <c r="N29" s="228"/>
      <c r="P29" s="22"/>
      <c r="V29" s="56"/>
      <c r="W29" s="110"/>
      <c r="X29" s="118"/>
      <c r="Y29" s="182">
        <f t="shared" si="9"/>
        <v>1.2193463749892979</v>
      </c>
      <c r="Z29" s="116">
        <v>0.25</v>
      </c>
      <c r="AA29" s="121">
        <f t="shared" si="16"/>
        <v>0.30483659374732447</v>
      </c>
      <c r="AB29" s="116">
        <v>0.25</v>
      </c>
      <c r="AC29" s="121">
        <f t="shared" si="7"/>
        <v>0.30483659374732447</v>
      </c>
      <c r="AD29" s="116">
        <v>0.25</v>
      </c>
      <c r="AE29" s="121">
        <f t="shared" si="8"/>
        <v>0.30483659374732447</v>
      </c>
      <c r="AF29" s="122">
        <f t="shared" si="10"/>
        <v>0.25</v>
      </c>
      <c r="AG29" s="121">
        <f t="shared" si="11"/>
        <v>0.30483659374732447</v>
      </c>
      <c r="AH29" s="123">
        <f t="shared" si="12"/>
        <v>1</v>
      </c>
      <c r="AI29" s="182">
        <f t="shared" si="13"/>
        <v>0.30483659374732447</v>
      </c>
      <c r="AJ29" s="120">
        <f t="shared" si="14"/>
        <v>0.30483659374732447</v>
      </c>
      <c r="AK29" s="119">
        <f t="shared" si="15"/>
        <v>0.30483659374732447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1.7009586499870952</v>
      </c>
      <c r="J30" s="230">
        <f>IF(I$32&lt;=1,I30,1-SUM(J6:J29))</f>
        <v>0.55873529819131895</v>
      </c>
      <c r="K30" s="22">
        <f t="shared" si="4"/>
        <v>0.55751374053549196</v>
      </c>
      <c r="L30" s="22">
        <f>IF(L124=L119,0,IF(K30="",0,(L119-L124)/(B119-B124)*K30))</f>
        <v>0.27484179863897817</v>
      </c>
      <c r="M30" s="174">
        <f t="shared" si="6"/>
        <v>0.55873529819131895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2.2349411927652758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0.24502515205188358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2.0446430429767113</v>
      </c>
      <c r="J32" s="17"/>
      <c r="L32" s="22">
        <f>SUM(L6:L30)</f>
        <v>0.75497484794811642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14894.419620637222</v>
      </c>
      <c r="T32" s="233">
        <f t="shared" si="50"/>
        <v>14583.3558358015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0.28485694582025856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5771.0637848357219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0.19446905866140052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5771.0637848357219</v>
      </c>
      <c r="AH41" s="123">
        <f t="shared" si="61"/>
        <v>1</v>
      </c>
      <c r="AI41" s="112">
        <f t="shared" si="61"/>
        <v>5771.0637848357219</v>
      </c>
      <c r="AJ41" s="148">
        <f t="shared" si="62"/>
        <v>0</v>
      </c>
      <c r="AK41" s="147">
        <f t="shared" si="63"/>
        <v>5771.0637848357219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29619.54</v>
      </c>
      <c r="J65" s="39">
        <f>SUM(J37:J64)</f>
        <v>28838.603784835723</v>
      </c>
      <c r="K65" s="40">
        <f>SUM(K37:K64)</f>
        <v>1</v>
      </c>
      <c r="L65" s="22">
        <f>SUM(L37:L64)</f>
        <v>0.96130004043671646</v>
      </c>
      <c r="M65" s="24">
        <f>SUM(M37:M64)</f>
        <v>0.97178203884740932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2883.9168960727302</v>
      </c>
      <c r="K72" s="40">
        <f t="shared" si="78"/>
        <v>0.46744844318641326</v>
      </c>
      <c r="L72" s="22">
        <f t="shared" si="76"/>
        <v>0.19437287080542895</v>
      </c>
      <c r="M72" s="24">
        <f t="shared" si="79"/>
        <v>9.7180108372851126E-2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19145.097656295024</v>
      </c>
      <c r="J74" s="51">
        <f t="shared" si="75"/>
        <v>6288.8312117246805</v>
      </c>
      <c r="K74" s="40">
        <f>B74/B$76</f>
        <v>0.12815338994473646</v>
      </c>
      <c r="L74" s="22">
        <f t="shared" si="76"/>
        <v>0.10424164337982782</v>
      </c>
      <c r="M74" s="24">
        <f>J74/B$76</f>
        <v>0.21191640422309882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-4.9984350241264514E-12</v>
      </c>
      <c r="K75" s="40">
        <f>B75/B$76</f>
        <v>0</v>
      </c>
      <c r="L75" s="22">
        <f t="shared" si="76"/>
        <v>0</v>
      </c>
      <c r="M75" s="24">
        <f>J75/B$76</f>
        <v>-1.6843358350608071E-16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29619.539999999997</v>
      </c>
      <c r="J76" s="51">
        <f t="shared" si="75"/>
        <v>28838.603784835719</v>
      </c>
      <c r="K76" s="40">
        <f>SUM(K70:K75)</f>
        <v>1.1495200790049596</v>
      </c>
      <c r="L76" s="22">
        <f>SUM(L70:L75)</f>
        <v>0.96130004043671613</v>
      </c>
      <c r="M76" s="24">
        <f>SUM(M70:M75)</f>
        <v>0.97178203884740921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-0.11535260881895895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0.51273391448154426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0.51273391448154426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2.6315672908084116</v>
      </c>
      <c r="J119" s="24">
        <f>SUM(J91:J118)</f>
        <v>2.5621845049841201</v>
      </c>
      <c r="K119" s="22">
        <f>SUM(K91:K118)</f>
        <v>4.35036280176364</v>
      </c>
      <c r="L119" s="22">
        <f>SUM(L91:L118)</f>
        <v>2.5345478407574387</v>
      </c>
      <c r="M119" s="57">
        <f t="shared" si="80"/>
        <v>2.5621845049841201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0.2562234718403702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0.5124803071660291</v>
      </c>
      <c r="M126" s="239">
        <f t="shared" si="93"/>
        <v>0.2562234718403702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1.7009586499870952</v>
      </c>
      <c r="J128" s="227">
        <f>(J30)</f>
        <v>0.55873529819131895</v>
      </c>
      <c r="K128" s="29">
        <f>(B128)</f>
        <v>0.55751374053549196</v>
      </c>
      <c r="L128" s="29">
        <f>IF(L124=L119,0,(L119-L124)/(B119-B124)*K128)</f>
        <v>0.27484179863897817</v>
      </c>
      <c r="M128" s="239">
        <f t="shared" si="93"/>
        <v>0.55873529819131895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2.6315672908084116</v>
      </c>
      <c r="J130" s="227">
        <f>(J119)</f>
        <v>2.5621845049841201</v>
      </c>
      <c r="K130" s="29">
        <f>(B130)</f>
        <v>4.35036280176364</v>
      </c>
      <c r="L130" s="29">
        <f>(L119)</f>
        <v>2.5345478407574387</v>
      </c>
      <c r="M130" s="239">
        <f t="shared" si="93"/>
        <v>2.5621845049841201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0.30413678696508573</v>
      </c>
      <c r="M131" s="236">
        <f>IF(I131&lt;SUM(M126:M127),0,I131-(SUM(M126:M127)))</f>
        <v>0.56039362229074463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8760.3000000000011</v>
      </c>
      <c r="T13" s="221">
        <f>IF($B$81=0,0,(SUMIF($N$6:$N$28,$U13,M$6:M$28)+SUMIF($N$91:$N$118,$U13,M$91:M$118))*$I$83*'Q2'!$B$81/$B$81)</f>
        <v>8760.3000000000011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7231.7890804763256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38229.677506672117</v>
      </c>
      <c r="T23" s="178">
        <f>SUM(T7:T22)</f>
        <v>38441.466587148439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2.2513531013442126E-2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2.2513531013442126E-2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9.0054124053768503E-2</v>
      </c>
      <c r="Z27" s="156">
        <f>'Q2'!Z27</f>
        <v>0.25</v>
      </c>
      <c r="AA27" s="121">
        <f t="shared" si="16"/>
        <v>2.2513531013442126E-2</v>
      </c>
      <c r="AB27" s="156">
        <f>'Q2'!AB27</f>
        <v>0.25</v>
      </c>
      <c r="AC27" s="121">
        <f t="shared" si="7"/>
        <v>2.2513531013442126E-2</v>
      </c>
      <c r="AD27" s="156">
        <f>'Q2'!AD27</f>
        <v>0.25</v>
      </c>
      <c r="AE27" s="121">
        <f t="shared" si="8"/>
        <v>2.2513531013442126E-2</v>
      </c>
      <c r="AF27" s="122">
        <f t="shared" si="10"/>
        <v>0.25</v>
      </c>
      <c r="AG27" s="121">
        <f t="shared" si="11"/>
        <v>2.2513531013442126E-2</v>
      </c>
      <c r="AH27" s="123">
        <f t="shared" si="12"/>
        <v>1</v>
      </c>
      <c r="AI27" s="182">
        <f t="shared" si="13"/>
        <v>2.2513531013442126E-2</v>
      </c>
      <c r="AJ27" s="120">
        <f t="shared" si="14"/>
        <v>2.2513531013442126E-2</v>
      </c>
      <c r="AK27" s="119">
        <f t="shared" si="15"/>
        <v>2.2513531013442126E-2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0.41928886019917583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0.41928886019917583</v>
      </c>
      <c r="N29" s="228"/>
      <c r="P29" s="22"/>
      <c r="V29" s="56"/>
      <c r="W29" s="110"/>
      <c r="X29" s="118"/>
      <c r="Y29" s="182">
        <f t="shared" si="9"/>
        <v>1.6771554407967033</v>
      </c>
      <c r="Z29" s="156">
        <f>'Q2'!Z29</f>
        <v>0.25</v>
      </c>
      <c r="AA29" s="121">
        <f t="shared" si="16"/>
        <v>0.41928886019917583</v>
      </c>
      <c r="AB29" s="156">
        <f>'Q2'!AB29</f>
        <v>0.25</v>
      </c>
      <c r="AC29" s="121">
        <f t="shared" si="7"/>
        <v>0.41928886019917583</v>
      </c>
      <c r="AD29" s="156">
        <f>'Q2'!AD29</f>
        <v>0.25</v>
      </c>
      <c r="AE29" s="121">
        <f t="shared" si="8"/>
        <v>0.41928886019917583</v>
      </c>
      <c r="AF29" s="122">
        <f t="shared" si="10"/>
        <v>0.25</v>
      </c>
      <c r="AG29" s="121">
        <f t="shared" si="11"/>
        <v>0.41928886019917583</v>
      </c>
      <c r="AH29" s="123">
        <f t="shared" si="12"/>
        <v>1</v>
      </c>
      <c r="AI29" s="182">
        <f t="shared" si="13"/>
        <v>0.41928886019917583</v>
      </c>
      <c r="AJ29" s="120">
        <f t="shared" si="14"/>
        <v>0.41928886019917583</v>
      </c>
      <c r="AK29" s="119">
        <f t="shared" si="15"/>
        <v>0.41928886019917583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2.4716235892106728</v>
      </c>
      <c r="J30" s="230">
        <f>IF(I$32&lt;=1,I30,1-SUM(J6:J29))</f>
        <v>0.43914998973976305</v>
      </c>
      <c r="K30" s="22">
        <f t="shared" si="4"/>
        <v>0.57900237422166878</v>
      </c>
      <c r="L30" s="22">
        <f>IF(L124=L119,0,IF(K30="",0,(L119-L124)/(B119-B124)*K30))</f>
        <v>0.28550893727597682</v>
      </c>
      <c r="M30" s="174">
        <f t="shared" si="6"/>
        <v>0.43914998973976305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1.7565999589590522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0.1150628901272136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2.8153079822002889</v>
      </c>
      <c r="J32" s="17"/>
      <c r="L32" s="22">
        <f>SUM(L6:L30)</f>
        <v>0.8849371098727864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6532.21962063721</v>
      </c>
      <c r="T32" s="233">
        <f t="shared" si="24"/>
        <v>6320.4305401608872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0.1508469234161873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7231.7890804763256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0.18103006609783531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7231.7890804763256</v>
      </c>
      <c r="AH41" s="123">
        <f t="shared" si="37"/>
        <v>1</v>
      </c>
      <c r="AI41" s="112">
        <f t="shared" si="37"/>
        <v>7231.7890804763256</v>
      </c>
      <c r="AJ41" s="148">
        <f t="shared" si="38"/>
        <v>0</v>
      </c>
      <c r="AK41" s="147">
        <f t="shared" si="39"/>
        <v>7231.7890804763256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38293.74</v>
      </c>
      <c r="J65" s="39">
        <f>SUM(J37:J64)</f>
        <v>37101.529080476321</v>
      </c>
      <c r="K65" s="40">
        <f>SUM(K37:K64)</f>
        <v>1</v>
      </c>
      <c r="L65" s="22">
        <f>SUM(L37:L64)</f>
        <v>0.92344397717032134</v>
      </c>
      <c r="M65" s="24">
        <f>SUM(M37:M64)</f>
        <v>0.92874559628708131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12492.831648059358</v>
      </c>
      <c r="K72" s="40">
        <f t="shared" si="47"/>
        <v>0.34725142685491139</v>
      </c>
      <c r="L72" s="22">
        <f t="shared" si="45"/>
        <v>0.3507145689690046</v>
      </c>
      <c r="M72" s="24">
        <f t="shared" si="48"/>
        <v>0.31272733673924497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27819.297656295024</v>
      </c>
      <c r="J74" s="51">
        <f t="shared" si="44"/>
        <v>4942.8417553786549</v>
      </c>
      <c r="K74" s="40">
        <f>B74/B$76</f>
        <v>9.8870149079307149E-2</v>
      </c>
      <c r="L74" s="22">
        <f t="shared" si="45"/>
        <v>8.0443044001899749E-2</v>
      </c>
      <c r="M74" s="24">
        <f>J74/B$76</f>
        <v>0.12373189534841932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38293.74</v>
      </c>
      <c r="J76" s="51">
        <f t="shared" si="44"/>
        <v>37101.529080476328</v>
      </c>
      <c r="K76" s="40">
        <f>SUM(K70:K75)</f>
        <v>1</v>
      </c>
      <c r="L76" s="22">
        <f>SUM(L70:L75)</f>
        <v>0.92344397717032134</v>
      </c>
      <c r="M76" s="24">
        <f>SUM(M70:M75)</f>
        <v>0.92874559628708131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0.64251300317989202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0.64251300317989202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3.4022322300319892</v>
      </c>
      <c r="J119" s="24">
        <f>SUM(J91:J118)</f>
        <v>3.2963094756758067</v>
      </c>
      <c r="K119" s="22">
        <f>SUM(K91:K118)</f>
        <v>5.8561899583789554</v>
      </c>
      <c r="L119" s="22">
        <f>SUM(L91:L118)</f>
        <v>3.2774929371093102</v>
      </c>
      <c r="M119" s="57">
        <f t="shared" si="49"/>
        <v>3.2963094756758067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1.1099337509836125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1.2447582648809021</v>
      </c>
      <c r="M126" s="57">
        <f t="shared" si="65"/>
        <v>1.1099337509836125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2.4716235892106728</v>
      </c>
      <c r="J128" s="227">
        <f>(J30)</f>
        <v>0.43914998973976305</v>
      </c>
      <c r="K128" s="22">
        <f>(B128)</f>
        <v>0.57900237422166878</v>
      </c>
      <c r="L128" s="22">
        <f>IF(L124=L119,0,(L119-L124)/(B119-B124)*K128)</f>
        <v>0.28550893727597682</v>
      </c>
      <c r="M128" s="57">
        <f t="shared" si="63"/>
        <v>0.43914998973976305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3.4022322300319892</v>
      </c>
      <c r="J130" s="227">
        <f>(J119)</f>
        <v>3.2963094756758067</v>
      </c>
      <c r="K130" s="22">
        <f>(B130)</f>
        <v>5.8561899583789554</v>
      </c>
      <c r="L130" s="22">
        <f>(L119)</f>
        <v>3.2774929371093102</v>
      </c>
      <c r="M130" s="57">
        <f t="shared" si="63"/>
        <v>3.2963094756758067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12697.8</v>
      </c>
      <c r="T13" s="221">
        <f>IF($B$81=0,0,(SUMIF($N$6:$N$28,$U13,M$6:M$28)+SUMIF($N$91:$N$118,$U13,M$91:M$118))*$I$83*'Q2'!$B$81/$B$81)</f>
        <v>12697.8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9479.1704745976112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58488.137506672101</v>
      </c>
      <c r="T23" s="178">
        <f>SUM(T7:T22)</f>
        <v>58463.307981269711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6.7148134109710142E-2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6.7148134109710142E-2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0.26859253643884057</v>
      </c>
      <c r="Z27" s="156">
        <f>'Q2'!Z27</f>
        <v>0.25</v>
      </c>
      <c r="AA27" s="121">
        <f t="shared" si="16"/>
        <v>6.7148134109710142E-2</v>
      </c>
      <c r="AB27" s="156">
        <f>'Q2'!AB27</f>
        <v>0.25</v>
      </c>
      <c r="AC27" s="121">
        <f t="shared" si="7"/>
        <v>6.7148134109710142E-2</v>
      </c>
      <c r="AD27" s="156">
        <f>'Q2'!AD27</f>
        <v>0.25</v>
      </c>
      <c r="AE27" s="121">
        <f t="shared" si="8"/>
        <v>6.7148134109710142E-2</v>
      </c>
      <c r="AF27" s="122">
        <f t="shared" si="10"/>
        <v>0.25</v>
      </c>
      <c r="AG27" s="121">
        <f t="shared" si="11"/>
        <v>6.7148134109710142E-2</v>
      </c>
      <c r="AH27" s="123">
        <f t="shared" si="12"/>
        <v>1</v>
      </c>
      <c r="AI27" s="182">
        <f t="shared" si="13"/>
        <v>6.7148134109710142E-2</v>
      </c>
      <c r="AJ27" s="120">
        <f t="shared" si="14"/>
        <v>6.7148134109710142E-2</v>
      </c>
      <c r="AK27" s="119">
        <f t="shared" si="15"/>
        <v>6.7148134109710142E-2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0.53519488403273607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0.53519488403273607</v>
      </c>
      <c r="N29" s="228"/>
      <c r="P29" s="22"/>
      <c r="V29" s="56"/>
      <c r="W29" s="110"/>
      <c r="X29" s="118"/>
      <c r="Y29" s="182">
        <f t="shared" si="9"/>
        <v>2.1407795361309443</v>
      </c>
      <c r="Z29" s="156">
        <f>'Q2'!Z29</f>
        <v>0.25</v>
      </c>
      <c r="AA29" s="121">
        <f t="shared" si="16"/>
        <v>0.53519488403273607</v>
      </c>
      <c r="AB29" s="156">
        <f>'Q2'!AB29</f>
        <v>0.25</v>
      </c>
      <c r="AC29" s="121">
        <f t="shared" si="7"/>
        <v>0.53519488403273607</v>
      </c>
      <c r="AD29" s="156">
        <f>'Q2'!AD29</f>
        <v>0.25</v>
      </c>
      <c r="AE29" s="121">
        <f t="shared" si="8"/>
        <v>0.53519488403273607</v>
      </c>
      <c r="AF29" s="122">
        <f t="shared" si="10"/>
        <v>0.25</v>
      </c>
      <c r="AG29" s="121">
        <f t="shared" si="11"/>
        <v>0.53519488403273607</v>
      </c>
      <c r="AH29" s="123">
        <f t="shared" si="12"/>
        <v>1</v>
      </c>
      <c r="AI29" s="182">
        <f t="shared" si="13"/>
        <v>0.53519488403273607</v>
      </c>
      <c r="AJ29" s="120">
        <f t="shared" si="14"/>
        <v>0.53519488403273607</v>
      </c>
      <c r="AK29" s="119">
        <f t="shared" si="15"/>
        <v>0.53519488403273607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4.3156381595998203</v>
      </c>
      <c r="J30" s="230">
        <f>IF(I$32&lt;=1,I30,1-SUM(J6:J29))</f>
        <v>0.27860936280993476</v>
      </c>
      <c r="K30" s="22">
        <f t="shared" si="4"/>
        <v>0.62186232777085926</v>
      </c>
      <c r="L30" s="22">
        <f>IF(L124=L119,0,IF(K30="",0,(L119-L124)/(B119-B124)*K30))</f>
        <v>0.32658673082589107</v>
      </c>
      <c r="M30" s="174">
        <f t="shared" si="6"/>
        <v>0.27860936280993476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1.114437451239739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-4.3107133808752973E-2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4.6593225525894368</v>
      </c>
      <c r="J32" s="17"/>
      <c r="L32" s="22">
        <f>SUM(L6:L30)</f>
        <v>1.043107133808753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-1.3062671192333645E-2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9479.1704745976112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0.15452481863911077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9479.1704745976112</v>
      </c>
      <c r="AH41" s="123">
        <f t="shared" si="35"/>
        <v>1</v>
      </c>
      <c r="AI41" s="112">
        <f t="shared" si="35"/>
        <v>9479.1704745976112</v>
      </c>
      <c r="AJ41" s="148">
        <f t="shared" si="36"/>
        <v>0</v>
      </c>
      <c r="AK41" s="147">
        <f t="shared" si="37"/>
        <v>9479.1704745976112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59049.000000000007</v>
      </c>
      <c r="J65" s="39">
        <f>SUM(J37:J64)</f>
        <v>57123.370474597607</v>
      </c>
      <c r="K65" s="40">
        <f>SUM(K37:K64)</f>
        <v>1.0000000000000002</v>
      </c>
      <c r="L65" s="22">
        <f>SUM(L37:L64)</f>
        <v>0.93160211267605642</v>
      </c>
      <c r="M65" s="24">
        <f>SUM(M37:M64)</f>
        <v>0.9311973538503785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48574.557656295015</v>
      </c>
      <c r="J74" s="51">
        <f>J128*I$83</f>
        <v>3135.8807334880244</v>
      </c>
      <c r="K74" s="40">
        <f>B74/B$76</f>
        <v>6.915156967285789E-2</v>
      </c>
      <c r="L74" s="22">
        <f>(L128*G$37*F$9/F$7)/B$130</f>
        <v>5.9922548292357013E-2</v>
      </c>
      <c r="M74" s="24">
        <f>J74/B$76</f>
        <v>5.1119599854721316E-2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14393.794064071264</v>
      </c>
      <c r="K75" s="40">
        <f>B75/B$76</f>
        <v>0.40660681151273192</v>
      </c>
      <c r="L75" s="22">
        <f>(L129*G$37*F$9/F$7)/B$130</f>
        <v>0.22624242828174443</v>
      </c>
      <c r="M75" s="24">
        <f>J75/B$76</f>
        <v>0.23464061789370214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59048.999999999993</v>
      </c>
      <c r="J76" s="51">
        <f>J130*I$83</f>
        <v>57123.370474597607</v>
      </c>
      <c r="K76" s="40">
        <f>SUM(K70:K75)</f>
        <v>0.64688749782646493</v>
      </c>
      <c r="L76" s="22">
        <f>SUM(L70:L75)</f>
        <v>0.51492936011128476</v>
      </c>
      <c r="M76" s="24">
        <f>SUM(M70:M75)</f>
        <v>0.51452460128560684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0.8421830644550159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0.8421830644550159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5.2462468004211367</v>
      </c>
      <c r="J119" s="24">
        <f>SUM(J91:J118)</f>
        <v>5.075162993135006</v>
      </c>
      <c r="K119" s="22">
        <f>SUM(K91:K118)</f>
        <v>8.992743486702679</v>
      </c>
      <c r="L119" s="22">
        <f>SUM(L91:L118)</f>
        <v>5.0773689884642792</v>
      </c>
      <c r="M119" s="57">
        <f t="shared" si="50"/>
        <v>5.075162993135006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4.3156381595998203</v>
      </c>
      <c r="J128" s="227">
        <f>(J30)</f>
        <v>0.27860936280993476</v>
      </c>
      <c r="K128" s="22">
        <f>(B128)</f>
        <v>0.62186232777085926</v>
      </c>
      <c r="L128" s="22">
        <f>IF(L124=L119,0,(L119-L124)/(B119-B124)*K128)</f>
        <v>0.32658673082589107</v>
      </c>
      <c r="M128" s="57">
        <f t="shared" si="90"/>
        <v>0.27860936280993476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1.2788259928966559</v>
      </c>
      <c r="K129" s="29">
        <f>(B129)</f>
        <v>3.6565107558800642</v>
      </c>
      <c r="L129" s="60">
        <f>IF(SUM(L124:L128)&gt;L130,0,L130-SUM(L124:L128))</f>
        <v>1.2330546202099728</v>
      </c>
      <c r="M129" s="57">
        <f t="shared" si="90"/>
        <v>1.2788259928966559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5.2462468004211367</v>
      </c>
      <c r="J130" s="227">
        <f>(J119)</f>
        <v>5.075162993135006</v>
      </c>
      <c r="K130" s="22">
        <f>(B130)</f>
        <v>8.992743486702679</v>
      </c>
      <c r="L130" s="22">
        <f>(L119)</f>
        <v>5.0773689884642792</v>
      </c>
      <c r="M130" s="57">
        <f t="shared" si="90"/>
        <v>5.075162993135006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48" workbookViewId="0">
      <selection activeCell="H65" sqref="H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2471.4000000000005</v>
      </c>
      <c r="G78" s="109">
        <f>'Q2'!T13</f>
        <v>5963.7000000000007</v>
      </c>
      <c r="H78" s="109">
        <f>'Q3'!T13</f>
        <v>8760.3000000000011</v>
      </c>
      <c r="I78" s="109">
        <f>'Q4'!T13</f>
        <v>12697.8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5771.0637848357219</v>
      </c>
      <c r="H81" s="109">
        <f>'Q3'!T16</f>
        <v>7231.7890804763256</v>
      </c>
      <c r="I81" s="109">
        <f>'Q4'!T16</f>
        <v>9479.1704745976112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21453.977506672112</v>
      </c>
      <c r="G88" s="109">
        <f>'Q2'!T23</f>
        <v>30178.541291507834</v>
      </c>
      <c r="H88" s="109">
        <f>'Q3'!T23</f>
        <v>38441.466587148439</v>
      </c>
      <c r="I88" s="109">
        <f>'Q4'!T23</f>
        <v>58463.307981269711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6938.9596206372225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23307.919620637222</v>
      </c>
      <c r="G100" s="238">
        <f t="shared" si="0"/>
        <v>14583.3558358015</v>
      </c>
      <c r="H100" s="238">
        <f t="shared" si="0"/>
        <v>6320.4305401608872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2016-08-10T12:32:32Z</dcterms:modified>
  <cp:category/>
</cp:coreProperties>
</file>