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<sst xmlns="http://schemas.openxmlformats.org/spreadsheetml/2006/main" count="849" uniqueCount="189">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</sst>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0.0232589743581201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0.00591163245485484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0.00342069925581711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0.000762458161390425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0.000812926507155211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0.00757067356745619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0.00368809352395108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0.00684435350646725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0.0003419827970287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0.0270543405700249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0.221041029323679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0.599242298048706</c:v>
                </c:pt>
                <c:pt idx="2" formatCode="0.0%">
                  <c:v>0.35296375804388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555624"/>
        <c:axId val="1817848872"/>
      </c:barChart>
      <c:catAx>
        <c:axId val="183555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84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84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55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0.116819120449728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0.0231815864270464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0.0151823009175391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0.0833528114017331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0.0126624694891903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0.00141819658278931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0.000430523962632469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0.000126624694891903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0.000405199023654089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460552"/>
        <c:axId val="1847463576"/>
      </c:barChart>
      <c:catAx>
        <c:axId val="184746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463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463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46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0.0707522499378063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0.0212982351087445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0.0130627261937673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0.00143809829656154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0.000539286861210578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657592"/>
        <c:axId val="1835070600"/>
      </c:barChart>
      <c:catAx>
        <c:axId val="183565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07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07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657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189912"/>
        <c:axId val="1831784328"/>
      </c:barChart>
      <c:catAx>
        <c:axId val="179418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78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78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18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1406.648435912529</c:v>
                </c:pt>
                <c:pt idx="5">
                  <c:v>2849.380780619053</c:v>
                </c:pt>
                <c:pt idx="6">
                  <c:v>2125.80536965776</c:v>
                </c:pt>
                <c:pt idx="7">
                  <c:v>1361.019968941607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1720.44952972028</c:v>
                </c:pt>
                <c:pt idx="6">
                  <c:v>12670.21326249216</c:v>
                </c:pt>
                <c:pt idx="7">
                  <c:v>25511.8551705742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7710.024205161664</c:v>
                </c:pt>
                <c:pt idx="6">
                  <c:v>16822.50933186269</c:v>
                </c:pt>
                <c:pt idx="7">
                  <c:v>23963.45442148668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99.08632592935742</c:v>
                </c:pt>
                <c:pt idx="6">
                  <c:v>68.14620434353075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4793.932134399391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546696"/>
        <c:axId val="18475500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546696"/>
        <c:axId val="1847550040"/>
      </c:lineChart>
      <c:catAx>
        <c:axId val="184754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755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55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754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853320"/>
        <c:axId val="18468500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853320"/>
        <c:axId val="1846850088"/>
      </c:lineChart>
      <c:catAx>
        <c:axId val="184685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85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85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85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973944"/>
        <c:axId val="18189772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73944"/>
        <c:axId val="1818977256"/>
      </c:lineChart>
      <c:catAx>
        <c:axId val="1818973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7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97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7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0.146717635127384</c:v>
                </c:pt>
                <c:pt idx="2">
                  <c:v>0.219485584541275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0.178880837986422</c:v>
                </c:pt>
                <c:pt idx="2">
                  <c:v>0.105363811972756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-0.220549406322484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781208"/>
        <c:axId val="1846777880"/>
      </c:barChart>
      <c:catAx>
        <c:axId val="184678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77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77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78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0.273711947938588</c:v>
                </c:pt>
                <c:pt idx="2">
                  <c:v>0.315724385590982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417224"/>
        <c:axId val="1769275608"/>
      </c:barChart>
      <c:catAx>
        <c:axId val="176841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27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275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41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0.609201033758803</c:v>
                </c:pt>
                <c:pt idx="2">
                  <c:v>0.629136501790972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680280"/>
        <c:axId val="1773142376"/>
      </c:barChart>
      <c:catAx>
        <c:axId val="183568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14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14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68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0.491902159651085</c:v>
                </c:pt>
                <c:pt idx="2">
                  <c:v>0.461503233682539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0.250830200575154</c:v>
                </c:pt>
                <c:pt idx="2">
                  <c:v>0.217959000293658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-0.542256176391198</c:v>
                </c:pt>
                <c:pt idx="2">
                  <c:v>-0.298711943002317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858152"/>
        <c:axId val="1830861512"/>
      </c:barChart>
      <c:catAx>
        <c:axId val="183085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86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86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85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0.0519697402001905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0.0224670693491827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0.033632275195005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0.00326775407596672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0.000767342866174216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0.00370224446135929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0.00444398147982455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0.00494237259910626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0.0541569038407398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0.260206211532812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0.66268182086658</c:v>
                </c:pt>
                <c:pt idx="2" formatCode="0.0%">
                  <c:v>0.334032898775033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565912"/>
        <c:axId val="1831731176"/>
      </c:barChart>
      <c:catAx>
        <c:axId val="181756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731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73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56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98552"/>
        <c:axId val="18462018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98552"/>
        <c:axId val="18462018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98552"/>
        <c:axId val="1846201896"/>
      </c:scatterChart>
      <c:catAx>
        <c:axId val="1846198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20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620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6198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202824"/>
        <c:axId val="17732061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202824"/>
        <c:axId val="1773206168"/>
      </c:lineChart>
      <c:catAx>
        <c:axId val="1773202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206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3206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2028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64424"/>
        <c:axId val="18481677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71384"/>
        <c:axId val="1848174280"/>
      </c:scatterChart>
      <c:valAx>
        <c:axId val="18481644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7768"/>
        <c:crosses val="autoZero"/>
        <c:crossBetween val="midCat"/>
      </c:valAx>
      <c:valAx>
        <c:axId val="1848167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4424"/>
        <c:crosses val="autoZero"/>
        <c:crossBetween val="midCat"/>
      </c:valAx>
      <c:valAx>
        <c:axId val="18481713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48174280"/>
        <c:crosses val="autoZero"/>
        <c:crossBetween val="midCat"/>
      </c:valAx>
      <c:valAx>
        <c:axId val="18481742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713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54264"/>
        <c:axId val="18482600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254264"/>
        <c:axId val="1848260056"/>
      </c:lineChart>
      <c:catAx>
        <c:axId val="184825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260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8260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2542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0.0357399887451796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0.0210451406772014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0.000978706480342917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0.0473155258088908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0.44365326651015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0.67641508916603</c:v>
                </c:pt>
                <c:pt idx="2" formatCode="0.0%">
                  <c:v>0.321904728790629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219272"/>
        <c:axId val="1836222568"/>
      </c:barChart>
      <c:catAx>
        <c:axId val="183621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22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22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21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0.000621291376243991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0.00351457556481045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0.0012237037569392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0.56910960407293</c:v>
                </c:pt>
                <c:pt idx="2" formatCode="0.0%">
                  <c:v>0.494528011686096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994008"/>
        <c:axId val="1836997240"/>
      </c:barChart>
      <c:catAx>
        <c:axId val="183699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9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99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9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0.0288725547446295</c:v>
                </c:pt>
                <c:pt idx="1">
                  <c:v>0.025571889699815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0.28490496882395</c:v>
                </c:pt>
                <c:pt idx="1">
                  <c:v>0.25233508091453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0.0493380742377861</c:v>
                </c:pt>
                <c:pt idx="1">
                  <c:v>0.0436978231946942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0.0125400439603781</c:v>
                </c:pt>
                <c:pt idx="1">
                  <c:v>0.0111064858590412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0.00916747400558986</c:v>
                </c:pt>
                <c:pt idx="3">
                  <c:v>0.00451532301767859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0.0030498326455617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0.00325170602862084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0.221041029323679</c:v>
                </c:pt>
                <c:pt idx="1">
                  <c:v>0.221041029323679</c:v>
                </c:pt>
                <c:pt idx="2">
                  <c:v>0.221041029323679</c:v>
                </c:pt>
                <c:pt idx="3">
                  <c:v>0.221041029323679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0.0314084578867916</c:v>
                </c:pt>
                <c:pt idx="2">
                  <c:v>0.363310965850975</c:v>
                </c:pt>
                <c:pt idx="3">
                  <c:v>1.017135608437753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7063304"/>
        <c:axId val="1837066616"/>
      </c:barChart>
      <c:catAx>
        <c:axId val="1837063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0666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7066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06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-0.613054627848635</c:v>
                </c:pt>
                <c:pt idx="1">
                  <c:v>-1.016995517780173</c:v>
                </c:pt>
                <c:pt idx="2">
                  <c:v>-1.016995517780173</c:v>
                </c:pt>
                <c:pt idx="3">
                  <c:v>-1.016995517780173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615336"/>
        <c:axId val="1836618648"/>
      </c:barChart>
      <c:catAx>
        <c:axId val="1836615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18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661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1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0.207878960800762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0.0898682773967306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0.13452910078002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0.00875758092359081</c:v>
                </c:pt>
                <c:pt idx="3">
                  <c:v>0.00431343538027607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0.00306937146469687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0.00435532038434306</c:v>
                </c:pt>
                <c:pt idx="1">
                  <c:v>0.00261378458971966</c:v>
                </c:pt>
                <c:pt idx="2">
                  <c:v>0.00348455248703136</c:v>
                </c:pt>
                <c:pt idx="3">
                  <c:v>0.00435532038434306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0.260206211532812</c:v>
                </c:pt>
                <c:pt idx="1">
                  <c:v>0.260206211532812</c:v>
                </c:pt>
                <c:pt idx="2">
                  <c:v>0.260206211532812</c:v>
                </c:pt>
                <c:pt idx="3">
                  <c:v>0.260206211532812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0.0354111236635888</c:v>
                </c:pt>
                <c:pt idx="1">
                  <c:v>0.451438411549248</c:v>
                </c:pt>
                <c:pt idx="2">
                  <c:v>0.491376884005698</c:v>
                </c:pt>
                <c:pt idx="3">
                  <c:v>0.4053883256967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003144"/>
        <c:axId val="1836006456"/>
      </c:barChart>
      <c:catAx>
        <c:axId val="183600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06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600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0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0.142959954980718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0.0841805627088057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0.44365326651015</c:v>
                </c:pt>
                <c:pt idx="1">
                  <c:v>0.44365326651015</c:v>
                </c:pt>
                <c:pt idx="2">
                  <c:v>0.44365326651015</c:v>
                </c:pt>
                <c:pt idx="3">
                  <c:v>0.44365326651015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0.089665999556756</c:v>
                </c:pt>
                <c:pt idx="1">
                  <c:v>0.470860071169069</c:v>
                </c:pt>
                <c:pt idx="2">
                  <c:v>0.453516499562594</c:v>
                </c:pt>
                <c:pt idx="3">
                  <c:v>0.27749117079547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183272"/>
        <c:axId val="1835186584"/>
      </c:barChart>
      <c:catAx>
        <c:axId val="1835183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186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518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18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0.0302538996130808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0.0182861217341725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0.00453772184344169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0.00649091515866224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0.0055241831137551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0.0013317227149231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0.000295938381094023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0.000780895333947836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732696"/>
        <c:axId val="1836735688"/>
      </c:barChart>
      <c:catAx>
        <c:axId val="183673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73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73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73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1406.6484359125288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4793.9321343993915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6.212913762439912E-4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6.212913762439912E-4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3.5145755648104513E-3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3.5145755648104513E-3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1.2237037569392036E-3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1.2237037569392036E-3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39601.607986893418</v>
      </c>
      <c r="T23" s="179">
        <f>SUM(T7:T22)</f>
        <v>38655.030289301474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1.0471064568668325</v>
      </c>
      <c r="J30" s="231">
        <f>IF(I$32&lt;=1,I30,1-SUM(J6:J29))</f>
        <v>0.49452801168609573</v>
      </c>
      <c r="K30" s="22">
        <f t="shared" si="4"/>
        <v>0.61947890193026156</v>
      </c>
      <c r="L30" s="22">
        <f>IF(L124=L119,0,IF(K30="",0,(L119-L124)/(B119-B124)*K30))</f>
        <v>0.56910960407292976</v>
      </c>
      <c r="M30" s="175">
        <f t="shared" si="6"/>
        <v>0.49452801168609573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1.9781120467443829</v>
      </c>
      <c r="Z30" s="122">
        <f>IF($Y30=0,0,AA30/($Y$30))</f>
        <v>-0.30991906088313487</v>
      </c>
      <c r="AA30" s="187">
        <f>IF(AA79*4/$I$83+SUM(AA6:AA29)&lt;1,AA79*4/$I$83,1-SUM(AA6:AA29))</f>
        <v>-0.61305462784863496</v>
      </c>
      <c r="AB30" s="122">
        <f>IF($Y30=0,0,AC30/($Y$30))</f>
        <v>-0.5141243234699292</v>
      </c>
      <c r="AC30" s="187">
        <f>IF(AC79*4/$I$83+SUM(AC6:AC29)&lt;1,AC79*4/$I$83,1-SUM(AC6:AC29))</f>
        <v>-1.0169955177801728</v>
      </c>
      <c r="AD30" s="122">
        <f>IF($Y30=0,0,AE30/($Y$30))</f>
        <v>-0.51412432346992942</v>
      </c>
      <c r="AE30" s="187">
        <f>IF(AE79*4/$I$83+SUM(AE6:AE29)&lt;1,AE79*4/$I$83,1-SUM(AE6:AE29))</f>
        <v>-1.0169955177801733</v>
      </c>
      <c r="AF30" s="122">
        <f>IF($Y30=0,0,AG30/($Y$30))</f>
        <v>-0.5141243234699292</v>
      </c>
      <c r="AG30" s="187">
        <f>IF(AG79*4/$I$83+SUM(AG6:AG29)&lt;1,AG79*4/$I$83,1-SUM(AG6:AG29))</f>
        <v>-1.0169955177801728</v>
      </c>
      <c r="AH30" s="123">
        <f t="shared" si="12"/>
        <v>-1.8522920312929227</v>
      </c>
      <c r="AI30" s="183">
        <f t="shared" si="13"/>
        <v>-0.91601029529728861</v>
      </c>
      <c r="AJ30" s="120">
        <f t="shared" si="14"/>
        <v>-0.81502507281440395</v>
      </c>
      <c r="AK30" s="119">
        <f t="shared" si="15"/>
        <v>-1.0169955177801731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-8.381237550861198E-2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8398.3267272925368</v>
      </c>
      <c r="T31" s="234">
        <f>IF(T25&gt;T$23,T25-T$23,0)</f>
        <v>9344.9044248844802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0.80854577598815036</v>
      </c>
      <c r="AB31" s="131"/>
      <c r="AC31" s="133">
        <f>1-AC32+IF($Y32&lt;0,$Y32/4,0)</f>
        <v>1.6381254219800967</v>
      </c>
      <c r="AD31" s="134"/>
      <c r="AE31" s="133">
        <f>1-AE32+IF($Y32&lt;0,$Y32/4,0)</f>
        <v>1.6308460992528244</v>
      </c>
      <c r="AF31" s="134"/>
      <c r="AG31" s="133">
        <f>1-AG32+IF($Y32&lt;0,$Y32/4,0)</f>
        <v>1.6122477460905751</v>
      </c>
      <c r="AH31" s="123"/>
      <c r="AI31" s="182">
        <f>SUM(AA31,AC31,AE31,AG31)/4</f>
        <v>1.4224412608279116</v>
      </c>
      <c r="AJ31" s="135">
        <f t="shared" si="14"/>
        <v>1.2233355989841235</v>
      </c>
      <c r="AK31" s="136">
        <f t="shared" si="15"/>
        <v>1.6215469226716999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1.5534456023781353</v>
      </c>
      <c r="J32" s="17"/>
      <c r="L32" s="22">
        <f>SUM(L6:L30)</f>
        <v>1.083812375508612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39772.166727292541</v>
      </c>
      <c r="T32" s="234">
        <f t="shared" si="24"/>
        <v>40718.744424884484</v>
      </c>
      <c r="V32" s="56"/>
      <c r="W32" s="110"/>
      <c r="X32" s="118"/>
      <c r="Y32" s="115">
        <f>SUM(Y6:Y31)</f>
        <v>3.9523881846218902</v>
      </c>
      <c r="Z32" s="137"/>
      <c r="AA32" s="138">
        <f>SUM(AA6:AA30)</f>
        <v>0.19145422401184964</v>
      </c>
      <c r="AB32" s="137"/>
      <c r="AC32" s="139">
        <f>SUM(AC6:AC30)</f>
        <v>-0.6381254219800967</v>
      </c>
      <c r="AD32" s="137"/>
      <c r="AE32" s="139">
        <f>SUM(AE6:AE30)</f>
        <v>-0.63084609925282442</v>
      </c>
      <c r="AF32" s="137"/>
      <c r="AG32" s="139">
        <f>SUM(AG6:AG30)</f>
        <v>-0.6122477460905752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0.2700015940127351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9344.9044248844839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34784.36</v>
      </c>
      <c r="J65" s="39">
        <f>SUM(J37:J64)</f>
        <v>34784.36</v>
      </c>
      <c r="K65" s="40">
        <f>SUM(K37:K64)</f>
        <v>1</v>
      </c>
      <c r="L65" s="22">
        <f>SUM(L37:L64)</f>
        <v>1.1422887098836465</v>
      </c>
      <c r="M65" s="24">
        <f>SUM(M37:M64)</f>
        <v>1.1118897839151003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14437.667162524549</v>
      </c>
      <c r="J71" s="51">
        <f t="shared" si="44"/>
        <v>14437.667162524549</v>
      </c>
      <c r="K71" s="40">
        <f t="shared" ref="K71:K72" si="47">B71/B$76</f>
        <v>0.45953913253491319</v>
      </c>
      <c r="L71" s="22">
        <f t="shared" si="45"/>
        <v>0.49190215965108536</v>
      </c>
      <c r="M71" s="24">
        <f t="shared" ref="M71:M72" si="48">J71/B$76</f>
        <v>0.46150323368253898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14437.667162524549</v>
      </c>
      <c r="J74" s="51">
        <f t="shared" si="44"/>
        <v>6818.6293651868109</v>
      </c>
      <c r="K74" s="40">
        <f>B74/B$76</f>
        <v>0.27303003869766307</v>
      </c>
      <c r="L74" s="22">
        <f t="shared" si="45"/>
        <v>0.25083020057515409</v>
      </c>
      <c r="M74" s="24">
        <f>J74/B$76</f>
        <v>0.21795900029365844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-2113.2232093688626</v>
      </c>
      <c r="AB74" s="156"/>
      <c r="AC74" s="147">
        <f>AC30*$I$83/4</f>
        <v>-3505.6232093688618</v>
      </c>
      <c r="AD74" s="156"/>
      <c r="AE74" s="147">
        <f>AE30*$I$83/4</f>
        <v>-3505.6232093688636</v>
      </c>
      <c r="AF74" s="156"/>
      <c r="AG74" s="147">
        <f>AG30*$I$83/4</f>
        <v>-3505.6232093688618</v>
      </c>
      <c r="AH74" s="155"/>
      <c r="AI74" s="147">
        <f>SUM(AA74,AC74,AE74,AG74)</f>
        <v>-12630.092837475449</v>
      </c>
      <c r="AJ74" s="148">
        <f>(AA74+AC74)</f>
        <v>-5618.8464187377249</v>
      </c>
      <c r="AK74" s="147">
        <f>(AE74+AG74)</f>
        <v>-7011.2464187377254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34784.36</v>
      </c>
      <c r="J76" s="51">
        <f t="shared" si="44"/>
        <v>34784.36</v>
      </c>
      <c r="K76" s="40">
        <f>SUM(K70:K75)</f>
        <v>2.1256887220179035</v>
      </c>
      <c r="L76" s="22">
        <f>SUM(L70:L75)</f>
        <v>1.3931189104588009</v>
      </c>
      <c r="M76" s="24">
        <f>SUM(M70:M75)</f>
        <v>1.3298487842087587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44"/>
        <v>9344.9044248844839</v>
      </c>
      <c r="K77" s="40"/>
      <c r="L77" s="22">
        <f>-(L131*G$37*F$9/F$7)/B$130</f>
        <v>-0.54225617639119761</v>
      </c>
      <c r="M77" s="24">
        <f>-J77/B$76</f>
        <v>-0.29871194300231696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2787.0888205368615</v>
      </c>
      <c r="AB77" s="112"/>
      <c r="AC77" s="111">
        <f>AC31*$I$83/4</f>
        <v>5646.6822112306318</v>
      </c>
      <c r="AD77" s="112"/>
      <c r="AE77" s="111">
        <f>AE31*$I$83/4</f>
        <v>5621.5901019193616</v>
      </c>
      <c r="AF77" s="112"/>
      <c r="AG77" s="111">
        <f>AG31*$I$83/4</f>
        <v>5557.4808532926509</v>
      </c>
      <c r="AH77" s="110"/>
      <c r="AI77" s="154">
        <f>SUM(AA77,AC77,AE77,AG77)</f>
        <v>19612.841986979507</v>
      </c>
      <c r="AJ77" s="153">
        <f>SUM(AA77,AC77)</f>
        <v>8433.7710317674937</v>
      </c>
      <c r="AK77" s="160">
        <f>SUM(AE77,AG77)</f>
        <v>11179.070955212013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-2113.2232093688626</v>
      </c>
      <c r="AB79" s="112"/>
      <c r="AC79" s="112">
        <f>AA79-AA74+AC65-AC70</f>
        <v>-3505.6232093688623</v>
      </c>
      <c r="AD79" s="112"/>
      <c r="AE79" s="112">
        <f>AC79-AC74+AE65-AE70</f>
        <v>-3505.6232093688632</v>
      </c>
      <c r="AF79" s="112"/>
      <c r="AG79" s="112">
        <f>AE79-AE74+AG65-AG70</f>
        <v>-3505.6232093688623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2.5227709950623014</v>
      </c>
      <c r="J119" s="24">
        <f>SUM(J91:J118)</f>
        <v>2.5227709950623014</v>
      </c>
      <c r="K119" s="22">
        <f>SUM(K91:K118)</f>
        <v>2.2689038352158568</v>
      </c>
      <c r="L119" s="22">
        <f>SUM(L91:L118)</f>
        <v>2.5917432347787792</v>
      </c>
      <c r="M119" s="57">
        <f t="shared" si="49"/>
        <v>2.5227709950623014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1.0471064568668325</v>
      </c>
      <c r="J125" s="237">
        <f>IF(SUMPRODUCT($B$124:$B125,$H$124:$H125)&lt;J$119,($B125*$H125),IF(SUMPRODUCT($B$124:$B124,$H$124:$H124)&lt;J$119,J$119-SUMPRODUCT($B$124:$B124,$H$124:$H124),0))</f>
        <v>1.0471064568668325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1.1160786965833103</v>
      </c>
      <c r="M125" s="240">
        <f t="shared" si="66"/>
        <v>1.0471064568668325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1.0471064568668325</v>
      </c>
      <c r="J128" s="228">
        <f>(J30)</f>
        <v>0.49452801168609573</v>
      </c>
      <c r="K128" s="29">
        <f>(B128)</f>
        <v>0.61947890193026156</v>
      </c>
      <c r="L128" s="29">
        <f>IF(L124=L119,0,(L119-L124)/(B119-B124)*K128)</f>
        <v>0.56910960407292976</v>
      </c>
      <c r="M128" s="240">
        <f t="shared" si="66"/>
        <v>0.49452801168609573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2.5227709950623014</v>
      </c>
      <c r="J130" s="228">
        <f>(J119)</f>
        <v>2.5227709950623014</v>
      </c>
      <c r="K130" s="29">
        <f>(B130)</f>
        <v>2.2689038352158568</v>
      </c>
      <c r="L130" s="29">
        <f>(L119)</f>
        <v>2.5917432347787792</v>
      </c>
      <c r="M130" s="240">
        <f t="shared" si="66"/>
        <v>2.5227709950623014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0.67774867310273734</v>
      </c>
      <c r="K131" s="29"/>
      <c r="L131" s="29">
        <f>IF(I131&lt;SUM(L126:L127),0,I131-(SUM(L126:L127)))</f>
        <v>1.2303271182834745</v>
      </c>
      <c r="M131" s="237">
        <f>IF(I131&lt;SUM(M126:M127),0,I131-(SUM(M126:M127)))</f>
        <v>1.2303271182834745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:E2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2849.380780619053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1720.4495297202791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0.53031223000339855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2.8872554744629474E-2</v>
      </c>
      <c r="AB8" s="125">
        <f>IF($Y8=0,0,AC8/$Y8)</f>
        <v>0.46968776999660145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2.5571889699814967E-2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0.53031223000339855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0.28490496882395039</v>
      </c>
      <c r="AB9" s="125">
        <f>IF($Y9=0,0,AC9/$Y9)</f>
        <v>0.4696877699966015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0.25233508091453022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0.2686200248692403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2.3258974358120063E-2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2.3258974358120063E-2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9.3035897432480252E-2</v>
      </c>
      <c r="Z10" s="125">
        <f>IF($Y10=0,0,AA10/$Y10)</f>
        <v>0.53031223000339855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4.9338074237786064E-2</v>
      </c>
      <c r="AB10" s="125">
        <f>IF($Y10=0,0,AC10/$Y10)</f>
        <v>0.46968776999660145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4.3697823194694188E-2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2.3258974358120063E-2</v>
      </c>
      <c r="AJ10" s="120">
        <f t="shared" si="14"/>
        <v>4.6517948716240126E-2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5.9116324548548422E-3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5.9116324548548422E-3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7710.0242051616642</v>
      </c>
      <c r="U11" s="223">
        <v>5</v>
      </c>
      <c r="V11" s="56"/>
      <c r="W11" s="115"/>
      <c r="X11" s="124">
        <v>1</v>
      </c>
      <c r="Y11" s="183">
        <f t="shared" si="9"/>
        <v>2.3646529819419369E-2</v>
      </c>
      <c r="Z11" s="125">
        <f>IF($Y11=0,0,AA11/$Y11)</f>
        <v>0.53031223000339855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1.2540043960378146E-2</v>
      </c>
      <c r="AB11" s="125">
        <f>IF($Y11=0,0,AC11/$Y11)</f>
        <v>0.4696877699966015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1.1106485859041223E-2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5.9116324548548422E-3</v>
      </c>
      <c r="AJ11" s="120">
        <f t="shared" si="14"/>
        <v>1.1823264909709684E-2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3.4206992558171142E-3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3.4206992558171142E-3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99.086325929357429</v>
      </c>
      <c r="U12" s="223">
        <v>6</v>
      </c>
      <c r="V12" s="56"/>
      <c r="W12" s="117"/>
      <c r="X12" s="118"/>
      <c r="Y12" s="183">
        <f t="shared" si="9"/>
        <v>1.3682797023268457E-2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9.1674740055898672E-3</v>
      </c>
      <c r="AF12" s="122">
        <f>1-SUM(Z12,AB12,AD12)</f>
        <v>0.32999999999999996</v>
      </c>
      <c r="AG12" s="121">
        <f>$M12*AF12*4</f>
        <v>4.5153230176785903E-3</v>
      </c>
      <c r="AH12" s="123">
        <f t="shared" si="12"/>
        <v>1</v>
      </c>
      <c r="AI12" s="183">
        <f t="shared" si="13"/>
        <v>3.4206992558171142E-3</v>
      </c>
      <c r="AJ12" s="120">
        <f t="shared" si="14"/>
        <v>0</v>
      </c>
      <c r="AK12" s="119">
        <f t="shared" si="15"/>
        <v>6.8413985116342283E-3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7.6245816139042482E-4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7.6245816139042482E-4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3.0498326455616993E-3</v>
      </c>
      <c r="Z13" s="116">
        <v>1</v>
      </c>
      <c r="AA13" s="121">
        <f>$M13*Z13*4</f>
        <v>3.0498326455616993E-3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7.6245816139042482E-4</v>
      </c>
      <c r="AJ13" s="120">
        <f t="shared" si="14"/>
        <v>1.5249163227808496E-3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8.1292650715521111E-4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8.1292650715521111E-4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3.2517060286208445E-3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3.2517060286208445E-3</v>
      </c>
      <c r="AH16" s="123">
        <f t="shared" si="12"/>
        <v>1</v>
      </c>
      <c r="AI16" s="183">
        <f t="shared" si="13"/>
        <v>8.1292650715521111E-4</v>
      </c>
      <c r="AJ16" s="120">
        <f t="shared" si="14"/>
        <v>0</v>
      </c>
      <c r="AK16" s="119">
        <f t="shared" si="15"/>
        <v>1.6258530143104222E-3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7.5706735674561888E-3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7.5706735674561888E-3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3.0282694269824755E-2</v>
      </c>
      <c r="Z18" s="116">
        <v>1.2941</v>
      </c>
      <c r="AA18" s="121">
        <f t="shared" ref="AA18:AA20" si="25">$M18*Z18*4</f>
        <v>3.9188834654580215E-2</v>
      </c>
      <c r="AB18" s="116">
        <v>1.1765000000000001</v>
      </c>
      <c r="AC18" s="121">
        <f t="shared" ref="AC18:AC20" si="26">$M18*AB18*4</f>
        <v>3.562758980844883E-2</v>
      </c>
      <c r="AD18" s="116">
        <v>1.2353000000000001</v>
      </c>
      <c r="AE18" s="121">
        <f t="shared" ref="AE18:AE20" si="27">$M18*AD18*4</f>
        <v>3.7408212231514519E-2</v>
      </c>
      <c r="AF18" s="122">
        <f t="shared" ref="AF18:AF20" si="28">1-SUM(Z18,AB18,AD18)</f>
        <v>-2.7059000000000002</v>
      </c>
      <c r="AG18" s="121">
        <f t="shared" ref="AG18:AG20" si="29">$M18*AF18*4</f>
        <v>-8.1941942424718806E-2</v>
      </c>
      <c r="AH18" s="123">
        <f t="shared" ref="AH18:AH20" si="30">SUM(Z18,AB18,AD18,AF18)</f>
        <v>1</v>
      </c>
      <c r="AI18" s="183">
        <f t="shared" ref="AI18:AI20" si="31">SUM(AA18,AC18,AE18,AG18)/4</f>
        <v>7.5706735674561931E-3</v>
      </c>
      <c r="AJ18" s="120">
        <f t="shared" ref="AJ18:AJ20" si="32">(AA18+AC18)/2</f>
        <v>3.7408212231514526E-2</v>
      </c>
      <c r="AK18" s="119">
        <f t="shared" ref="AK18:AK20" si="33">(AE18+AG18)/2</f>
        <v>-2.2266865096602143E-2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3.6880935239510804E-3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3.6880935239510804E-3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1.4752374095804321E-2</v>
      </c>
      <c r="Z19" s="116">
        <v>2.2940999999999998</v>
      </c>
      <c r="AA19" s="121">
        <f t="shared" si="25"/>
        <v>3.3843421413184693E-2</v>
      </c>
      <c r="AB19" s="116">
        <v>2.1764999999999999</v>
      </c>
      <c r="AC19" s="121">
        <f t="shared" si="26"/>
        <v>3.2108542219518102E-2</v>
      </c>
      <c r="AD19" s="116">
        <v>2.2353000000000001</v>
      </c>
      <c r="AE19" s="121">
        <f t="shared" si="27"/>
        <v>3.2975981816351398E-2</v>
      </c>
      <c r="AF19" s="122">
        <f t="shared" si="28"/>
        <v>-5.7058999999999997</v>
      </c>
      <c r="AG19" s="121">
        <f t="shared" si="29"/>
        <v>-8.4175571353249878E-2</v>
      </c>
      <c r="AH19" s="123">
        <f t="shared" si="30"/>
        <v>1</v>
      </c>
      <c r="AI19" s="183">
        <f t="shared" si="31"/>
        <v>3.6880935239510804E-3</v>
      </c>
      <c r="AJ19" s="120">
        <f t="shared" si="32"/>
        <v>3.2975981816351398E-2</v>
      </c>
      <c r="AK19" s="119">
        <f t="shared" si="33"/>
        <v>-2.559979476844924E-2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6.8443535064672554E-3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6.8443535064672554E-3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2.7377414025869021E-2</v>
      </c>
      <c r="Z21" s="116">
        <v>4.2941000000000003</v>
      </c>
      <c r="AA21" s="121">
        <f t="shared" ref="AA21:AA25" si="41">$M21*Z21*4</f>
        <v>0.11756135356848417</v>
      </c>
      <c r="AB21" s="116">
        <v>4.1764999999999999</v>
      </c>
      <c r="AC21" s="121">
        <f t="shared" ref="AC21:AC25" si="42">$M21*AB21*4</f>
        <v>0.11434176967904197</v>
      </c>
      <c r="AD21" s="116">
        <v>4.2352999999999996</v>
      </c>
      <c r="AE21" s="121">
        <f t="shared" ref="AE21:AE25" si="43">$M21*AD21*4</f>
        <v>0.11595156162376305</v>
      </c>
      <c r="AF21" s="122">
        <f t="shared" ref="AF21:AF25" si="44">1-SUM(Z21,AB21,AD21)</f>
        <v>-11.7059</v>
      </c>
      <c r="AG21" s="121">
        <f t="shared" ref="AG21:AG25" si="45">$M21*AF21*4</f>
        <v>-0.32047727084542016</v>
      </c>
      <c r="AH21" s="123">
        <f t="shared" ref="AH21:AH25" si="46">SUM(Z21,AB21,AD21,AF21)</f>
        <v>1</v>
      </c>
      <c r="AI21" s="183">
        <f t="shared" ref="AI21:AI25" si="47">SUM(AA21,AC21,AE21,AG21)/4</f>
        <v>6.8443535064672684E-3</v>
      </c>
      <c r="AJ21" s="120">
        <f t="shared" ref="AJ21:AJ25" si="48">(AA21+AC21)/2</f>
        <v>0.11595156162376308</v>
      </c>
      <c r="AK21" s="119">
        <f t="shared" ref="AK21:AK25" si="49">(AE21+AG21)/2</f>
        <v>-0.10226285461082855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3.4198279702870021E-4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3.4198279702870021E-4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1.3679311881148008E-3</v>
      </c>
      <c r="Z22" s="116">
        <v>5.2941000000000003</v>
      </c>
      <c r="AA22" s="121">
        <f t="shared" si="41"/>
        <v>7.2419645029985673E-3</v>
      </c>
      <c r="AB22" s="116">
        <v>5.1764999999999999</v>
      </c>
      <c r="AC22" s="121">
        <f t="shared" si="42"/>
        <v>7.0810957952762666E-3</v>
      </c>
      <c r="AD22" s="116">
        <v>5.2352999999999996</v>
      </c>
      <c r="AE22" s="121">
        <f t="shared" si="43"/>
        <v>7.1615301491374161E-3</v>
      </c>
      <c r="AF22" s="122">
        <f t="shared" si="44"/>
        <v>-14.7059</v>
      </c>
      <c r="AG22" s="121">
        <f t="shared" si="45"/>
        <v>-2.011665925929745E-2</v>
      </c>
      <c r="AH22" s="123">
        <f t="shared" si="46"/>
        <v>1</v>
      </c>
      <c r="AI22" s="183">
        <f t="shared" si="47"/>
        <v>3.4198279702870021E-4</v>
      </c>
      <c r="AJ22" s="120">
        <f t="shared" si="48"/>
        <v>7.161530149137417E-3</v>
      </c>
      <c r="AK22" s="119">
        <f t="shared" si="49"/>
        <v>-6.4775645550800166E-3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57844.246365600004</v>
      </c>
      <c r="T23" s="179">
        <f>SUM(T7:T22)</f>
        <v>57815.979375230163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2.7054340570024881E-2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2.7054340570024881E-2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0.10821736228009952</v>
      </c>
      <c r="Z27" s="116">
        <v>0.25</v>
      </c>
      <c r="AA27" s="121">
        <f t="shared" si="16"/>
        <v>2.7054340570024881E-2</v>
      </c>
      <c r="AB27" s="116">
        <v>0.25</v>
      </c>
      <c r="AC27" s="121">
        <f t="shared" si="7"/>
        <v>2.7054340570024881E-2</v>
      </c>
      <c r="AD27" s="116">
        <v>0.25</v>
      </c>
      <c r="AE27" s="121">
        <f t="shared" si="8"/>
        <v>2.7054340570024881E-2</v>
      </c>
      <c r="AF27" s="122">
        <f t="shared" si="10"/>
        <v>0.25</v>
      </c>
      <c r="AG27" s="121">
        <f t="shared" si="11"/>
        <v>2.7054340570024881E-2</v>
      </c>
      <c r="AH27" s="123">
        <f t="shared" si="12"/>
        <v>1</v>
      </c>
      <c r="AI27" s="183">
        <f t="shared" si="13"/>
        <v>2.7054340570024881E-2</v>
      </c>
      <c r="AJ27" s="120">
        <f t="shared" si="14"/>
        <v>2.7054340570024881E-2</v>
      </c>
      <c r="AK27" s="119">
        <f t="shared" si="15"/>
        <v>2.7054340570024881E-2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0.22104102932367919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0.22104102932367919</v>
      </c>
      <c r="N29" s="229"/>
      <c r="P29" s="22"/>
      <c r="V29" s="56"/>
      <c r="W29" s="110"/>
      <c r="X29" s="118"/>
      <c r="Y29" s="183">
        <f t="shared" si="9"/>
        <v>0.88416411729471678</v>
      </c>
      <c r="Z29" s="116">
        <v>0.25</v>
      </c>
      <c r="AA29" s="121">
        <f t="shared" si="16"/>
        <v>0.22104102932367919</v>
      </c>
      <c r="AB29" s="116">
        <v>0.25</v>
      </c>
      <c r="AC29" s="121">
        <f t="shared" si="7"/>
        <v>0.22104102932367919</v>
      </c>
      <c r="AD29" s="116">
        <v>0.25</v>
      </c>
      <c r="AE29" s="121">
        <f t="shared" si="8"/>
        <v>0.22104102932367919</v>
      </c>
      <c r="AF29" s="122">
        <f t="shared" si="10"/>
        <v>0.25</v>
      </c>
      <c r="AG29" s="121">
        <f t="shared" si="11"/>
        <v>0.22104102932367919</v>
      </c>
      <c r="AH29" s="123">
        <f t="shared" si="12"/>
        <v>1</v>
      </c>
      <c r="AI29" s="183">
        <f t="shared" si="13"/>
        <v>0.22104102932367919</v>
      </c>
      <c r="AJ29" s="120">
        <f t="shared" si="14"/>
        <v>0.22104102932367919</v>
      </c>
      <c r="AK29" s="119">
        <f t="shared" si="15"/>
        <v>0.22104102932367919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2.2148352439191834</v>
      </c>
      <c r="J30" s="231">
        <f>IF(I$32&lt;=1,I30,1-SUM(J6:J29))</f>
        <v>0.35296375804388003</v>
      </c>
      <c r="K30" s="22">
        <f t="shared" si="4"/>
        <v>0.59274655759651318</v>
      </c>
      <c r="L30" s="22">
        <f>IF(L124=L119,0,IF(K30="",0,(L119-L124)/(B119-B124)*K30))</f>
        <v>0.59924229804870566</v>
      </c>
      <c r="M30" s="175">
        <f t="shared" si="6"/>
        <v>0.35296375804388003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1.4118550321755201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2.224623433072619E-2</v>
      </c>
      <c r="AC30" s="187">
        <f>IF(AC79*4/$I$83+SUM(AC6:AC29)&lt;1,AC79*4/$I$83,1-SUM(AC6:AC29))</f>
        <v>3.1408457886791585E-2</v>
      </c>
      <c r="AD30" s="122">
        <f>IF($Y30=0,0,AE30/($Y$30))</f>
        <v>0.257328803291618</v>
      </c>
      <c r="AE30" s="187">
        <f>IF(AE79*4/$I$83+SUM(AE6:AE29)&lt;1,AE79*4/$I$83,1-SUM(AE6:AE29))</f>
        <v>0.36331096585097544</v>
      </c>
      <c r="AF30" s="122">
        <f>IF($Y30=0,0,AG30/($Y$30))</f>
        <v>0.72042496237765608</v>
      </c>
      <c r="AG30" s="187">
        <f>IF(AG79*4/$I$83+SUM(AG6:AG29)&lt;1,AG79*4/$I$83,1-SUM(AG6:AG29))</f>
        <v>1.0171356084377534</v>
      </c>
      <c r="AH30" s="123">
        <f t="shared" si="12"/>
        <v>1.0000000000000002</v>
      </c>
      <c r="AI30" s="183">
        <f t="shared" si="13"/>
        <v>0.35296375804388014</v>
      </c>
      <c r="AJ30" s="120">
        <f t="shared" si="14"/>
        <v>1.5704228943395793E-2</v>
      </c>
      <c r="AK30" s="119">
        <f t="shared" si="15"/>
        <v>0.69022328714436443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-0.24638411746912547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2.8575075654803666</v>
      </c>
      <c r="J32" s="17"/>
      <c r="L32" s="22">
        <f>SUM(L6:L30)</f>
        <v>1.2463841174691255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21529.52834858594</v>
      </c>
      <c r="T32" s="234">
        <f t="shared" si="50"/>
        <v>21557.795338955781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2.362177309957875E-2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6214.6666666666661</v>
      </c>
      <c r="AH37" s="123">
        <f>SUM(Z37,AB37,AD37,AF37)</f>
        <v>1</v>
      </c>
      <c r="AI37" s="112">
        <f>SUM(AA37,AC37,AE37,AG37)</f>
        <v>6214.6666666666661</v>
      </c>
      <c r="AJ37" s="148">
        <f>(AA37+AC37)</f>
        <v>0</v>
      </c>
      <c r="AK37" s="147">
        <f>(AE37+AG37)</f>
        <v>6214.6666666666661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1397.4175384949979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3.0253899613080799E-2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1397.4175384949979</v>
      </c>
      <c r="AH38" s="123">
        <f t="shared" ref="AH38:AI58" si="61">SUM(Z38,AB38,AD38,AF38)</f>
        <v>1</v>
      </c>
      <c r="AI38" s="112">
        <f t="shared" si="61"/>
        <v>1397.4175384949979</v>
      </c>
      <c r="AJ38" s="148">
        <f t="shared" ref="AJ38:AJ64" si="62">(AA38+AC38)</f>
        <v>0</v>
      </c>
      <c r="AK38" s="147">
        <f t="shared" ref="AK38:AK64" si="63">(AE38+AG38)</f>
        <v>1397.4175384949979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0.53031223000339855</v>
      </c>
      <c r="AA39" s="147">
        <f t="shared" ref="AA39:AA64" si="64">$J39*Z39</f>
        <v>0</v>
      </c>
      <c r="AB39" s="122">
        <f>AB8</f>
        <v>0.46968776999660145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0.53031223000339855</v>
      </c>
      <c r="AA40" s="147">
        <f t="shared" si="64"/>
        <v>51.938779806532857</v>
      </c>
      <c r="AB40" s="122">
        <f>AB9</f>
        <v>0.4696877699966015</v>
      </c>
      <c r="AC40" s="147">
        <f t="shared" si="65"/>
        <v>46.001220193467148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0.53031223000339855</v>
      </c>
      <c r="AA41" s="147">
        <f t="shared" si="64"/>
        <v>0</v>
      </c>
      <c r="AB41" s="122">
        <f>AB11</f>
        <v>0.4696877699966015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844.62986752751738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1.828612173417252E-2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211.15746688187934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422.31493376375869</v>
      </c>
      <c r="AF42" s="122">
        <f t="shared" si="57"/>
        <v>0.25</v>
      </c>
      <c r="AG42" s="147">
        <f t="shared" si="60"/>
        <v>211.15746688187934</v>
      </c>
      <c r="AH42" s="123">
        <f t="shared" si="61"/>
        <v>1</v>
      </c>
      <c r="AI42" s="112">
        <f t="shared" si="61"/>
        <v>844.62986752751738</v>
      </c>
      <c r="AJ42" s="148">
        <f t="shared" si="62"/>
        <v>211.15746688187934</v>
      </c>
      <c r="AK42" s="147">
        <f t="shared" si="63"/>
        <v>633.472400645638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209.59585937462373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4.5377218434416869E-3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52.398964843655932</v>
      </c>
      <c r="AB43" s="116">
        <v>0.25</v>
      </c>
      <c r="AC43" s="147">
        <f t="shared" si="65"/>
        <v>52.398964843655932</v>
      </c>
      <c r="AD43" s="116">
        <v>0.25</v>
      </c>
      <c r="AE43" s="147">
        <f t="shared" si="66"/>
        <v>52.398964843655932</v>
      </c>
      <c r="AF43" s="122">
        <f t="shared" si="57"/>
        <v>0.25</v>
      </c>
      <c r="AG43" s="147">
        <f t="shared" si="60"/>
        <v>52.398964843655932</v>
      </c>
      <c r="AH43" s="123">
        <f t="shared" si="61"/>
        <v>1</v>
      </c>
      <c r="AI43" s="112">
        <f t="shared" si="61"/>
        <v>209.59585937462373</v>
      </c>
      <c r="AJ43" s="148">
        <f t="shared" si="62"/>
        <v>104.79792968731186</v>
      </c>
      <c r="AK43" s="147">
        <f t="shared" si="63"/>
        <v>104.79792968731186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299.81320754022266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6.4909151586622395E-3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74.953301885055666</v>
      </c>
      <c r="AB44" s="116">
        <v>0.25</v>
      </c>
      <c r="AC44" s="147">
        <f t="shared" si="65"/>
        <v>74.953301885055666</v>
      </c>
      <c r="AD44" s="116">
        <v>0.25</v>
      </c>
      <c r="AE44" s="147">
        <f t="shared" si="66"/>
        <v>74.953301885055666</v>
      </c>
      <c r="AF44" s="122">
        <f t="shared" si="57"/>
        <v>0.25</v>
      </c>
      <c r="AG44" s="147">
        <f t="shared" si="60"/>
        <v>74.953301885055666</v>
      </c>
      <c r="AH44" s="123">
        <f t="shared" si="61"/>
        <v>1</v>
      </c>
      <c r="AI44" s="112">
        <f t="shared" si="61"/>
        <v>299.81320754022266</v>
      </c>
      <c r="AJ44" s="148">
        <f t="shared" si="62"/>
        <v>149.90660377011133</v>
      </c>
      <c r="AK44" s="147">
        <f t="shared" si="63"/>
        <v>149.90660377011133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255.16017662997672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5.5241831137550976E-3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63.790044157494179</v>
      </c>
      <c r="AB45" s="116">
        <v>0.25</v>
      </c>
      <c r="AC45" s="147">
        <f t="shared" si="65"/>
        <v>63.790044157494179</v>
      </c>
      <c r="AD45" s="116">
        <v>0.25</v>
      </c>
      <c r="AE45" s="147">
        <f t="shared" si="66"/>
        <v>63.790044157494179</v>
      </c>
      <c r="AF45" s="122">
        <f t="shared" si="57"/>
        <v>0.25</v>
      </c>
      <c r="AG45" s="147">
        <f t="shared" si="60"/>
        <v>63.790044157494179</v>
      </c>
      <c r="AH45" s="123">
        <f t="shared" si="61"/>
        <v>1</v>
      </c>
      <c r="AI45" s="112">
        <f t="shared" si="61"/>
        <v>255.16017662997672</v>
      </c>
      <c r="AJ45" s="148">
        <f t="shared" si="62"/>
        <v>127.58008831498836</v>
      </c>
      <c r="AK45" s="147">
        <f t="shared" si="63"/>
        <v>127.58008831498836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61.511828294726534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1.3317227149231038E-3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15.377957073681634</v>
      </c>
      <c r="AB46" s="116">
        <v>0.25</v>
      </c>
      <c r="AC46" s="147">
        <f t="shared" si="65"/>
        <v>15.377957073681634</v>
      </c>
      <c r="AD46" s="116">
        <v>0.25</v>
      </c>
      <c r="AE46" s="147">
        <f t="shared" si="66"/>
        <v>15.377957073681634</v>
      </c>
      <c r="AF46" s="122">
        <f t="shared" si="57"/>
        <v>0.25</v>
      </c>
      <c r="AG46" s="147">
        <f t="shared" si="60"/>
        <v>15.377957073681634</v>
      </c>
      <c r="AH46" s="123">
        <f t="shared" si="61"/>
        <v>1</v>
      </c>
      <c r="AI46" s="112">
        <f t="shared" si="61"/>
        <v>61.511828294726534</v>
      </c>
      <c r="AJ46" s="148">
        <f t="shared" si="62"/>
        <v>30.755914147363267</v>
      </c>
      <c r="AK46" s="147">
        <f t="shared" si="63"/>
        <v>30.755914147363267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13.669295176605896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2.9593838109402308E-4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3.417323794151474</v>
      </c>
      <c r="AB47" s="116">
        <v>0.25</v>
      </c>
      <c r="AC47" s="147">
        <f t="shared" si="65"/>
        <v>3.417323794151474</v>
      </c>
      <c r="AD47" s="116">
        <v>0.25</v>
      </c>
      <c r="AE47" s="147">
        <f t="shared" si="66"/>
        <v>3.417323794151474</v>
      </c>
      <c r="AF47" s="122">
        <f t="shared" si="57"/>
        <v>0.25</v>
      </c>
      <c r="AG47" s="147">
        <f t="shared" si="60"/>
        <v>3.417323794151474</v>
      </c>
      <c r="AH47" s="123">
        <f t="shared" si="61"/>
        <v>1</v>
      </c>
      <c r="AI47" s="112">
        <f t="shared" si="61"/>
        <v>13.669295176605896</v>
      </c>
      <c r="AJ47" s="148">
        <f t="shared" si="62"/>
        <v>6.8346475883029481</v>
      </c>
      <c r="AK47" s="147">
        <f t="shared" si="63"/>
        <v>6.8346475883029481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36.069295176605891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7.8089533394783584E-4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9.0173237941514728</v>
      </c>
      <c r="AB48" s="116">
        <v>0.25</v>
      </c>
      <c r="AC48" s="147">
        <f t="shared" si="65"/>
        <v>9.0173237941514728</v>
      </c>
      <c r="AD48" s="116">
        <v>0.25</v>
      </c>
      <c r="AE48" s="147">
        <f t="shared" si="66"/>
        <v>9.0173237941514728</v>
      </c>
      <c r="AF48" s="122">
        <f t="shared" si="57"/>
        <v>0.25</v>
      </c>
      <c r="AG48" s="147">
        <f t="shared" si="60"/>
        <v>9.0173237941514728</v>
      </c>
      <c r="AH48" s="123">
        <f t="shared" si="61"/>
        <v>1</v>
      </c>
      <c r="AI48" s="112">
        <f t="shared" si="61"/>
        <v>36.069295176605891</v>
      </c>
      <c r="AJ48" s="148">
        <f t="shared" si="62"/>
        <v>18.034647588302946</v>
      </c>
      <c r="AK48" s="147">
        <f t="shared" si="63"/>
        <v>18.034647588302946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50885.186666666661</v>
      </c>
      <c r="J65" s="39">
        <f>SUM(J37:J64)</f>
        <v>52315.320401548604</v>
      </c>
      <c r="K65" s="40">
        <f>SUM(K37:K64)</f>
        <v>0.99999999999999967</v>
      </c>
      <c r="L65" s="22">
        <f>SUM(L37:L64)</f>
        <v>1.1333686466670032</v>
      </c>
      <c r="M65" s="24">
        <f>SUM(M37:M64)</f>
        <v>1.1326195700672286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10644.562828903268</v>
      </c>
      <c r="AB65" s="137"/>
      <c r="AC65" s="153">
        <f>SUM(AC37:AC64)</f>
        <v>10427.467802408322</v>
      </c>
      <c r="AD65" s="137"/>
      <c r="AE65" s="153">
        <f>SUM(AE37:AE64)</f>
        <v>10803.781515978615</v>
      </c>
      <c r="AF65" s="137"/>
      <c r="AG65" s="153">
        <f>SUM(AG37:AG64)</f>
        <v>18204.708254258399</v>
      </c>
      <c r="AH65" s="137"/>
      <c r="AI65" s="153">
        <f>SUM(AI37:AI64)</f>
        <v>50080.520401548602</v>
      </c>
      <c r="AJ65" s="153">
        <f>SUM(AJ37:AJ64)</f>
        <v>21072.030631311591</v>
      </c>
      <c r="AK65" s="153">
        <f>SUM(AK37:AK64)</f>
        <v>29008.489770237011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10137.965988099999</v>
      </c>
      <c r="K72" s="40">
        <f t="shared" si="78"/>
        <v>0.57562658314630255</v>
      </c>
      <c r="L72" s="22">
        <f t="shared" si="76"/>
        <v>0.14671763512738376</v>
      </c>
      <c r="M72" s="24">
        <f t="shared" si="79"/>
        <v>0.21948558454127542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30538.493829191219</v>
      </c>
      <c r="J74" s="51">
        <f t="shared" si="75"/>
        <v>4866.7193537509393</v>
      </c>
      <c r="K74" s="40">
        <f>B74/B$76</f>
        <v>0.17694178345169689</v>
      </c>
      <c r="L74" s="22">
        <f t="shared" si="76"/>
        <v>0.1788808379864221</v>
      </c>
      <c r="M74" s="24">
        <f>J74/B$76</f>
        <v>0.10536381197275593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108.26617916542372</v>
      </c>
      <c r="AD74" s="156"/>
      <c r="AE74" s="147">
        <f>AE30*$I$83/4</f>
        <v>1252.3470672568858</v>
      </c>
      <c r="AF74" s="156"/>
      <c r="AG74" s="147">
        <f>AG30*$I$83/4</f>
        <v>3506.106107328631</v>
      </c>
      <c r="AH74" s="155"/>
      <c r="AI74" s="147">
        <f>SUM(AA74,AC74,AE74,AG74)</f>
        <v>4866.7193537509402</v>
      </c>
      <c r="AJ74" s="148">
        <f>(AA74+AC74)</f>
        <v>108.26617916542372</v>
      </c>
      <c r="AK74" s="147">
        <f>(AE74+AG74)</f>
        <v>4758.4531745855165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15169.818557095312</v>
      </c>
      <c r="AB75" s="158"/>
      <c r="AC75" s="149">
        <f>AA75+AC65-SUM(AC70,AC74)</f>
        <v>20402.346970969345</v>
      </c>
      <c r="AD75" s="158"/>
      <c r="AE75" s="149">
        <f>AC75+AE65-SUM(AE70,AE74)</f>
        <v>24867.108210322214</v>
      </c>
      <c r="AF75" s="158"/>
      <c r="AG75" s="149">
        <f>IF(SUM(AG6:AG29)+((AG65-AG70-$J$75)*4/I$83)&lt;1,0,AG65-AG70-$J$75-(1-SUM(AG6:AG29))*I$83/4)</f>
        <v>9611.928937560906</v>
      </c>
      <c r="AH75" s="134"/>
      <c r="AI75" s="149">
        <f>AI76-SUM(AI70,AI74)</f>
        <v>24867.108210322218</v>
      </c>
      <c r="AJ75" s="151">
        <f>AJ76-SUM(AJ70,AJ74)</f>
        <v>10790.418033408441</v>
      </c>
      <c r="AK75" s="149">
        <f>AJ75+AK76-SUM(AK70,AK74)</f>
        <v>24867.108210322218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50885.186666666661</v>
      </c>
      <c r="J76" s="51">
        <f t="shared" si="75"/>
        <v>52315.320401548612</v>
      </c>
      <c r="K76" s="40">
        <f>SUM(K70:K75)</f>
        <v>1.4504136476274592</v>
      </c>
      <c r="L76" s="22">
        <f>SUM(L70:L75)</f>
        <v>1.1333686466670032</v>
      </c>
      <c r="M76" s="24">
        <f>SUM(M70:M75)</f>
        <v>1.1326195700672288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10644.562828903268</v>
      </c>
      <c r="AB76" s="137"/>
      <c r="AC76" s="153">
        <f>AC65</f>
        <v>10427.467802408322</v>
      </c>
      <c r="AD76" s="137"/>
      <c r="AE76" s="153">
        <f>AE65</f>
        <v>10803.781515978615</v>
      </c>
      <c r="AF76" s="137"/>
      <c r="AG76" s="153">
        <f>AG65</f>
        <v>18204.708254258399</v>
      </c>
      <c r="AH76" s="137"/>
      <c r="AI76" s="153">
        <f>SUM(AA76,AC76,AE76,AG76)</f>
        <v>50080.520401548609</v>
      </c>
      <c r="AJ76" s="154">
        <f>SUM(AA76,AC76)</f>
        <v>21072.030631311591</v>
      </c>
      <c r="AK76" s="154">
        <f>SUM(AE76,AG76)</f>
        <v>29008.489770237014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-0.22054940632248365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9611.928937560906</v>
      </c>
      <c r="AB78" s="112"/>
      <c r="AC78" s="112">
        <f>IF(AA75&lt;0,0,AA75)</f>
        <v>15169.818557095312</v>
      </c>
      <c r="AD78" s="112"/>
      <c r="AE78" s="112">
        <f>AC75</f>
        <v>20402.346970969345</v>
      </c>
      <c r="AF78" s="112"/>
      <c r="AG78" s="112">
        <f>AE75</f>
        <v>24867.108210322214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15169.818557095312</v>
      </c>
      <c r="AB79" s="112"/>
      <c r="AC79" s="112">
        <f>AA79-AA74+AC65-AC70</f>
        <v>20510.61315013477</v>
      </c>
      <c r="AD79" s="112"/>
      <c r="AE79" s="112">
        <f>AC79-AC74+AE65-AE70</f>
        <v>26119.455277579098</v>
      </c>
      <c r="AF79" s="112"/>
      <c r="AG79" s="112">
        <f>AE79-AE74+AG65-AG70</f>
        <v>37985.143255211748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0.10134912455214176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0.10134912455214176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6.1257637954578871E-2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6.1257637954578871E-2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1.5201152320050097E-2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1.5201152320050097E-2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2.1744257014332531E-2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2.1744257014332531E-2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1.850575065049577E-2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1.850575065049577E-2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4.4612077461016588E-3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4.4612077461016588E-3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9.9137949913370195E-4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9.9137949913370195E-4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2.6159622222137169E-3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2.6159622222137169E-3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3.6904997821146521</v>
      </c>
      <c r="J119" s="24">
        <f>SUM(J91:J118)</f>
        <v>3.7942216819978265</v>
      </c>
      <c r="K119" s="22">
        <f>SUM(K91:K118)</f>
        <v>3.3499524308701583</v>
      </c>
      <c r="L119" s="22">
        <f>SUM(L91:L118)</f>
        <v>3.7967310529741489</v>
      </c>
      <c r="M119" s="57">
        <f t="shared" si="80"/>
        <v>3.7942216819978265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0.73526626747500323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0.49149709844650014</v>
      </c>
      <c r="M126" s="240">
        <f t="shared" si="93"/>
        <v>0.73526626747500323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2.2148352439191834</v>
      </c>
      <c r="J128" s="228">
        <f>(J30)</f>
        <v>0.35296375804388003</v>
      </c>
      <c r="K128" s="29">
        <f>(B128)</f>
        <v>0.59274655759651318</v>
      </c>
      <c r="L128" s="29">
        <f>IF(L124=L119,0,(L119-L124)/(B119-B124)*K128)</f>
        <v>0.59924229804870566</v>
      </c>
      <c r="M128" s="240">
        <f t="shared" si="93"/>
        <v>0.35296375804388003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3.6904997821146521</v>
      </c>
      <c r="J130" s="228">
        <f>(J119)</f>
        <v>3.7942216819978265</v>
      </c>
      <c r="K130" s="29">
        <f>(B130)</f>
        <v>3.3499524308701583</v>
      </c>
      <c r="L130" s="29">
        <f>(L119)</f>
        <v>3.7967310529741489</v>
      </c>
      <c r="M130" s="240">
        <f t="shared" si="93"/>
        <v>3.7942216819978265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0.73883001983697438</v>
      </c>
      <c r="M131" s="237">
        <f>IF(I131&lt;SUM(M126:M127),0,I131-(SUM(M126:M127)))</f>
        <v>0.49506085080847129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2125.8053696577604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12670.213262492156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5.1969740200190545E-2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5.1969740200190545E-2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0.20787896080076218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0.20787896080076218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5.1969740200190545E-2</v>
      </c>
      <c r="AJ9" s="120">
        <f t="shared" si="14"/>
        <v>0.10393948040038109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2.2467069349182661E-2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2.2467069349182661E-2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8.9868277396730645E-2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8.9868277396730645E-2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2.2467069349182661E-2</v>
      </c>
      <c r="AJ10" s="120">
        <f t="shared" si="14"/>
        <v>4.4934138698365322E-2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3.3632275195005008E-2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3.3632275195005008E-2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16822.509331862693</v>
      </c>
      <c r="U11" s="223">
        <v>5</v>
      </c>
      <c r="V11" s="56"/>
      <c r="W11" s="115"/>
      <c r="X11" s="118">
        <f>Poor!X11</f>
        <v>1</v>
      </c>
      <c r="Y11" s="183">
        <f t="shared" si="9"/>
        <v>0.13452910078002003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0.13452910078002003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3.3632275195005008E-2</v>
      </c>
      <c r="AJ11" s="120">
        <f t="shared" si="14"/>
        <v>6.7264550390010017E-2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3.2677540759667193E-3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3.2677540759667193E-3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68.146204343530755</v>
      </c>
      <c r="U12" s="223">
        <v>6</v>
      </c>
      <c r="V12" s="56"/>
      <c r="W12" s="117"/>
      <c r="X12" s="118"/>
      <c r="Y12" s="183">
        <f t="shared" si="9"/>
        <v>1.3071016303866877E-2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8.7575809235908089E-3</v>
      </c>
      <c r="AF12" s="122">
        <f>1-SUM(Z12,AB12,AD12)</f>
        <v>0.32999999999999996</v>
      </c>
      <c r="AG12" s="121">
        <f>$M12*AF12*4</f>
        <v>4.3134353802760693E-3</v>
      </c>
      <c r="AH12" s="123">
        <f t="shared" si="12"/>
        <v>1</v>
      </c>
      <c r="AI12" s="183">
        <f t="shared" si="13"/>
        <v>3.2677540759667193E-3</v>
      </c>
      <c r="AJ12" s="120">
        <f t="shared" si="14"/>
        <v>0</v>
      </c>
      <c r="AK12" s="119">
        <f t="shared" si="15"/>
        <v>6.5355081519334387E-3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7.6734286617421673E-4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7.6734286617421673E-4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3.0693714646968669E-3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3.0693714646968669E-3</v>
      </c>
      <c r="AH16" s="123">
        <f t="shared" si="12"/>
        <v>1</v>
      </c>
      <c r="AI16" s="183">
        <f t="shared" si="13"/>
        <v>7.6734286617421673E-4</v>
      </c>
      <c r="AJ16" s="120">
        <f t="shared" si="14"/>
        <v>0</v>
      </c>
      <c r="AK16" s="119">
        <f t="shared" si="15"/>
        <v>1.5346857323484335E-3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3.7022444613592862E-3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3.7022444613592862E-3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1.4808977845437145E-2</v>
      </c>
      <c r="Z17" s="156">
        <f>Poor!Z17</f>
        <v>0.29409999999999997</v>
      </c>
      <c r="AA17" s="121">
        <f t="shared" si="16"/>
        <v>4.3553203843430636E-3</v>
      </c>
      <c r="AB17" s="156">
        <f>Poor!AB17</f>
        <v>0.17649999999999999</v>
      </c>
      <c r="AC17" s="121">
        <f t="shared" si="7"/>
        <v>2.613784589719656E-3</v>
      </c>
      <c r="AD17" s="156">
        <f>Poor!AD17</f>
        <v>0.23530000000000001</v>
      </c>
      <c r="AE17" s="121">
        <f t="shared" si="8"/>
        <v>3.4845524870313603E-3</v>
      </c>
      <c r="AF17" s="122">
        <f t="shared" si="10"/>
        <v>0.29410000000000003</v>
      </c>
      <c r="AG17" s="121">
        <f t="shared" si="11"/>
        <v>4.3553203843430645E-3</v>
      </c>
      <c r="AH17" s="123">
        <f t="shared" si="12"/>
        <v>1</v>
      </c>
      <c r="AI17" s="183">
        <f t="shared" si="13"/>
        <v>3.7022444613592862E-3</v>
      </c>
      <c r="AJ17" s="120">
        <f t="shared" si="14"/>
        <v>3.4845524870313598E-3</v>
      </c>
      <c r="AK17" s="119">
        <f t="shared" si="15"/>
        <v>3.9199364356872126E-3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4.4439814798245556E-3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4.4439814798245556E-3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4.9423725991062659E-3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4.9423725991062659E-3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127454.50948510297</v>
      </c>
      <c r="T23" s="179">
        <f>SUM(T7:T22)</f>
        <v>127308.63986367565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5.4156903840739783E-2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5.4156903840739783E-2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0.21662761536295913</v>
      </c>
      <c r="Z27" s="156">
        <f>Poor!Z27</f>
        <v>0.25</v>
      </c>
      <c r="AA27" s="121">
        <f t="shared" si="16"/>
        <v>5.4156903840739783E-2</v>
      </c>
      <c r="AB27" s="156">
        <f>Poor!AB27</f>
        <v>0.25</v>
      </c>
      <c r="AC27" s="121">
        <f t="shared" si="7"/>
        <v>5.4156903840739783E-2</v>
      </c>
      <c r="AD27" s="156">
        <f>Poor!AD27</f>
        <v>0.25</v>
      </c>
      <c r="AE27" s="121">
        <f t="shared" si="8"/>
        <v>5.4156903840739783E-2</v>
      </c>
      <c r="AF27" s="122">
        <f t="shared" si="10"/>
        <v>0.25</v>
      </c>
      <c r="AG27" s="121">
        <f t="shared" si="11"/>
        <v>5.4156903840739783E-2</v>
      </c>
      <c r="AH27" s="123">
        <f t="shared" si="12"/>
        <v>1</v>
      </c>
      <c r="AI27" s="183">
        <f t="shared" si="13"/>
        <v>5.4156903840739783E-2</v>
      </c>
      <c r="AJ27" s="120">
        <f t="shared" si="14"/>
        <v>5.4156903840739783E-2</v>
      </c>
      <c r="AK27" s="119">
        <f t="shared" si="15"/>
        <v>5.4156903840739783E-2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0.26020621153281198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0.26020621153281198</v>
      </c>
      <c r="N29" s="229"/>
      <c r="P29" s="22"/>
      <c r="V29" s="56"/>
      <c r="W29" s="110"/>
      <c r="X29" s="118"/>
      <c r="Y29" s="183">
        <f t="shared" si="9"/>
        <v>1.0408248461312479</v>
      </c>
      <c r="Z29" s="156">
        <f>Poor!Z29</f>
        <v>0.25</v>
      </c>
      <c r="AA29" s="121">
        <f t="shared" si="16"/>
        <v>0.26020621153281198</v>
      </c>
      <c r="AB29" s="156">
        <f>Poor!AB29</f>
        <v>0.25</v>
      </c>
      <c r="AC29" s="121">
        <f t="shared" si="7"/>
        <v>0.26020621153281198</v>
      </c>
      <c r="AD29" s="156">
        <f>Poor!AD29</f>
        <v>0.25</v>
      </c>
      <c r="AE29" s="121">
        <f t="shared" si="8"/>
        <v>0.26020621153281198</v>
      </c>
      <c r="AF29" s="122">
        <f t="shared" si="10"/>
        <v>0.25</v>
      </c>
      <c r="AG29" s="121">
        <f t="shared" si="11"/>
        <v>0.26020621153281198</v>
      </c>
      <c r="AH29" s="123">
        <f t="shared" si="12"/>
        <v>1</v>
      </c>
      <c r="AI29" s="183">
        <f t="shared" si="13"/>
        <v>0.26020621153281198</v>
      </c>
      <c r="AJ29" s="120">
        <f t="shared" si="14"/>
        <v>0.26020621153281198</v>
      </c>
      <c r="AK29" s="119">
        <f t="shared" si="15"/>
        <v>0.26020621153281198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7.2051899102801356</v>
      </c>
      <c r="J30" s="231">
        <f>IF(I$32&lt;=1,I30,1-SUM(J6:J29))</f>
        <v>0.3340328987750335</v>
      </c>
      <c r="K30" s="22">
        <f t="shared" si="4"/>
        <v>0.63059345561288027</v>
      </c>
      <c r="L30" s="22">
        <f>IF(L124=L119,0,IF(K30="",0,(L119-L124)/(B119-B124)*K30))</f>
        <v>0.66268182086657978</v>
      </c>
      <c r="M30" s="175">
        <f t="shared" si="6"/>
        <v>0.3340328987750335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1.336131595100134</v>
      </c>
      <c r="Z30" s="122">
        <f>IF($Y30=0,0,AA30/($Y$30))</f>
        <v>2.6502721583299554E-2</v>
      </c>
      <c r="AA30" s="187">
        <f>IF(AA79*4/$I$84+SUM(AA6:AA29)&lt;1,AA79*4/$I$84,1-SUM(AA6:AA29))</f>
        <v>3.5411123663588784E-2</v>
      </c>
      <c r="AB30" s="122">
        <f>IF($Y30=0,0,AC30/($Y$30))</f>
        <v>0.337869722716508</v>
      </c>
      <c r="AC30" s="187">
        <f>IF(AC79*4/$I$84+SUM(AC6:AC29)&lt;1,AC79*4/$I$84,1-SUM(AC6:AC29))</f>
        <v>0.4514384115492478</v>
      </c>
      <c r="AD30" s="122">
        <f>IF($Y30=0,0,AE30/($Y$30))</f>
        <v>0.36776084467104653</v>
      </c>
      <c r="AE30" s="187">
        <f>IF(AE79*4/$I$84+SUM(AE6:AE29)&lt;1,AE79*4/$I$84,1-SUM(AE6:AE29))</f>
        <v>0.49137688400569801</v>
      </c>
      <c r="AF30" s="122">
        <f>IF($Y30=0,0,AG30/($Y$30))</f>
        <v>0.30340449038353801</v>
      </c>
      <c r="AG30" s="187">
        <f>IF(AG79*4/$I$84+SUM(AG6:AG29)&lt;1,AG79*4/$I$84,1-SUM(AG6:AG29))</f>
        <v>0.40538832569669991</v>
      </c>
      <c r="AH30" s="123">
        <f t="shared" si="12"/>
        <v>1.0355377793543921</v>
      </c>
      <c r="AI30" s="183">
        <f t="shared" si="13"/>
        <v>0.34590368622880863</v>
      </c>
      <c r="AJ30" s="120">
        <f t="shared" si="14"/>
        <v>0.24342476760641829</v>
      </c>
      <c r="AK30" s="119">
        <f t="shared" si="15"/>
        <v>0.44838260485119896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-0.34546054751472788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8.1708888482870101</v>
      </c>
      <c r="J32" s="17"/>
      <c r="L32" s="22">
        <f>SUM(L6:L30)</f>
        <v>1.3454605475147279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3.9525168501848995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-5.9421790131018636E-2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11402.792226511574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0.11681912044972792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11402.792226511574</v>
      </c>
      <c r="AH37" s="123">
        <f>SUM(Z37,AB37,AD37,AF37)</f>
        <v>1</v>
      </c>
      <c r="AI37" s="112">
        <f>SUM(AA37,AC37,AE37,AG37)</f>
        <v>11402.792226511574</v>
      </c>
      <c r="AJ37" s="148">
        <f>(AA37+AC37)</f>
        <v>0</v>
      </c>
      <c r="AK37" s="147">
        <f>(AE37+AG37)</f>
        <v>11402.792226511574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2262.7701055349512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2.3181586427046409E-2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2262.7701055349512</v>
      </c>
      <c r="AH38" s="123">
        <f t="shared" ref="AH38:AI58" si="37">SUM(Z38,AB38,AD38,AF38)</f>
        <v>1</v>
      </c>
      <c r="AI38" s="112">
        <f t="shared" si="37"/>
        <v>2262.7701055349512</v>
      </c>
      <c r="AJ38" s="148">
        <f t="shared" ref="AJ38:AJ64" si="38">(AA38+AC38)</f>
        <v>0</v>
      </c>
      <c r="AK38" s="147">
        <f t="shared" ref="AK38:AK64" si="39">(AE38+AG38)</f>
        <v>2262.7701055349512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1481.9545140949397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1.5182300917539132E-2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1481.9545140949397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1481.9545140949397</v>
      </c>
      <c r="AJ41" s="148">
        <f t="shared" si="38"/>
        <v>1481.9545140949397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8136.1234894641038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8.3352811401733118E-2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2034.030872366026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4068.0617447320519</v>
      </c>
      <c r="AF42" s="122">
        <f t="shared" si="29"/>
        <v>0.25</v>
      </c>
      <c r="AG42" s="147">
        <f t="shared" si="36"/>
        <v>2034.030872366026</v>
      </c>
      <c r="AH42" s="123">
        <f t="shared" si="37"/>
        <v>1</v>
      </c>
      <c r="AI42" s="112">
        <f t="shared" si="37"/>
        <v>8136.1234894641038</v>
      </c>
      <c r="AJ42" s="148">
        <f t="shared" si="38"/>
        <v>2034.030872366026</v>
      </c>
      <c r="AK42" s="147">
        <f t="shared" si="39"/>
        <v>6102.0926170980783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1235.9920884861883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1.2662469489190271E-2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308.99802212154708</v>
      </c>
      <c r="AB43" s="156">
        <f>Poor!AB43</f>
        <v>0.25</v>
      </c>
      <c r="AC43" s="147">
        <f t="shared" si="41"/>
        <v>308.99802212154708</v>
      </c>
      <c r="AD43" s="156">
        <f>Poor!AD43</f>
        <v>0.25</v>
      </c>
      <c r="AE43" s="147">
        <f t="shared" si="42"/>
        <v>308.99802212154708</v>
      </c>
      <c r="AF43" s="122">
        <f t="shared" si="29"/>
        <v>0.25</v>
      </c>
      <c r="AG43" s="147">
        <f t="shared" si="36"/>
        <v>308.99802212154708</v>
      </c>
      <c r="AH43" s="123">
        <f t="shared" si="37"/>
        <v>1</v>
      </c>
      <c r="AI43" s="112">
        <f t="shared" si="37"/>
        <v>1235.9920884861883</v>
      </c>
      <c r="AJ43" s="148">
        <f t="shared" si="38"/>
        <v>617.99604424309416</v>
      </c>
      <c r="AK43" s="147">
        <f t="shared" si="39"/>
        <v>617.99604424309416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138.43111391045309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1.4181965827893103E-3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34.607778477613273</v>
      </c>
      <c r="AB44" s="156">
        <f>Poor!AB44</f>
        <v>0.25</v>
      </c>
      <c r="AC44" s="147">
        <f t="shared" si="41"/>
        <v>34.607778477613273</v>
      </c>
      <c r="AD44" s="156">
        <f>Poor!AD44</f>
        <v>0.25</v>
      </c>
      <c r="AE44" s="147">
        <f t="shared" si="42"/>
        <v>34.607778477613273</v>
      </c>
      <c r="AF44" s="122">
        <f t="shared" si="29"/>
        <v>0.25</v>
      </c>
      <c r="AG44" s="147">
        <f t="shared" si="36"/>
        <v>34.607778477613273</v>
      </c>
      <c r="AH44" s="123">
        <f t="shared" si="37"/>
        <v>1</v>
      </c>
      <c r="AI44" s="112">
        <f t="shared" si="37"/>
        <v>138.43111391045309</v>
      </c>
      <c r="AJ44" s="148">
        <f t="shared" si="38"/>
        <v>69.215556955226546</v>
      </c>
      <c r="AK44" s="147">
        <f t="shared" si="39"/>
        <v>69.215556955226546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42.023731008530405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4.3052396263246922E-4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10.505932752132601</v>
      </c>
      <c r="AB46" s="156">
        <f>Poor!AB46</f>
        <v>0.25</v>
      </c>
      <c r="AC46" s="147">
        <f t="shared" si="41"/>
        <v>10.505932752132601</v>
      </c>
      <c r="AD46" s="156">
        <f>Poor!AD46</f>
        <v>0.25</v>
      </c>
      <c r="AE46" s="147">
        <f t="shared" si="42"/>
        <v>10.505932752132601</v>
      </c>
      <c r="AF46" s="122">
        <f t="shared" si="29"/>
        <v>0.25</v>
      </c>
      <c r="AG46" s="147">
        <f t="shared" si="36"/>
        <v>10.505932752132601</v>
      </c>
      <c r="AH46" s="123">
        <f t="shared" si="37"/>
        <v>1</v>
      </c>
      <c r="AI46" s="112">
        <f t="shared" si="37"/>
        <v>42.023731008530405</v>
      </c>
      <c r="AJ46" s="148">
        <f t="shared" si="38"/>
        <v>21.011865504265202</v>
      </c>
      <c r="AK46" s="147">
        <f t="shared" si="39"/>
        <v>21.011865504265202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12.359920884861884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1.2662469489190271E-4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3.089980221215471</v>
      </c>
      <c r="AB48" s="156">
        <f>Poor!AB48</f>
        <v>0.25</v>
      </c>
      <c r="AC48" s="147">
        <f t="shared" si="41"/>
        <v>3.089980221215471</v>
      </c>
      <c r="AD48" s="156">
        <f>Poor!AD48</f>
        <v>0.25</v>
      </c>
      <c r="AE48" s="147">
        <f t="shared" si="42"/>
        <v>3.089980221215471</v>
      </c>
      <c r="AF48" s="122">
        <f t="shared" si="29"/>
        <v>0.25</v>
      </c>
      <c r="AG48" s="147">
        <f t="shared" si="36"/>
        <v>3.089980221215471</v>
      </c>
      <c r="AH48" s="123">
        <f t="shared" si="37"/>
        <v>1</v>
      </c>
      <c r="AI48" s="112">
        <f t="shared" si="37"/>
        <v>12.359920884861884</v>
      </c>
      <c r="AJ48" s="148">
        <f t="shared" si="38"/>
        <v>6.179960442430942</v>
      </c>
      <c r="AK48" s="147">
        <f t="shared" si="39"/>
        <v>6.179960442430942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39.551746831558027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4.0519902365408869E-4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9.8879367078895068</v>
      </c>
      <c r="AB49" s="156">
        <f>Poor!AB49</f>
        <v>0.25</v>
      </c>
      <c r="AC49" s="147">
        <f t="shared" si="41"/>
        <v>9.8879367078895068</v>
      </c>
      <c r="AD49" s="156">
        <f>Poor!AD49</f>
        <v>0.25</v>
      </c>
      <c r="AE49" s="147">
        <f t="shared" si="42"/>
        <v>9.8879367078895068</v>
      </c>
      <c r="AF49" s="122">
        <f t="shared" si="29"/>
        <v>0.25</v>
      </c>
      <c r="AG49" s="147">
        <f t="shared" si="36"/>
        <v>9.8879367078895068</v>
      </c>
      <c r="AH49" s="123">
        <f t="shared" si="37"/>
        <v>1</v>
      </c>
      <c r="AI49" s="112">
        <f t="shared" si="37"/>
        <v>39.551746831558027</v>
      </c>
      <c r="AJ49" s="148">
        <f t="shared" si="38"/>
        <v>19.775873415779014</v>
      </c>
      <c r="AK49" s="147">
        <f t="shared" si="39"/>
        <v>19.775873415779014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104731.35333333333</v>
      </c>
      <c r="J65" s="39">
        <f>SUM(J37:J64)</f>
        <v>107153.08560339385</v>
      </c>
      <c r="K65" s="40">
        <f>SUM(K37:K64)</f>
        <v>1</v>
      </c>
      <c r="L65" s="22">
        <f>SUM(L37:L64)</f>
        <v>1.0963684296798164</v>
      </c>
      <c r="M65" s="24">
        <f>SUM(M37:M64)</f>
        <v>1.0977600016739342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16407.916703408031</v>
      </c>
      <c r="AB65" s="137"/>
      <c r="AC65" s="153">
        <f>SUM(AC37:AC64)</f>
        <v>11837.797983613733</v>
      </c>
      <c r="AD65" s="137"/>
      <c r="AE65" s="153">
        <f>SUM(AE37:AE64)</f>
        <v>15905.859728345788</v>
      </c>
      <c r="AF65" s="137"/>
      <c r="AG65" s="153">
        <f>SUM(AG37:AG64)</f>
        <v>27537.391188026282</v>
      </c>
      <c r="AH65" s="137"/>
      <c r="AI65" s="153">
        <f>SUM(AI37:AI64)</f>
        <v>71688.965603393837</v>
      </c>
      <c r="AJ65" s="153">
        <f>SUM(AJ37:AJ64)</f>
        <v>28245.714687021766</v>
      </c>
      <c r="AK65" s="153">
        <f>SUM(AK37:AK64)</f>
        <v>43443.250916372068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86927.997100542285</v>
      </c>
      <c r="J74" s="51">
        <f t="shared" si="44"/>
        <v>4029.9854990321701</v>
      </c>
      <c r="K74" s="40">
        <f>B74/B$76</f>
        <v>7.7941080355359765E-2</v>
      </c>
      <c r="L74" s="22">
        <f t="shared" si="45"/>
        <v>8.1907188522911192E-2</v>
      </c>
      <c r="M74" s="24">
        <f>J74/B$76</f>
        <v>4.1286322864634024E-2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240.41048678393724</v>
      </c>
      <c r="AB74" s="156"/>
      <c r="AC74" s="147">
        <f>AC30*$I$84/4</f>
        <v>3064.8710643745471</v>
      </c>
      <c r="AD74" s="156"/>
      <c r="AE74" s="147">
        <f>AE30*$I$84/4</f>
        <v>3336.0182805961795</v>
      </c>
      <c r="AF74" s="156"/>
      <c r="AG74" s="147">
        <f>AG30*$I$84/4</f>
        <v>2752.2313508927427</v>
      </c>
      <c r="AH74" s="155"/>
      <c r="AI74" s="147">
        <f>SUM(AA74,AC74,AE74,AG74)</f>
        <v>9393.5311826474062</v>
      </c>
      <c r="AJ74" s="148">
        <f>(AA74+AC74)</f>
        <v>3305.2815511584845</v>
      </c>
      <c r="AK74" s="147">
        <f>(AE74+AG74)</f>
        <v>6088.2496314889222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30818.067760459529</v>
      </c>
      <c r="K75" s="40">
        <f>B75/B$76</f>
        <v>0.31859470670479817</v>
      </c>
      <c r="L75" s="22">
        <f t="shared" si="45"/>
        <v>0.27371194793858772</v>
      </c>
      <c r="M75" s="24">
        <f>J75/B$76</f>
        <v>0.31572438559098254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11716.667158426331</v>
      </c>
      <c r="AB75" s="158"/>
      <c r="AC75" s="149">
        <f>AA75+AC65-SUM(AC70,AC74)</f>
        <v>16038.755019467753</v>
      </c>
      <c r="AD75" s="158"/>
      <c r="AE75" s="149">
        <f>AC75+AE65-SUM(AE70,AE74)</f>
        <v>24157.757409019599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44492.078187955369</v>
      </c>
      <c r="AJ75" s="151">
        <f>AJ76-SUM(AJ70,AJ74)</f>
        <v>16038.755019467755</v>
      </c>
      <c r="AK75" s="149">
        <f>AJ75+AK76-SUM(AK70,AK74)</f>
        <v>44492.078187955376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104731.35333333333</v>
      </c>
      <c r="J76" s="51">
        <f t="shared" si="44"/>
        <v>107153.08560339383</v>
      </c>
      <c r="K76" s="40">
        <f>SUM(K70:K75)</f>
        <v>0.99999999999999989</v>
      </c>
      <c r="L76" s="22">
        <f>SUM(L70:L75)</f>
        <v>1.0963684296798166</v>
      </c>
      <c r="M76" s="24">
        <f>SUM(M70:M75)</f>
        <v>1.0977600016739342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16407.916703408031</v>
      </c>
      <c r="AB76" s="137"/>
      <c r="AC76" s="153">
        <f>AC65</f>
        <v>11837.797983613733</v>
      </c>
      <c r="AD76" s="137"/>
      <c r="AE76" s="153">
        <f>AE65</f>
        <v>15905.859728345788</v>
      </c>
      <c r="AF76" s="137"/>
      <c r="AG76" s="153">
        <f>AG65</f>
        <v>27537.391188026282</v>
      </c>
      <c r="AH76" s="137"/>
      <c r="AI76" s="153">
        <f>SUM(AA76,AC76,AE76,AG76)</f>
        <v>71688.965603393823</v>
      </c>
      <c r="AJ76" s="154">
        <f>SUM(AA76,AC76)</f>
        <v>28245.714687021762</v>
      </c>
      <c r="AK76" s="154">
        <f>SUM(AE76,AG76)</f>
        <v>43443.250916372068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11716.667158426331</v>
      </c>
      <c r="AD78" s="112"/>
      <c r="AE78" s="112">
        <f>AC75</f>
        <v>16038.755019467753</v>
      </c>
      <c r="AF78" s="112"/>
      <c r="AG78" s="112">
        <f>AE75</f>
        <v>24157.757409019599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11957.077645210269</v>
      </c>
      <c r="AB79" s="112"/>
      <c r="AC79" s="112">
        <f>AA79-AA74+AC65-AC70</f>
        <v>19103.6260838423</v>
      </c>
      <c r="AD79" s="112"/>
      <c r="AE79" s="112">
        <f>AC79-AC74+AE65-AE70</f>
        <v>27493.775689615777</v>
      </c>
      <c r="AF79" s="112"/>
      <c r="AG79" s="112">
        <f>AE79-AE74+AG65-AG70</f>
        <v>47244.309538848123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0.94514179826845923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0.94514179826845923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0.1875539397833686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0.1875539397833686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0.122834576530055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0.122834576530055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0.67437783948106478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0.67437783948106478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0.10244752004174729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0.10244752004174729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1.1474122244675696E-2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1.1474122244675696E-2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3.4832156814194079E-3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3.4832156814194079E-3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1.0244752004174729E-3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1.0244752004174729E-3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3.2783206413359136E-3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3.2783206413359136E-3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8.6808544484756069</v>
      </c>
      <c r="J119" s="24">
        <f>SUM(J91:J118)</f>
        <v>8.8815842651014041</v>
      </c>
      <c r="K119" s="22">
        <f>SUM(K91:K118)</f>
        <v>8.0906429926014791</v>
      </c>
      <c r="L119" s="22">
        <f>SUM(L91:L118)</f>
        <v>8.8703255528984961</v>
      </c>
      <c r="M119" s="57">
        <f t="shared" si="49"/>
        <v>8.8815842651014041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7.2051899102801356</v>
      </c>
      <c r="J128" s="228">
        <f>(J30)</f>
        <v>0.3340328987750335</v>
      </c>
      <c r="K128" s="22">
        <f>(B128)</f>
        <v>0.63059345561288027</v>
      </c>
      <c r="L128" s="22">
        <f>IF(L124=L119,0,(L119-L124)/(B119-B124)*K128)</f>
        <v>0.66268182086657978</v>
      </c>
      <c r="M128" s="57">
        <f t="shared" si="63"/>
        <v>0.3340328987750335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2.5544132878750903</v>
      </c>
      <c r="K129" s="29">
        <f>(B129)</f>
        <v>2.5776360312810986</v>
      </c>
      <c r="L129" s="60">
        <f>IF(SUM(L124:L128)&gt;L130,0,L130-SUM(L124:L128))</f>
        <v>2.2145056535806358</v>
      </c>
      <c r="M129" s="57">
        <f t="shared" si="63"/>
        <v>2.5544132878750903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8.6808544484756069</v>
      </c>
      <c r="J130" s="228">
        <f>(J119)</f>
        <v>8.8815842651014041</v>
      </c>
      <c r="K130" s="22">
        <f>(B130)</f>
        <v>8.0906429926014791</v>
      </c>
      <c r="L130" s="22">
        <f>(L119)</f>
        <v>8.8703255528984961</v>
      </c>
      <c r="M130" s="57">
        <f t="shared" si="63"/>
        <v>8.8815842651014041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1361.0199689416072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25511.855170574196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3.5739988745179557E-2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3.5739988745179557E-2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0.14295995498071823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0.14295995498071823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3.5739988745179557E-2</v>
      </c>
      <c r="AJ9" s="120">
        <f t="shared" si="14"/>
        <v>7.1479977490359115E-2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2.1045140677201431E-2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2.1045140677201431E-2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23963.45442148668</v>
      </c>
      <c r="U11" s="223">
        <v>5</v>
      </c>
      <c r="V11" s="56"/>
      <c r="W11" s="115"/>
      <c r="X11" s="118">
        <f>Poor!X11</f>
        <v>1</v>
      </c>
      <c r="Y11" s="183">
        <f t="shared" si="9"/>
        <v>8.4180562708805723E-2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8.4180562708805723E-2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2.1045140677201431E-2</v>
      </c>
      <c r="AJ11" s="120">
        <f t="shared" si="14"/>
        <v>4.2090281354402861E-2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9.7870648034291776E-4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9.7870648034291776E-4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253069.59553415491</v>
      </c>
      <c r="T23" s="179">
        <f>SUM(T7:T22)</f>
        <v>252914.18152948629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4.7315525808890785E-2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4.7315525808890785E-2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0.18926210323556314</v>
      </c>
      <c r="Z27" s="156">
        <f>Poor!Z27</f>
        <v>0.25</v>
      </c>
      <c r="AA27" s="121">
        <f t="shared" si="16"/>
        <v>4.7315525808890785E-2</v>
      </c>
      <c r="AB27" s="156">
        <f>Poor!AB27</f>
        <v>0.25</v>
      </c>
      <c r="AC27" s="121">
        <f t="shared" si="7"/>
        <v>4.7315525808890785E-2</v>
      </c>
      <c r="AD27" s="156">
        <f>Poor!AD27</f>
        <v>0.25</v>
      </c>
      <c r="AE27" s="121">
        <f t="shared" si="8"/>
        <v>4.7315525808890785E-2</v>
      </c>
      <c r="AF27" s="122">
        <f t="shared" si="10"/>
        <v>0.25</v>
      </c>
      <c r="AG27" s="121">
        <f t="shared" si="11"/>
        <v>4.7315525808890785E-2</v>
      </c>
      <c r="AH27" s="123">
        <f t="shared" si="12"/>
        <v>1</v>
      </c>
      <c r="AI27" s="183">
        <f t="shared" si="13"/>
        <v>4.7315525808890785E-2</v>
      </c>
      <c r="AJ27" s="120">
        <f t="shared" si="14"/>
        <v>4.7315525808890785E-2</v>
      </c>
      <c r="AK27" s="119">
        <f t="shared" si="15"/>
        <v>4.7315525808890785E-2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0.4436532665101498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0.4436532665101498</v>
      </c>
      <c r="N29" s="229"/>
      <c r="P29" s="22"/>
      <c r="V29" s="56"/>
      <c r="W29" s="110"/>
      <c r="X29" s="118"/>
      <c r="Y29" s="183">
        <f t="shared" si="9"/>
        <v>1.7746130660405992</v>
      </c>
      <c r="Z29" s="156">
        <f>Poor!Z29</f>
        <v>0.25</v>
      </c>
      <c r="AA29" s="121">
        <f t="shared" si="16"/>
        <v>0.4436532665101498</v>
      </c>
      <c r="AB29" s="156">
        <f>Poor!AB29</f>
        <v>0.25</v>
      </c>
      <c r="AC29" s="121">
        <f t="shared" si="7"/>
        <v>0.4436532665101498</v>
      </c>
      <c r="AD29" s="156">
        <f>Poor!AD29</f>
        <v>0.25</v>
      </c>
      <c r="AE29" s="121">
        <f t="shared" si="8"/>
        <v>0.4436532665101498</v>
      </c>
      <c r="AF29" s="122">
        <f t="shared" si="10"/>
        <v>0.25</v>
      </c>
      <c r="AG29" s="121">
        <f t="shared" si="11"/>
        <v>0.4436532665101498</v>
      </c>
      <c r="AH29" s="123">
        <f t="shared" si="12"/>
        <v>1</v>
      </c>
      <c r="AI29" s="183">
        <f t="shared" si="13"/>
        <v>0.4436532665101498</v>
      </c>
      <c r="AJ29" s="120">
        <f t="shared" si="14"/>
        <v>0.4436532665101498</v>
      </c>
      <c r="AK29" s="119">
        <f t="shared" si="15"/>
        <v>0.4436532665101498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16.615904171895011</v>
      </c>
      <c r="J30" s="231">
        <f>IF(I$32&lt;=1,I30,1-SUM(J6:J29))</f>
        <v>0.32190472879062948</v>
      </c>
      <c r="K30" s="22">
        <f t="shared" si="4"/>
        <v>0.68160895442092151</v>
      </c>
      <c r="L30" s="22">
        <f>IF(L124=L119,0,IF(K30="",0,(L119-L124)/(B119-B124)*K30))</f>
        <v>0.67641508916602999</v>
      </c>
      <c r="M30" s="175">
        <f t="shared" si="6"/>
        <v>0.32190472879062948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1.2876189151625179</v>
      </c>
      <c r="Z30" s="122">
        <f>IF($Y30=0,0,AA30/($Y$30))</f>
        <v>6.9637063032301563E-2</v>
      </c>
      <c r="AA30" s="187">
        <f>IF(AA79*4/$I$83+SUM(AA6:AA29)&lt;1,AA79*4/$I$83,1-SUM(AA6:AA29))</f>
        <v>8.9665999556756026E-2</v>
      </c>
      <c r="AB30" s="122">
        <f>IF($Y30=0,0,AC30/($Y$30))</f>
        <v>0.36568278519707786</v>
      </c>
      <c r="AC30" s="187">
        <f>IF(AC79*4/$I$83+SUM(AC6:AC29)&lt;1,AC79*4/$I$83,1-SUM(AC6:AC29))</f>
        <v>0.47086007116906947</v>
      </c>
      <c r="AD30" s="122">
        <f>IF($Y30=0,0,AE30/($Y$30))</f>
        <v>0.35221329402834439</v>
      </c>
      <c r="AE30" s="187">
        <f>IF(AE79*4/$I$83+SUM(AE6:AE29)&lt;1,AE79*4/$I$83,1-SUM(AE6:AE29))</f>
        <v>0.45351649956259377</v>
      </c>
      <c r="AF30" s="122">
        <f>IF($Y30=0,0,AG30/($Y$30))</f>
        <v>0.21550721842296539</v>
      </c>
      <c r="AG30" s="187">
        <f>IF(AG79*4/$I$83+SUM(AG6:AG29)&lt;1,AG79*4/$I$83,1-SUM(AG6:AG29))</f>
        <v>0.27749117079547048</v>
      </c>
      <c r="AH30" s="123">
        <f t="shared" si="12"/>
        <v>1.0030403606806892</v>
      </c>
      <c r="AI30" s="183">
        <f t="shared" si="13"/>
        <v>0.32288343527097241</v>
      </c>
      <c r="AJ30" s="120">
        <f t="shared" si="14"/>
        <v>0.28026303536291275</v>
      </c>
      <c r="AK30" s="119">
        <f t="shared" si="15"/>
        <v>0.36550383517903212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-0.36090315493009939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17.558690517011616</v>
      </c>
      <c r="J32" s="17"/>
      <c r="L32" s="22">
        <f>SUM(L6:L30)</f>
        <v>1.3609031549300994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3.9960851740786283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-2.4749659853418995E-2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15245.83632109837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7.0752249937806266E-2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15245.83632109837</v>
      </c>
      <c r="AH37" s="123">
        <f>SUM(Z37,AB37,AD37,AF37)</f>
        <v>1</v>
      </c>
      <c r="AI37" s="112">
        <f>SUM(AA37,AC37,AE37,AG37)</f>
        <v>15245.83632109837</v>
      </c>
      <c r="AJ37" s="148">
        <f>(AA37+AC37)</f>
        <v>0</v>
      </c>
      <c r="AK37" s="147">
        <f>(AE37+AG37)</f>
        <v>15245.83632109837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4589.3862977024764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2.1298235108744474E-2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4589.3862977024764</v>
      </c>
      <c r="AH38" s="123">
        <f t="shared" ref="AH38:AI58" si="35">SUM(Z38,AB38,AD38,AF38)</f>
        <v>1</v>
      </c>
      <c r="AI38" s="112">
        <f t="shared" si="35"/>
        <v>4589.3862977024764</v>
      </c>
      <c r="AJ38" s="148">
        <f t="shared" ref="AJ38:AJ64" si="36">(AA38+AC38)</f>
        <v>0</v>
      </c>
      <c r="AK38" s="147">
        <f t="shared" ref="AK38:AK64" si="37">(AE38+AG38)</f>
        <v>4589.3862977024764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2814.7823656853716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1.3062726193767329E-2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2814.7823656853716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2814.7823656853716</v>
      </c>
      <c r="AJ41" s="148">
        <f t="shared" si="36"/>
        <v>2814.7823656853716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309.88429713967389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1.4380982965615406E-3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77.471074284918473</v>
      </c>
      <c r="AB43" s="156">
        <f>Poor!AB43</f>
        <v>0.25</v>
      </c>
      <c r="AC43" s="147">
        <f t="shared" si="39"/>
        <v>77.471074284918473</v>
      </c>
      <c r="AD43" s="156">
        <f>Poor!AD43</f>
        <v>0.25</v>
      </c>
      <c r="AE43" s="147">
        <f t="shared" si="40"/>
        <v>77.471074284918473</v>
      </c>
      <c r="AF43" s="122">
        <f t="shared" si="31"/>
        <v>0.25</v>
      </c>
      <c r="AG43" s="147">
        <f t="shared" si="34"/>
        <v>77.471074284918473</v>
      </c>
      <c r="AH43" s="123">
        <f t="shared" si="35"/>
        <v>1</v>
      </c>
      <c r="AI43" s="112">
        <f t="shared" si="35"/>
        <v>309.88429713967389</v>
      </c>
      <c r="AJ43" s="148">
        <f t="shared" si="36"/>
        <v>154.94214856983695</v>
      </c>
      <c r="AK43" s="147">
        <f t="shared" si="37"/>
        <v>154.94214856983695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116.20661142737771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5.3928686121057772E-4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29.051652856844427</v>
      </c>
      <c r="AB44" s="156">
        <f>Poor!AB44</f>
        <v>0.25</v>
      </c>
      <c r="AC44" s="147">
        <f t="shared" si="39"/>
        <v>29.051652856844427</v>
      </c>
      <c r="AD44" s="156">
        <f>Poor!AD44</f>
        <v>0.25</v>
      </c>
      <c r="AE44" s="147">
        <f t="shared" si="40"/>
        <v>29.051652856844427</v>
      </c>
      <c r="AF44" s="122">
        <f t="shared" si="31"/>
        <v>0.25</v>
      </c>
      <c r="AG44" s="147">
        <f t="shared" si="34"/>
        <v>29.051652856844427</v>
      </c>
      <c r="AH44" s="123">
        <f t="shared" si="35"/>
        <v>1</v>
      </c>
      <c r="AI44" s="112">
        <f t="shared" si="35"/>
        <v>116.20661142737771</v>
      </c>
      <c r="AJ44" s="148">
        <f t="shared" si="36"/>
        <v>58.103305713688854</v>
      </c>
      <c r="AK44" s="147">
        <f t="shared" si="37"/>
        <v>58.103305713688854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218268.19999999998</v>
      </c>
      <c r="J65" s="39">
        <f>SUM(J37:J64)</f>
        <v>219042.29589305326</v>
      </c>
      <c r="K65" s="40">
        <f>SUM(K37:K64)</f>
        <v>1.0000000000000002</v>
      </c>
      <c r="L65" s="22">
        <f>SUM(L37:L64)</f>
        <v>1.0164357115675553</v>
      </c>
      <c r="M65" s="24">
        <f>SUM(M37:M64)</f>
        <v>1.0165224746988297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13353.405092827135</v>
      </c>
      <c r="AB65" s="137"/>
      <c r="AC65" s="153">
        <f>SUM(AC37:AC64)</f>
        <v>8135.3227271417636</v>
      </c>
      <c r="AD65" s="137"/>
      <c r="AE65" s="153">
        <f>SUM(AE37:AE64)</f>
        <v>10676.322727141764</v>
      </c>
      <c r="AF65" s="137"/>
      <c r="AG65" s="153">
        <f>SUM(AG37:AG64)</f>
        <v>29241.04534594261</v>
      </c>
      <c r="AH65" s="137"/>
      <c r="AI65" s="153">
        <f>SUM(AI37:AI64)</f>
        <v>61406.095893053265</v>
      </c>
      <c r="AJ65" s="153">
        <f>SUM(AJ37:AJ64)</f>
        <v>21488.727819968895</v>
      </c>
      <c r="AK65" s="153">
        <f>SUM(AK37:AK64)</f>
        <v>39917.36807308437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200464.84376720901</v>
      </c>
      <c r="J74" s="51">
        <f>J128*I$83</f>
        <v>3883.6635368955513</v>
      </c>
      <c r="K74" s="40">
        <f>B74/B$76</f>
        <v>3.8162650535183681E-2</v>
      </c>
      <c r="L74" s="22">
        <f>(L128*G$37*F$9/F$7)/B$130</f>
        <v>3.7871850856917043E-2</v>
      </c>
      <c r="M74" s="24">
        <f>J74/B$76</f>
        <v>1.8023145956022085E-2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270.44692251504677</v>
      </c>
      <c r="AB74" s="156"/>
      <c r="AC74" s="147">
        <f>AC30*$I$83/4</f>
        <v>1420.1888989402996</v>
      </c>
      <c r="AD74" s="156"/>
      <c r="AE74" s="147">
        <f>AE30*$I$83/4</f>
        <v>1367.8779272277527</v>
      </c>
      <c r="AF74" s="156"/>
      <c r="AG74" s="147">
        <f>AG30*$I$83/4</f>
        <v>836.95752612705587</v>
      </c>
      <c r="AH74" s="155"/>
      <c r="AI74" s="147">
        <f>SUM(AA74,AC74,AE74,AG74)</f>
        <v>3895.4712748101547</v>
      </c>
      <c r="AJ74" s="148">
        <f>(AA74+AC74)</f>
        <v>1690.6358214553463</v>
      </c>
      <c r="AK74" s="147">
        <f>(AE74+AG74)</f>
        <v>2204.8354533548086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135567.59167892227</v>
      </c>
      <c r="K75" s="40">
        <f>B75/B$76</f>
        <v>0.65982081226975331</v>
      </c>
      <c r="L75" s="22">
        <f>(L129*G$37*F$9/F$7)/B$130</f>
        <v>0.60920103375880263</v>
      </c>
      <c r="M75" s="24">
        <f>J75/B$76</f>
        <v>0.62913650179097214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8632.1191121143274</v>
      </c>
      <c r="AB75" s="158"/>
      <c r="AC75" s="149">
        <f>AA75+AC65-SUM(AC70,AC74)</f>
        <v>10896.413882118031</v>
      </c>
      <c r="AD75" s="158"/>
      <c r="AE75" s="149">
        <f>AC75+AE65-SUM(AE70,AE74)</f>
        <v>15754.019623834281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39707.268385452073</v>
      </c>
      <c r="AJ75" s="151">
        <f>AJ76-SUM(AJ70,AJ74)</f>
        <v>10896.413882118031</v>
      </c>
      <c r="AK75" s="149">
        <f>AJ75+AK76-SUM(AK70,AK74)</f>
        <v>39707.26838545208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218268.20000000004</v>
      </c>
      <c r="J76" s="51">
        <f>J130*I$83</f>
        <v>219042.29589305329</v>
      </c>
      <c r="K76" s="40">
        <f>SUM(K70:K75)</f>
        <v>0.83365805754334743</v>
      </c>
      <c r="L76" s="22">
        <f>SUM(L70:L75)</f>
        <v>0.8201522194687052</v>
      </c>
      <c r="M76" s="24">
        <f>SUM(M70:M75)</f>
        <v>0.82023898259997985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13353.405092827135</v>
      </c>
      <c r="AB76" s="137"/>
      <c r="AC76" s="153">
        <f>AC65</f>
        <v>8135.3227271417636</v>
      </c>
      <c r="AD76" s="137"/>
      <c r="AE76" s="153">
        <f>AE65</f>
        <v>10676.322727141764</v>
      </c>
      <c r="AF76" s="137"/>
      <c r="AG76" s="153">
        <f>AG65</f>
        <v>29241.04534594261</v>
      </c>
      <c r="AH76" s="137"/>
      <c r="AI76" s="153">
        <f>SUM(AA76,AC76,AE76,AG76)</f>
        <v>61406.095893053272</v>
      </c>
      <c r="AJ76" s="154">
        <f>SUM(AA76,AC76)</f>
        <v>21488.727819968899</v>
      </c>
      <c r="AK76" s="154">
        <f>SUM(AE76,AG76)</f>
        <v>39917.368073084377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8632.1191121143274</v>
      </c>
      <c r="AD78" s="112"/>
      <c r="AE78" s="112">
        <f>AC75</f>
        <v>10896.413882118031</v>
      </c>
      <c r="AF78" s="112"/>
      <c r="AG78" s="112">
        <f>AE75</f>
        <v>15754.019623834281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8902.5660346293735</v>
      </c>
      <c r="AB79" s="112"/>
      <c r="AC79" s="112">
        <f>AA79-AA74+AC65-AC70</f>
        <v>12316.602781058329</v>
      </c>
      <c r="AD79" s="112"/>
      <c r="AE79" s="112">
        <f>AC79-AC74+AE65-AE70</f>
        <v>17121.897551062033</v>
      </c>
      <c r="AF79" s="112"/>
      <c r="AG79" s="112">
        <f>AE79-AE74+AG65-AG70</f>
        <v>40544.225911579131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1.2636797084776628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1.2636797084776628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0.38039988208099995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0.38039988208099995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0.23330851023075244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0.23330851023075244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2.5685340575862654E-2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2.5685340575862654E-2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9.6320027159484938E-3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9.6320027159484938E-3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18.091568710090481</v>
      </c>
      <c r="J119" s="24">
        <f>SUM(J91:J118)</f>
        <v>18.155731098552803</v>
      </c>
      <c r="K119" s="22">
        <f>SUM(K91:K118)</f>
        <v>17.86062930279224</v>
      </c>
      <c r="L119" s="22">
        <f>SUM(L91:L118)</f>
        <v>18.15418145442796</v>
      </c>
      <c r="M119" s="57">
        <f t="shared" si="50"/>
        <v>18.155731098552803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16.615904171895011</v>
      </c>
      <c r="J128" s="228">
        <f>(J30)</f>
        <v>0.32190472879062948</v>
      </c>
      <c r="K128" s="22">
        <f>(B128)</f>
        <v>0.68160895442092151</v>
      </c>
      <c r="L128" s="22">
        <f>IF(L124=L119,0,(L119-L124)/(B119-B124)*K128)</f>
        <v>0.67641508916602999</v>
      </c>
      <c r="M128" s="57">
        <f t="shared" si="90"/>
        <v>0.32190472879062948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11.236773839344039</v>
      </c>
      <c r="K129" s="29">
        <f>(B129)</f>
        <v>11.784814934217332</v>
      </c>
      <c r="L129" s="60">
        <f>IF(SUM(L124:L128)&gt;L130,0,L130-SUM(L124:L128))</f>
        <v>10.880713834843796</v>
      </c>
      <c r="M129" s="57">
        <f t="shared" si="90"/>
        <v>11.236773839344039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18.091568710090481</v>
      </c>
      <c r="J130" s="228">
        <f>(J119)</f>
        <v>18.155731098552803</v>
      </c>
      <c r="K130" s="22">
        <f>(B130)</f>
        <v>17.86062930279224</v>
      </c>
      <c r="L130" s="22">
        <f>(L119)</f>
        <v>18.15418145442796</v>
      </c>
      <c r="M130" s="57">
        <f t="shared" si="90"/>
        <v>18.155731098552803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1406.6484359125288</v>
      </c>
      <c r="G72" s="109">
        <f>Poor!T7</f>
        <v>2849.380780619053</v>
      </c>
      <c r="H72" s="109">
        <f>Middle!T7</f>
        <v>2125.8053696577604</v>
      </c>
      <c r="I72" s="109">
        <f>Rich!T7</f>
        <v>1361.0199689416072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1720.4495297202791</v>
      </c>
      <c r="H73" s="109">
        <f>Middle!T8</f>
        <v>12670.213262492156</v>
      </c>
      <c r="I73" s="109">
        <f>Rich!T8</f>
        <v>25511.855170574196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7710.0242051616642</v>
      </c>
      <c r="H76" s="109">
        <f>Middle!T11</f>
        <v>16822.509331862693</v>
      </c>
      <c r="I76" s="109">
        <f>Rich!T11</f>
        <v>23963.45442148668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99.086325929357429</v>
      </c>
      <c r="H77" s="109">
        <f>Middle!T12</f>
        <v>68.146204343530755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4793.9321343993915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38655.030289301474</v>
      </c>
      <c r="G88" s="109">
        <f>Poor!T23</f>
        <v>57815.979375230163</v>
      </c>
      <c r="H88" s="109">
        <f>Middle!T23</f>
        <v>127308.63986367565</v>
      </c>
      <c r="I88" s="109">
        <f>Rich!T23</f>
        <v>252914.18152948629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9344.9044248844802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40718.744424884484</v>
      </c>
      <c r="G100" s="239">
        <f t="shared" si="0"/>
        <v>21557.795338955781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2016-06-02T07:07:18Z</dcterms:modified>
  <cp:category/>
</cp:coreProperties>
</file>