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E22" i="7"/>
  <c r="E22" i="8"/>
  <c r="H22" i="8"/>
  <c r="I22" i="8"/>
  <c r="D23" i="8"/>
  <c r="E23" i="7"/>
  <c r="E23" i="8"/>
  <c r="H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E50" i="7"/>
  <c r="E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E54" i="7"/>
  <c r="E54" i="8"/>
  <c r="H108" i="8"/>
  <c r="I108" i="8"/>
  <c r="B109" i="8"/>
  <c r="C109" i="8"/>
  <c r="D109" i="8"/>
  <c r="G55" i="8"/>
  <c r="F55" i="7"/>
  <c r="F55" i="8"/>
  <c r="E55" i="7"/>
  <c r="E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H22" i="7"/>
  <c r="I22" i="7"/>
  <c r="D23" i="7"/>
  <c r="H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E49" i="12"/>
  <c r="H103" i="12"/>
  <c r="L103" i="12"/>
  <c r="G50" i="12"/>
  <c r="F50" i="12"/>
  <c r="E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E54" i="12"/>
  <c r="H108" i="12"/>
  <c r="L108" i="12"/>
  <c r="G55" i="12"/>
  <c r="F55" i="12"/>
  <c r="E55" i="12"/>
  <c r="H109" i="12"/>
  <c r="L109" i="12"/>
  <c r="G56" i="12"/>
  <c r="F56" i="12"/>
  <c r="E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E22" i="12"/>
  <c r="H22" i="12"/>
  <c r="I22" i="12"/>
  <c r="D23" i="12"/>
  <c r="E23" i="12"/>
  <c r="H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F59" i="12"/>
  <c r="E61" i="12"/>
  <c r="E62" i="12"/>
  <c r="E63" i="12"/>
  <c r="F63" i="12"/>
  <c r="E64" i="12"/>
  <c r="E30" i="12"/>
  <c r="E21" i="12"/>
  <c r="H21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F59" i="7"/>
  <c r="E61" i="7"/>
  <c r="E62" i="7"/>
  <c r="E63" i="7"/>
  <c r="F63" i="7"/>
  <c r="E64" i="7"/>
  <c r="E30" i="7"/>
  <c r="E21" i="7"/>
  <c r="H21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F59" i="8"/>
  <c r="E61" i="8"/>
  <c r="E62" i="8"/>
  <c r="E63" i="8"/>
  <c r="F63" i="8"/>
  <c r="E64" i="8"/>
  <c r="E30" i="8"/>
  <c r="E21" i="8"/>
  <c r="H21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<sst xmlns="http://schemas.openxmlformats.org/spreadsheetml/2006/main" count="849" uniqueCount="191">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</sst>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0.00983698132004981</c:v>
                </c:pt>
                <c:pt idx="2" formatCode="0.0%">
                  <c:v>0.00983698132004981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0.000625673723536737</c:v>
                </c:pt>
                <c:pt idx="2" formatCode="0.0%">
                  <c:v>0.000625673723536737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0.0044535803237858</c:v>
                </c:pt>
                <c:pt idx="2" formatCode="0.0%">
                  <c:v>0.0044535803237858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0.00355555555555555</c:v>
                </c:pt>
                <c:pt idx="2" formatCode="0.0%">
                  <c:v>0.00355555555555555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0.0718620488013698</c:v>
                </c:pt>
                <c:pt idx="2" formatCode="0.0%">
                  <c:v>0.0818511035958904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0.0333088975171233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0.00743425663138232</c:v>
                </c:pt>
                <c:pt idx="2" formatCode="0.0%">
                  <c:v>0.00743425663138232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0.000147728518057285</c:v>
                </c:pt>
                <c:pt idx="2" formatCode="0.0%">
                  <c:v>0.000147728518057285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0.00356222685761727</c:v>
                </c:pt>
                <c:pt idx="2" formatCode="0.0%">
                  <c:v>0.00885809132420091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0.00181053860523039</c:v>
                </c:pt>
                <c:pt idx="2" formatCode="0.0%">
                  <c:v>0.00207703922789539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0.00186270236612702</c:v>
                </c:pt>
                <c:pt idx="2" formatCode="0.0%">
                  <c:v>0.00321099766991366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0.001491141396463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0.0264512799657534</c:v>
                </c:pt>
                <c:pt idx="2" formatCode="0.0%">
                  <c:v>0.0204650226903708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0.00788609589041096</c:v>
                </c:pt>
                <c:pt idx="2" formatCode="0.0%">
                  <c:v>0.00429434152518141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0.176715014169755</c:v>
                </c:pt>
                <c:pt idx="2" formatCode="0.0%">
                  <c:v>0.48184051408604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21976"/>
        <c:axId val="-2099947000"/>
      </c:barChart>
      <c:catAx>
        <c:axId val="-209992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4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4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2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0.00549377460891774</c:v>
                </c:pt>
                <c:pt idx="2">
                  <c:v>0.00549377460891774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0.0431653719272108</c:v>
                </c:pt>
                <c:pt idx="2">
                  <c:v>0.0526712415018741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0.0116154091731404</c:v>
                </c:pt>
                <c:pt idx="2">
                  <c:v>0.0116885312467916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0.0239072310311802</c:v>
                </c:pt>
                <c:pt idx="2">
                  <c:v>0.0239072310311802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0.0100619878684687</c:v>
                </c:pt>
                <c:pt idx="2">
                  <c:v>0.00256219140049809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0.000387671935944325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0.000588759586292944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0.000670426731935724</c:v>
                </c:pt>
                <c:pt idx="2">
                  <c:v>0.000170717916746125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0.00279344471639885</c:v>
                </c:pt>
                <c:pt idx="2">
                  <c:v>0.000711324653108852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0.000838033414919655</c:v>
                </c:pt>
                <c:pt idx="2">
                  <c:v>0.000213397395932656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0.000162950941789933</c:v>
                </c:pt>
                <c:pt idx="2">
                  <c:v>4.14939380980164E-5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0.000744918591039693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0.000465574119399808</c:v>
                </c:pt>
                <c:pt idx="2">
                  <c:v>0.000118554108851475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0.0682797701394062</c:v>
                </c:pt>
                <c:pt idx="2">
                  <c:v>0.0682797701394062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0.0565073959774396</c:v>
                </c:pt>
                <c:pt idx="2">
                  <c:v>0.0565073959774396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0.0036684214046364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0.0932372033627753</c:v>
                </c:pt>
                <c:pt idx="2">
                  <c:v>0.0932372033627753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616216"/>
        <c:axId val="-2078613192"/>
      </c:barChart>
      <c:catAx>
        <c:axId val="-207861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1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61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1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0.0045099856167183</c:v>
                </c:pt>
                <c:pt idx="2">
                  <c:v>0.0045099856167183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0.0349753986602644</c:v>
                </c:pt>
                <c:pt idx="2">
                  <c:v>0.0354988372423821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0.00925007254041203</c:v>
                </c:pt>
                <c:pt idx="2">
                  <c:v>0.00884004565108647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0.0131040744311428</c:v>
                </c:pt>
                <c:pt idx="2">
                  <c:v>0.0131040744311428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0.00982805582335707</c:v>
                </c:pt>
                <c:pt idx="2">
                  <c:v>0.00796496934463295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0.000578787772376661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0.00244609389381332</c:v>
                </c:pt>
                <c:pt idx="2">
                  <c:v>0.00224736466941608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0.00157248893173713</c:v>
                </c:pt>
                <c:pt idx="2">
                  <c:v>0.00127439509514127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0.0028392161267476</c:v>
                </c:pt>
                <c:pt idx="2">
                  <c:v>0.00230099114400507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0.000524162977245711</c:v>
                </c:pt>
                <c:pt idx="2">
                  <c:v>0.000424798365047091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7.64404341816661E-5</c:v>
                </c:pt>
                <c:pt idx="2">
                  <c:v>6.19497615693674E-5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0.000349441984830474</c:v>
                </c:pt>
                <c:pt idx="2">
                  <c:v>0.000349441984830474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0.000546003101297615</c:v>
                </c:pt>
                <c:pt idx="2">
                  <c:v>0.000442498296924053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0.0485973960332095</c:v>
                </c:pt>
                <c:pt idx="2">
                  <c:v>0.0485973960332094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0.229733144884263</c:v>
                </c:pt>
                <c:pt idx="2">
                  <c:v>0.229733144884263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0.0437376564298885</c:v>
                </c:pt>
                <c:pt idx="2">
                  <c:v>0.0437376564298885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472072"/>
        <c:axId val="-2078469016"/>
      </c:barChart>
      <c:catAx>
        <c:axId val="-207847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6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6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7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0.00654341503946821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0.00040132945575405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0.0266566265060241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0.00922309929372663</c:v>
                </c:pt>
                <c:pt idx="2">
                  <c:v>0.00922309929372663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0.0133734939759036</c:v>
                </c:pt>
                <c:pt idx="2">
                  <c:v>0.0133734939759036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0.0622559202326548</c:v>
                </c:pt>
                <c:pt idx="2">
                  <c:v>0.0622559202326547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0.0228533444121313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0.798595762359784</c:v>
                </c:pt>
                <c:pt idx="2">
                  <c:v>0.798595762359784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326504"/>
        <c:axId val="-2078323480"/>
      </c:barChart>
      <c:catAx>
        <c:axId val="-207832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2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32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26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1079.250212662857</c:v>
                </c:pt>
                <c:pt idx="5">
                  <c:v>2447.168814031978</c:v>
                </c:pt>
                <c:pt idx="6">
                  <c:v>4026.311258672464</c:v>
                </c:pt>
                <c:pt idx="7">
                  <c:v>3276.888791891845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0.0</c:v>
                </c:pt>
                <c:pt idx="6">
                  <c:v>3373.184127520121</c:v>
                </c:pt>
                <c:pt idx="7">
                  <c:v>7020.53908894439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128.5604521825576</c:v>
                </c:pt>
                <c:pt idx="5">
                  <c:v>253.1633072711589</c:v>
                </c:pt>
                <c:pt idx="6">
                  <c:v>327.015715277732</c:v>
                </c:pt>
                <c:pt idx="7">
                  <c:v>538.6255699202997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1836.178333333333</c:v>
                </c:pt>
                <c:pt idx="6">
                  <c:v>8473.996611281817</c:v>
                </c:pt>
                <c:pt idx="7">
                  <c:v>13041.40929148077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855.4999999999999</c:v>
                </c:pt>
                <c:pt idx="5">
                  <c:v>1784.75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3158.197686794567</c:v>
                </c:pt>
                <c:pt idx="5">
                  <c:v>5323.649163561492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4153.6</c:v>
                </c:pt>
                <c:pt idx="6">
                  <c:v>14294.85714285714</c:v>
                </c:pt>
                <c:pt idx="7">
                  <c:v>67968.0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733.4399999999999</c:v>
                </c:pt>
                <c:pt idx="5">
                  <c:v>4067.2</c:v>
                </c:pt>
                <c:pt idx="6">
                  <c:v>420.2319962132511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25629.6</c:v>
                </c:pt>
                <c:pt idx="5">
                  <c:v>25629.6</c:v>
                </c:pt>
                <c:pt idx="6">
                  <c:v>10680.68571428572</c:v>
                </c:pt>
                <c:pt idx="7">
                  <c:v>10680.68571428572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014424"/>
        <c:axId val="-20790178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014424"/>
        <c:axId val="-2079017816"/>
      </c:lineChart>
      <c:catAx>
        <c:axId val="-207901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1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01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1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133320"/>
        <c:axId val="-20791365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33320"/>
        <c:axId val="-2079136568"/>
      </c:lineChart>
      <c:catAx>
        <c:axId val="-207913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13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13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13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226024"/>
        <c:axId val="-20792293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26024"/>
        <c:axId val="-2079229320"/>
      </c:lineChart>
      <c:catAx>
        <c:axId val="-2079226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2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2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2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0.489665029204547</c:v>
                </c:pt>
                <c:pt idx="2">
                  <c:v>0.489665029204547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0.348454451385964</c:v>
                </c:pt>
                <c:pt idx="2">
                  <c:v>0.348454451385964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0.0537661851568587</c:v>
                </c:pt>
                <c:pt idx="2">
                  <c:v>0.14660172718284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-0.348454451385964</c:v>
                </c:pt>
                <c:pt idx="2">
                  <c:v>-0.109234370267636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293944"/>
        <c:axId val="-2079297304"/>
      </c:barChart>
      <c:catAx>
        <c:axId val="-207929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29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9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29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0.0326096214140687</c:v>
                </c:pt>
                <c:pt idx="2">
                  <c:v>0.0691384933438821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0.284442463461783</c:v>
                </c:pt>
                <c:pt idx="2">
                  <c:v>0.245502843518691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-1.31592716524479E-16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0.0326096214140687</c:v>
                </c:pt>
                <c:pt idx="2">
                  <c:v>0.0691384933438821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795576"/>
        <c:axId val="-2076792168"/>
      </c:barChart>
      <c:catAx>
        <c:axId val="-207679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9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9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9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0.0142157033830318</c:v>
                </c:pt>
                <c:pt idx="2">
                  <c:v>0.0317483179451901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0.240767554805468</c:v>
                </c:pt>
                <c:pt idx="2">
                  <c:v>0.220097473040337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0.0142157033830318</c:v>
                </c:pt>
                <c:pt idx="2">
                  <c:v>0.0317483179451901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740328"/>
        <c:axId val="-2076736824"/>
      </c:barChart>
      <c:catAx>
        <c:axId val="-207674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3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3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4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0.851118482238217</c:v>
                </c:pt>
                <c:pt idx="2">
                  <c:v>0.851118482238217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0.201958376922564</c:v>
                </c:pt>
                <c:pt idx="2">
                  <c:v>0.209056216556964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0.100909181260897</c:v>
                </c:pt>
                <c:pt idx="2">
                  <c:v>0.209056216556964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-0.605671236670822</c:v>
                </c:pt>
                <c:pt idx="2">
                  <c:v>-0.605671236670822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679368"/>
        <c:axId val="-2076675992"/>
      </c:barChart>
      <c:catAx>
        <c:axId val="-207667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7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7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7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0.0128888787048568</c:v>
                </c:pt>
                <c:pt idx="2" formatCode="0.0%">
                  <c:v>0.0128888787048568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0.00125134744707347</c:v>
                </c:pt>
                <c:pt idx="2" formatCode="0.0%">
                  <c:v>0.00125134744707347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0.00512735030095475</c:v>
                </c:pt>
                <c:pt idx="2" formatCode="0.0%">
                  <c:v>0.00512735030095475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0.0808982003424657</c:v>
                </c:pt>
                <c:pt idx="2" formatCode="0.0%">
                  <c:v>0.179256316945321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0.0289311941848456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0.00710284508094645</c:v>
                </c:pt>
                <c:pt idx="2" formatCode="0.0%">
                  <c:v>0.00759688645883211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0.000664778331257783</c:v>
                </c:pt>
                <c:pt idx="2" formatCode="0.0%">
                  <c:v>0.000664778331257783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0.000289654536229879</c:v>
                </c:pt>
                <c:pt idx="2" formatCode="0.0%">
                  <c:v>0.000721447954418348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0.00343839559983396</c:v>
                </c:pt>
                <c:pt idx="2" formatCode="0.0%">
                  <c:v>0.00969318711695036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0.00375544831880448</c:v>
                </c:pt>
                <c:pt idx="2" formatCode="0.0%">
                  <c:v>0.00543494336919768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0.00151796914795842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0.00438802316101036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0.00087627089219904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0.224355961562706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0.220096999131249</c:v>
                </c:pt>
                <c:pt idx="2" formatCode="0.0%">
                  <c:v>0.466646782439466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290856"/>
        <c:axId val="-2080287560"/>
      </c:barChart>
      <c:catAx>
        <c:axId val="-208029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28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28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29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502024"/>
        <c:axId val="-20764986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02024"/>
        <c:axId val="-20764986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502024"/>
        <c:axId val="-2076498600"/>
      </c:scatterChart>
      <c:catAx>
        <c:axId val="-2076502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98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6498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502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7934696"/>
        <c:axId val="-20779380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34696"/>
        <c:axId val="-2077938088"/>
      </c:lineChart>
      <c:catAx>
        <c:axId val="-2077934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938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7938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934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6216"/>
        <c:axId val="-2078129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33176"/>
        <c:axId val="-2078136072"/>
      </c:scatterChart>
      <c:valAx>
        <c:axId val="-20781262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29560"/>
        <c:crosses val="autoZero"/>
        <c:crossBetween val="midCat"/>
      </c:valAx>
      <c:valAx>
        <c:axId val="-2078129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26216"/>
        <c:crosses val="autoZero"/>
        <c:crossBetween val="midCat"/>
      </c:valAx>
      <c:valAx>
        <c:axId val="-2078133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8136072"/>
        <c:crosses val="autoZero"/>
        <c:crossBetween val="midCat"/>
      </c:valAx>
      <c:valAx>
        <c:axId val="-20781360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33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424168"/>
        <c:axId val="-20764183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24168"/>
        <c:axId val="-2076418312"/>
      </c:lineChart>
      <c:catAx>
        <c:axId val="-207642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18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6418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241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0.0174473586906244</c:v>
                </c:pt>
                <c:pt idx="2" formatCode="0.0%">
                  <c:v>0.0174473586906244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0.00429033410425191</c:v>
                </c:pt>
                <c:pt idx="2" formatCode="0.0%">
                  <c:v>0.00429033410425191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0.00999781367490956</c:v>
                </c:pt>
                <c:pt idx="2" formatCode="0.0%">
                  <c:v>0.00999781367490956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0.0764275350293542</c:v>
                </c:pt>
                <c:pt idx="2" formatCode="0.0%">
                  <c:v>0.141094917689633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0.0221442347081976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0.00621908094645081</c:v>
                </c:pt>
                <c:pt idx="2" formatCode="0.0%">
                  <c:v>0.00813375000520467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0.00189936666073652</c:v>
                </c:pt>
                <c:pt idx="2" formatCode="0.0%">
                  <c:v>0.00189936666073652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0.000724136340574696</c:v>
                </c:pt>
                <c:pt idx="2" formatCode="0.0%">
                  <c:v>0.00127322912113102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0.0055805325268339</c:v>
                </c:pt>
                <c:pt idx="2" formatCode="0.0%">
                  <c:v>0.00930599264258285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0.000850898416651841</c:v>
                </c:pt>
                <c:pt idx="2" formatCode="0.0%">
                  <c:v>0.000850898416651841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0.00343355274862124</c:v>
                </c:pt>
                <c:pt idx="2" formatCode="0.0%">
                  <c:v>0.00408444503239718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0.00157934531222202</c:v>
                </c:pt>
                <c:pt idx="2" formatCode="0.0%">
                  <c:v>0.00161888786158613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0.00931109910982952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0.00557772496311608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0.259415020051365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0.204536324417793</c:v>
                </c:pt>
                <c:pt idx="2" formatCode="0.0%">
                  <c:v>0.456796549842738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49480"/>
        <c:axId val="-2077846088"/>
      </c:barChart>
      <c:catAx>
        <c:axId val="-207784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84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84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84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0.00340354919053549</c:v>
                </c:pt>
                <c:pt idx="2" formatCode="0.0%">
                  <c:v>0.00340354919053549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0.00744444444444444</c:v>
                </c:pt>
                <c:pt idx="2" formatCode="0.0%">
                  <c:v>0.00744444444444444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0.00416666666666667</c:v>
                </c:pt>
                <c:pt idx="2" formatCode="0.0%">
                  <c:v>0.00416666666666667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0.0376166773972603</c:v>
                </c:pt>
                <c:pt idx="2" formatCode="0.0%">
                  <c:v>0.0376166773972603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0.00193118829389788</c:v>
                </c:pt>
                <c:pt idx="2" formatCode="0.0%">
                  <c:v>0.00193118829389788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0.000110796388542964</c:v>
                </c:pt>
                <c:pt idx="2" formatCode="0.0%">
                  <c:v>0.000110796388542964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0.000797683271066833</c:v>
                </c:pt>
                <c:pt idx="2" formatCode="0.0%">
                  <c:v>0.00664356849315068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0.000345501245330012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0.000312889165628892</c:v>
                </c:pt>
                <c:pt idx="2" formatCode="0.0%">
                  <c:v>0.000312889165628892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0.00391046077210461</c:v>
                </c:pt>
                <c:pt idx="2" formatCode="0.0%">
                  <c:v>0.00391046077210461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0.0256298116438356</c:v>
                </c:pt>
                <c:pt idx="2" formatCode="0.0%">
                  <c:v>0.0256298116438356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0.190811249910332</c:v>
                </c:pt>
                <c:pt idx="2" formatCode="0.0%">
                  <c:v>0.395308707139584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657624"/>
        <c:axId val="-2077654296"/>
      </c:barChart>
      <c:catAx>
        <c:axId val="-207765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5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65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5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0.00668914729763387</c:v>
                </c:pt>
                <c:pt idx="1">
                  <c:v>0.00668914729763387</c:v>
                </c:pt>
                <c:pt idx="2">
                  <c:v>0.0129848153424658</c:v>
                </c:pt>
                <c:pt idx="3">
                  <c:v>0.0129848153424658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0.00250269489414695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0.0178143212951432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0.0142222222222222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0.00755555555555555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0.327404414383562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0.0892678453458904</c:v>
                </c:pt>
                <c:pt idx="3">
                  <c:v>0.0439677447226027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0.0297370265255293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0.000590914072229141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0.0354323652968036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0.00244342894769614</c:v>
                </c:pt>
                <c:pt idx="1">
                  <c:v>0.00146638969489415</c:v>
                </c:pt>
                <c:pt idx="2">
                  <c:v>0.00195490932129514</c:v>
                </c:pt>
                <c:pt idx="3">
                  <c:v>0.00244342894769614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-0.10043883976851</c:v>
                </c:pt>
                <c:pt idx="1">
                  <c:v>-0.053867416800033</c:v>
                </c:pt>
                <c:pt idx="2">
                  <c:v>-0.157552671376115</c:v>
                </c:pt>
                <c:pt idx="3">
                  <c:v>2.239220984288816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564216"/>
        <c:axId val="-2077560840"/>
      </c:barChart>
      <c:catAx>
        <c:axId val="-2077564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6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56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6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0.013614196762142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0.0297777777777778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0.150466709589041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0.00772475317559153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0.000443185554171855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0.184453776839434</c:v>
                </c:pt>
                <c:pt idx="1">
                  <c:v>0.184453776839434</c:v>
                </c:pt>
                <c:pt idx="2">
                  <c:v>0.184453776839434</c:v>
                </c:pt>
                <c:pt idx="3">
                  <c:v>0.184453776839434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457464"/>
        <c:axId val="-2077454088"/>
      </c:barChart>
      <c:catAx>
        <c:axId val="-2077457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454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45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45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0.00876443751930261</c:v>
                </c:pt>
                <c:pt idx="1">
                  <c:v>0.00876443751930261</c:v>
                </c:pt>
                <c:pt idx="2">
                  <c:v>0.017013319890411</c:v>
                </c:pt>
                <c:pt idx="3">
                  <c:v>0.017013319890411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0.0050053897882939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0.0188157384589536</c:v>
                </c:pt>
                <c:pt idx="1">
                  <c:v>0.00169366274486538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0.00285419610263956</c:v>
                </c:pt>
                <c:pt idx="1">
                  <c:v>0.000256915008471551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0.00693161910641036</c:v>
                </c:pt>
                <c:pt idx="1">
                  <c:v>0.000623936449145197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0.657813447255673</c:v>
                </c:pt>
                <c:pt idx="1">
                  <c:v>0.0592118205256109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0.0775356004153862</c:v>
                </c:pt>
                <c:pt idx="3">
                  <c:v>0.0381891763239962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0.0303875458353285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0.00265911332503113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0.000721447954418348</c:v>
                </c:pt>
                <c:pt idx="1">
                  <c:v>0.000721447954418348</c:v>
                </c:pt>
                <c:pt idx="2">
                  <c:v>0.000721447954418348</c:v>
                </c:pt>
                <c:pt idx="3">
                  <c:v>0.000721447954418348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0.0387727484678014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0.000875872285180572</c:v>
                </c:pt>
                <c:pt idx="1">
                  <c:v>0.000525642496886675</c:v>
                </c:pt>
                <c:pt idx="2">
                  <c:v>0.000700757391033624</c:v>
                </c:pt>
                <c:pt idx="3">
                  <c:v>0.000875872285180573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0.00175254178439808</c:v>
                </c:pt>
                <c:pt idx="3">
                  <c:v>0.00175254178439808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0.224355961562706</c:v>
                </c:pt>
                <c:pt idx="1">
                  <c:v>0.224355961562706</c:v>
                </c:pt>
                <c:pt idx="2">
                  <c:v>0.224355961562706</c:v>
                </c:pt>
                <c:pt idx="3">
                  <c:v>0.224355961562706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0.652707328494174</c:v>
                </c:pt>
                <c:pt idx="2">
                  <c:v>0.629440637082259</c:v>
                </c:pt>
                <c:pt idx="3">
                  <c:v>0.624833808023407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346696"/>
        <c:axId val="-2077343320"/>
      </c:barChart>
      <c:catAx>
        <c:axId val="-2077346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43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34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4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0.0118642039096246</c:v>
                </c:pt>
                <c:pt idx="1">
                  <c:v>0.0118642039096246</c:v>
                </c:pt>
                <c:pt idx="2">
                  <c:v>0.0230305134716243</c:v>
                </c:pt>
                <c:pt idx="3">
                  <c:v>0.0230305134716243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0.0171613364170076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0.0399912546996383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0.00311111111111111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0.00755555555555555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0.564379670758534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0.0593465490179696</c:v>
                </c:pt>
                <c:pt idx="3">
                  <c:v>0.0292303898148208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0.0325350000208187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0.00759746664294609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0.00127322912113102</c:v>
                </c:pt>
                <c:pt idx="1">
                  <c:v>0.00127322912113102</c:v>
                </c:pt>
                <c:pt idx="2">
                  <c:v>0.00127322912113102</c:v>
                </c:pt>
                <c:pt idx="3">
                  <c:v>0.00127322912113102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0.0372239705703314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0.00100099689734923</c:v>
                </c:pt>
                <c:pt idx="1">
                  <c:v>0.0006007342821562</c:v>
                </c:pt>
                <c:pt idx="2">
                  <c:v>0.000800865589752713</c:v>
                </c:pt>
                <c:pt idx="3">
                  <c:v>0.00100099689734923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0.0111554499262322</c:v>
                </c:pt>
                <c:pt idx="3">
                  <c:v>0.0111554499262322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0.259415020051365</c:v>
                </c:pt>
                <c:pt idx="1">
                  <c:v>0.259415020051365</c:v>
                </c:pt>
                <c:pt idx="2">
                  <c:v>0.259415020051365</c:v>
                </c:pt>
                <c:pt idx="3">
                  <c:v>0.259415020051365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0.0254711480066654</c:v>
                </c:pt>
                <c:pt idx="1">
                  <c:v>0.66584653612457</c:v>
                </c:pt>
                <c:pt idx="2">
                  <c:v>0.591575562953718</c:v>
                </c:pt>
                <c:pt idx="3">
                  <c:v>0.567106283861931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80264"/>
        <c:axId val="-2077883656"/>
      </c:barChart>
      <c:catAx>
        <c:axId val="-2077880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8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88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8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0.00705106946199742</c:v>
                </c:pt>
                <c:pt idx="2">
                  <c:v>0.00705106946199742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0.0209328624653048</c:v>
                </c:pt>
                <c:pt idx="2">
                  <c:v>0.0209328624653048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0.0135027980197251</c:v>
                </c:pt>
                <c:pt idx="2">
                  <c:v>0.00477709956050326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0.000752910806959047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0.00150582161391809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0.00029279864715074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0.000669254050630264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0.0224752839101168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0.00951894377369652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0.018124086871566</c:v>
                </c:pt>
                <c:pt idx="2">
                  <c:v>0.018124086871566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0.021821864888363</c:v>
                </c:pt>
                <c:pt idx="2">
                  <c:v>0.021821864888363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0.0496132368890442</c:v>
                </c:pt>
                <c:pt idx="2">
                  <c:v>0.0479550404689559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0.0744592935186928</c:v>
                </c:pt>
                <c:pt idx="2">
                  <c:v>0.0744592935186928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0.0729104484300913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0.459447686143752</c:v>
                </c:pt>
                <c:pt idx="2">
                  <c:v>0.459447686143752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762664"/>
        <c:axId val="-2078759672"/>
      </c:barChart>
      <c:catAx>
        <c:axId val="-207876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75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75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762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2.0855790784557907E-2</v>
      </c>
      <c r="L6" s="22">
        <f t="shared" ref="L6:L29" si="5">IF(K6="","",K6*H6)</f>
        <v>4.1711581569115813E-3</v>
      </c>
      <c r="M6" s="177">
        <f t="shared" ref="M6:M31" si="6">J6</f>
        <v>4.1711581569115813E-3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56">
        <f>Poor!Z6</f>
        <v>0.17</v>
      </c>
      <c r="AA6" s="121">
        <f>$M6*Z6*4</f>
        <v>2.8363875466998756E-3</v>
      </c>
      <c r="AB6" s="156">
        <f>Poor!AB6</f>
        <v>0.17</v>
      </c>
      <c r="AC6" s="121">
        <f t="shared" ref="AC6:AC29" si="7">$M6*AB6*4</f>
        <v>2.8363875466998756E-3</v>
      </c>
      <c r="AD6" s="156">
        <f>Poor!AD6</f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1039.753872187724</v>
      </c>
      <c r="T7" s="222">
        <f>IF($B$81=0,0,(SUMIF($N$6:$N$28,$U7,M$6:M$28)+SUMIF($N$91:$N$118,$U7,M$91:M$118))*$I$83*Poor!$B$81/$B$81)</f>
        <v>1079.2502126628567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3.4035491905354924E-3</v>
      </c>
      <c r="J8" s="24">
        <f t="shared" si="3"/>
        <v>3.4035491905354924E-3</v>
      </c>
      <c r="K8" s="22">
        <f t="shared" si="4"/>
        <v>1.7017745952677462E-2</v>
      </c>
      <c r="L8" s="22">
        <f t="shared" si="5"/>
        <v>3.4035491905354924E-3</v>
      </c>
      <c r="M8" s="224">
        <f t="shared" si="6"/>
        <v>3.4035491905354924E-3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222.87999999999994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1.361419676214197E-2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1.361419676214197E-2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3.4035491905354924E-3</v>
      </c>
      <c r="AJ8" s="120">
        <f t="shared" si="14"/>
        <v>6.8070983810709848E-3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7.4444444444444445E-3</v>
      </c>
      <c r="J9" s="24">
        <f t="shared" si="3"/>
        <v>7.4444444444444445E-3</v>
      </c>
      <c r="K9" s="22">
        <f t="shared" si="4"/>
        <v>3.7222222222222219E-2</v>
      </c>
      <c r="L9" s="22">
        <f t="shared" si="5"/>
        <v>7.4444444444444445E-3</v>
      </c>
      <c r="M9" s="224">
        <f t="shared" si="6"/>
        <v>7.4444444444444445E-3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128.56045218255761</v>
      </c>
      <c r="T9" s="222">
        <f>IF($B$81=0,0,(SUMIF($N$6:$N$28,$U9,M$6:M$28)+SUMIF($N$91:$N$118,$U9,M$91:M$118))*$I$83*Poor!$B$81/$B$81)</f>
        <v>128.56045218255761</v>
      </c>
      <c r="U9" s="223">
        <v>3</v>
      </c>
      <c r="V9" s="56"/>
      <c r="W9" s="115"/>
      <c r="X9" s="118">
        <f>Poor!X9</f>
        <v>1</v>
      </c>
      <c r="Y9" s="183">
        <f t="shared" si="9"/>
        <v>2.9777777777777778E-2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2.9777777777777778E-2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7.4444444444444445E-3</v>
      </c>
      <c r="AJ9" s="120">
        <f t="shared" si="14"/>
        <v>1.4888888888888889E-2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0.2</v>
      </c>
      <c r="H10" s="24">
        <f t="shared" si="1"/>
        <v>0.2</v>
      </c>
      <c r="I10" s="22">
        <f t="shared" si="2"/>
        <v>4.1666666666666666E-3</v>
      </c>
      <c r="J10" s="24">
        <f t="shared" si="3"/>
        <v>4.1666666666666666E-3</v>
      </c>
      <c r="K10" s="22">
        <f t="shared" si="4"/>
        <v>2.0833333333333332E-2</v>
      </c>
      <c r="L10" s="22">
        <f t="shared" si="5"/>
        <v>4.1666666666666666E-3</v>
      </c>
      <c r="M10" s="224">
        <f t="shared" si="6"/>
        <v>4.1666666666666666E-3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1.6666666666666666E-2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1.6666666666666666E-2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4.1666666666666666E-3</v>
      </c>
      <c r="AJ10" s="120">
        <f t="shared" si="14"/>
        <v>8.3333333333333332E-3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0.3</v>
      </c>
      <c r="H11" s="24">
        <f t="shared" si="1"/>
        <v>0.3</v>
      </c>
      <c r="I11" s="22">
        <f t="shared" si="2"/>
        <v>3.7616677397260267E-2</v>
      </c>
      <c r="J11" s="24">
        <f t="shared" si="3"/>
        <v>3.7616677397260267E-2</v>
      </c>
      <c r="K11" s="22">
        <f t="shared" si="4"/>
        <v>0.12538892465753423</v>
      </c>
      <c r="L11" s="22">
        <f t="shared" si="5"/>
        <v>3.7616677397260267E-2</v>
      </c>
      <c r="M11" s="224">
        <f t="shared" si="6"/>
        <v>3.7616677397260267E-2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0.15046670958904107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0.15046670958904107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3.7616677397260267E-2</v>
      </c>
      <c r="AJ11" s="120">
        <f t="shared" si="14"/>
        <v>7.5233354794520535E-2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855.49999999999989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0.2</v>
      </c>
      <c r="H13" s="24">
        <f t="shared" si="1"/>
        <v>0.2</v>
      </c>
      <c r="I13" s="22">
        <f t="shared" si="2"/>
        <v>1.9311882938978829E-3</v>
      </c>
      <c r="J13" s="24">
        <f t="shared" si="3"/>
        <v>1.9311882938978829E-3</v>
      </c>
      <c r="K13" s="22">
        <f t="shared" si="4"/>
        <v>9.6559414694894138E-3</v>
      </c>
      <c r="L13" s="22">
        <f t="shared" si="5"/>
        <v>1.9311882938978829E-3</v>
      </c>
      <c r="M13" s="225">
        <f t="shared" si="6"/>
        <v>1.9311882938978829E-3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3158.1976867945673</v>
      </c>
      <c r="T13" s="222">
        <f>IF($B$81=0,0,(SUMIF($N$6:$N$28,$U13,M$6:M$28)+SUMIF($N$91:$N$118,$U13,M$91:M$118))*$I$83*Poor!$B$81/$B$81)</f>
        <v>3158.1976867945673</v>
      </c>
      <c r="U13" s="223">
        <v>7</v>
      </c>
      <c r="V13" s="56"/>
      <c r="W13" s="110"/>
      <c r="X13" s="118"/>
      <c r="Y13" s="183">
        <f t="shared" si="9"/>
        <v>7.7247531755915318E-3</v>
      </c>
      <c r="Z13" s="156">
        <f>Poor!Z13</f>
        <v>1</v>
      </c>
      <c r="AA13" s="121">
        <f>$M13*Z13*4</f>
        <v>7.7247531755915318E-3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1.9311882938978829E-3</v>
      </c>
      <c r="AJ13" s="120">
        <f t="shared" si="14"/>
        <v>3.8623765877957659E-3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0.2</v>
      </c>
      <c r="F14" s="22"/>
      <c r="H14" s="24">
        <f t="shared" si="1"/>
        <v>0.2</v>
      </c>
      <c r="I14" s="22">
        <f t="shared" si="2"/>
        <v>1.1079638854296389E-4</v>
      </c>
      <c r="J14" s="24">
        <f>IF(I$32&lt;=1+I131,I14,B14*H14+J$33*(I14-B14*H14))</f>
        <v>1.1079638854296389E-4</v>
      </c>
      <c r="K14" s="22">
        <f t="shared" si="4"/>
        <v>5.5398194271481945E-4</v>
      </c>
      <c r="L14" s="22">
        <f t="shared" si="5"/>
        <v>1.1079638854296389E-4</v>
      </c>
      <c r="M14" s="225">
        <f t="shared" si="6"/>
        <v>1.1079638854296389E-4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4.4318555417185556E-4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4.4318555417185556E-4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1.1079638854296389E-4</v>
      </c>
      <c r="AJ14" s="120">
        <f t="shared" si="14"/>
        <v>2.2159277708592778E-4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 t="shared" ref="J15:J25" si="17"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1.4482726811493934E-3</v>
      </c>
      <c r="Z15" s="156">
        <f>Poor!Z15</f>
        <v>0.25</v>
      </c>
      <c r="AA15" s="121">
        <f t="shared" si="16"/>
        <v>3.6206817028734835E-4</v>
      </c>
      <c r="AB15" s="156">
        <f>Poor!AB15</f>
        <v>0.25</v>
      </c>
      <c r="AC15" s="121">
        <f t="shared" si="7"/>
        <v>3.6206817028734835E-4</v>
      </c>
      <c r="AD15" s="156">
        <f>Poor!AD15</f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6.643568493150686E-3</v>
      </c>
      <c r="J16" s="24">
        <f t="shared" si="17"/>
        <v>6.643568493150686E-3</v>
      </c>
      <c r="K16" s="22">
        <f t="shared" ref="K16:K25" si="21">B16</f>
        <v>3.9884163553341638E-3</v>
      </c>
      <c r="L16" s="22">
        <f t="shared" ref="L16:L25" si="22">IF(K16="","",K16*H16)</f>
        <v>7.9768327106683281E-4</v>
      </c>
      <c r="M16" s="226">
        <f t="shared" ref="M16:M25" si="23">J16</f>
        <v>6.643568493150686E-3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733.43999999999994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7.4453611457036108E-4</v>
      </c>
      <c r="J17" s="24">
        <f t="shared" si="17"/>
        <v>7.4453611457036108E-4</v>
      </c>
      <c r="K17" s="22">
        <f t="shared" si="21"/>
        <v>3.7226805728518054E-3</v>
      </c>
      <c r="L17" s="22">
        <f t="shared" si="22"/>
        <v>7.4453611457036108E-4</v>
      </c>
      <c r="M17" s="226">
        <f t="shared" si="23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0.2</v>
      </c>
      <c r="F18" s="22"/>
      <c r="H18" s="24">
        <f t="shared" si="19"/>
        <v>0.2</v>
      </c>
      <c r="I18" s="22">
        <f t="shared" si="20"/>
        <v>3.4550124533001239E-4</v>
      </c>
      <c r="J18" s="24">
        <f t="shared" si="17"/>
        <v>3.4550124533001239E-4</v>
      </c>
      <c r="K18" s="22">
        <f t="shared" si="21"/>
        <v>0</v>
      </c>
      <c r="L18" s="22">
        <f t="shared" si="22"/>
        <v>0</v>
      </c>
      <c r="M18" s="226">
        <f t="shared" si="23"/>
        <v>3.4550124533001239E-4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3.1288916562889168E-4</v>
      </c>
      <c r="J19" s="24">
        <f t="shared" si="17"/>
        <v>3.1288916562889168E-4</v>
      </c>
      <c r="K19" s="22">
        <f t="shared" si="21"/>
        <v>1.5644458281444584E-3</v>
      </c>
      <c r="L19" s="22">
        <f t="shared" si="22"/>
        <v>3.1288916562889168E-4</v>
      </c>
      <c r="M19" s="226">
        <f t="shared" si="23"/>
        <v>3.1288916562889168E-4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3.9104607721046078E-3</v>
      </c>
      <c r="J20" s="24">
        <f t="shared" si="17"/>
        <v>3.9104607721046078E-3</v>
      </c>
      <c r="K20" s="22">
        <f t="shared" si="21"/>
        <v>1.9552303860523038E-2</v>
      </c>
      <c r="L20" s="22">
        <f t="shared" si="22"/>
        <v>3.9104607721046078E-3</v>
      </c>
      <c r="M20" s="226">
        <f t="shared" si="23"/>
        <v>3.9104607721046078E-3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0.5</v>
      </c>
      <c r="F22" s="22"/>
      <c r="H22" s="24">
        <f t="shared" si="19"/>
        <v>0.5</v>
      </c>
      <c r="I22" s="22">
        <f t="shared" si="20"/>
        <v>2.5629811643835616E-2</v>
      </c>
      <c r="J22" s="24">
        <f t="shared" si="17"/>
        <v>2.5629811643835616E-2</v>
      </c>
      <c r="K22" s="22">
        <f t="shared" si="21"/>
        <v>5.1259623287671231E-2</v>
      </c>
      <c r="L22" s="22">
        <f t="shared" si="22"/>
        <v>2.5629811643835616E-2</v>
      </c>
      <c r="M22" s="226">
        <f t="shared" si="23"/>
        <v>2.5629811643835616E-2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37446.497266104161</v>
      </c>
      <c r="T23" s="179">
        <f>SUM(T7:T22)</f>
        <v>37713.786939912628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0.39530870713958377</v>
      </c>
      <c r="J30" s="231">
        <f>IF(I$32&lt;=1,I30,1-SUM(J6:J29))</f>
        <v>0.39530870713958377</v>
      </c>
      <c r="K30" s="22">
        <f t="shared" si="4"/>
        <v>0.6111905354919055</v>
      </c>
      <c r="L30" s="22">
        <f>IF(L124=L119,0,IF(K30="",0,(L119-L124)/(B119-B124)*K30))</f>
        <v>0.19081124991033163</v>
      </c>
      <c r="M30" s="175">
        <f t="shared" si="6"/>
        <v>0.39530870713958377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3028.4544217670264</v>
      </c>
      <c r="T30" s="234">
        <f t="shared" si="24"/>
        <v>2761.164747958559</v>
      </c>
      <c r="V30" s="56"/>
      <c r="W30" s="110"/>
      <c r="X30" s="118"/>
      <c r="Y30" s="183">
        <f>M30*4</f>
        <v>1.5812348285583351</v>
      </c>
      <c r="Z30" s="122">
        <f>IF($Y30=0,0,AA30/($Y$30))</f>
        <v>0.11665172908416593</v>
      </c>
      <c r="AA30" s="187">
        <f>IF(AA79*4/$I$83+SUM(AA6:AA29)&lt;1,AA79*4/$I$83,1-SUM(AA6:AA29))</f>
        <v>0.18445377683943448</v>
      </c>
      <c r="AB30" s="122">
        <f>IF($Y30=0,0,AC30/($Y$30))</f>
        <v>0.11665172908416593</v>
      </c>
      <c r="AC30" s="187">
        <f>IF(AC79*4/$I$83+SUM(AC6:AC29)&lt;1,AC79*4/$I$83,1-SUM(AC6:AC29))</f>
        <v>0.18445377683943448</v>
      </c>
      <c r="AD30" s="122">
        <f>IF($Y30=0,0,AE30/($Y$30))</f>
        <v>0.11665172908416593</v>
      </c>
      <c r="AE30" s="187">
        <f>IF(AE79*4/$I$83+SUM(AE6:AE29)&lt;1,AE79*4/$I$83,1-SUM(AE6:AE29))</f>
        <v>0.18445377683943448</v>
      </c>
      <c r="AF30" s="122">
        <f>IF($Y30=0,0,AG30/($Y$30))</f>
        <v>0.11665172908416593</v>
      </c>
      <c r="AG30" s="187">
        <f>IF(AG79*4/$I$83+SUM(AG6:AG29)&lt;1,AG79*4/$I$83,1-SUM(AG6:AG29))</f>
        <v>0.18445377683943448</v>
      </c>
      <c r="AH30" s="123">
        <f t="shared" si="12"/>
        <v>0.46660691633666374</v>
      </c>
      <c r="AI30" s="183">
        <f t="shared" si="13"/>
        <v>0.18445377683943448</v>
      </c>
      <c r="AJ30" s="120">
        <f t="shared" si="14"/>
        <v>0.18445377683943448</v>
      </c>
      <c r="AK30" s="119">
        <f t="shared" si="15"/>
        <v>0.18445377683943448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0.16268622697572632</v>
      </c>
      <c r="K31" s="22" t="str">
        <f t="shared" si="4"/>
        <v/>
      </c>
      <c r="L31" s="22">
        <f>(1-SUM(L6:L30))</f>
        <v>0.47768169574556407</v>
      </c>
      <c r="M31" s="241">
        <f t="shared" si="6"/>
        <v>0.16268622697572632</v>
      </c>
      <c r="N31" s="167">
        <f>M31*I83</f>
        <v>2761.1647479585636</v>
      </c>
      <c r="P31" s="22"/>
      <c r="Q31" s="238" t="s">
        <v>142</v>
      </c>
      <c r="R31" s="234">
        <f t="shared" si="24"/>
        <v>6021.8931138272528</v>
      </c>
      <c r="S31" s="234">
        <f t="shared" si="24"/>
        <v>22466.463310655949</v>
      </c>
      <c r="T31" s="234">
        <f>IF(T25&gt;T$23,T25-T$23,0)</f>
        <v>22199.173636847481</v>
      </c>
      <c r="V31" s="56"/>
      <c r="W31" s="129" t="s">
        <v>84</v>
      </c>
      <c r="X31" s="130"/>
      <c r="Y31" s="121">
        <f>M31*4</f>
        <v>0.65074490790290529</v>
      </c>
      <c r="Z31" s="131"/>
      <c r="AA31" s="132">
        <f>1-AA32+IF($Y32&lt;0,$Y32/4,0)</f>
        <v>0.25683692327006402</v>
      </c>
      <c r="AB31" s="131"/>
      <c r="AC31" s="133">
        <f>1-AC32+IF($Y32&lt;0,$Y32/4,0)</f>
        <v>0.47546138868586585</v>
      </c>
      <c r="AD31" s="134"/>
      <c r="AE31" s="133">
        <f>1-AE32+IF($Y32&lt;0,$Y32/4,0)</f>
        <v>0.47282625952023705</v>
      </c>
      <c r="AF31" s="134"/>
      <c r="AG31" s="133">
        <f>1-AG32+IF($Y32&lt;0,$Y32/4,0)</f>
        <v>0.43938712736581609</v>
      </c>
      <c r="AH31" s="123"/>
      <c r="AI31" s="182">
        <f>SUM(AA31,AC31,AE31,AG31)/4</f>
        <v>0.41112792471049575</v>
      </c>
      <c r="AJ31" s="135">
        <f t="shared" si="14"/>
        <v>0.36614915597796494</v>
      </c>
      <c r="AK31" s="136">
        <f t="shared" si="15"/>
        <v>0.45610669344302657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0.83731377302427368</v>
      </c>
      <c r="J32" s="17"/>
      <c r="L32" s="22">
        <f>SUM(L6:L30)</f>
        <v>0.52231830425443593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56763.331882084523</v>
      </c>
      <c r="T32" s="234">
        <f t="shared" si="24"/>
        <v>56496.042208276056</v>
      </c>
      <c r="V32" s="56"/>
      <c r="W32" s="110"/>
      <c r="X32" s="118"/>
      <c r="Y32" s="115">
        <f>SUM(Y6:Y31)</f>
        <v>3.8496529302615197</v>
      </c>
      <c r="Z32" s="137"/>
      <c r="AA32" s="138">
        <f>SUM(AA6:AA30)</f>
        <v>0.74316307672993598</v>
      </c>
      <c r="AB32" s="137"/>
      <c r="AC32" s="139">
        <f>SUM(AC6:AC30)</f>
        <v>0.52453861131413415</v>
      </c>
      <c r="AD32" s="137"/>
      <c r="AE32" s="139">
        <f>SUM(AE6:AE30)</f>
        <v>0.52717374047976295</v>
      </c>
      <c r="AF32" s="137"/>
      <c r="AG32" s="139">
        <f>SUM(AG6:AG30)</f>
        <v>0.56061287263418391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2.0110253031417349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19438.008888888908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6.5434150394682164E-3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4.0132945575405062E-4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855.49999999999989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2.665662650602409E-2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296.00000000000006</v>
      </c>
      <c r="J54" s="38">
        <f t="shared" si="32"/>
        <v>296.00000000000006</v>
      </c>
      <c r="K54" s="40">
        <f t="shared" si="33"/>
        <v>1.6618196925633568E-2</v>
      </c>
      <c r="L54" s="22">
        <f t="shared" si="34"/>
        <v>9.2230992937266318E-3</v>
      </c>
      <c r="M54" s="24">
        <f t="shared" si="35"/>
        <v>9.2230992937266318E-3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429.20000000000005</v>
      </c>
      <c r="J55" s="38">
        <f t="shared" si="32"/>
        <v>429.2000000000001</v>
      </c>
      <c r="K55" s="40">
        <f t="shared" si="33"/>
        <v>2.4096385542168672E-2</v>
      </c>
      <c r="L55" s="22">
        <f t="shared" si="34"/>
        <v>1.3373493975903615E-2</v>
      </c>
      <c r="M55" s="24">
        <f t="shared" si="35"/>
        <v>1.3373493975903617E-2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1998.0000000000002</v>
      </c>
      <c r="J56" s="38">
        <f t="shared" si="32"/>
        <v>1998.0000000000002</v>
      </c>
      <c r="K56" s="40">
        <f t="shared" si="33"/>
        <v>0.11217282924802659</v>
      </c>
      <c r="L56" s="22">
        <f t="shared" si="34"/>
        <v>6.2255920232654763E-2</v>
      </c>
      <c r="M56" s="24">
        <f t="shared" si="35"/>
        <v>6.2255920232654756E-2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733.43999999999994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2.2853344412131282E-2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183.35999999999999</v>
      </c>
      <c r="AB59" s="156">
        <f>Poor!AB59</f>
        <v>0.25</v>
      </c>
      <c r="AC59" s="147">
        <f t="shared" si="41"/>
        <v>183.35999999999999</v>
      </c>
      <c r="AD59" s="156">
        <f>Poor!AD59</f>
        <v>0.25</v>
      </c>
      <c r="AE59" s="147">
        <f t="shared" si="42"/>
        <v>183.35999999999999</v>
      </c>
      <c r="AF59" s="122">
        <f t="shared" si="29"/>
        <v>0.25</v>
      </c>
      <c r="AG59" s="147">
        <f t="shared" si="36"/>
        <v>183.35999999999999</v>
      </c>
      <c r="AH59" s="123">
        <f t="shared" ref="AH59:AI64" si="43">SUM(Z59,AB59,AD59,AF59)</f>
        <v>1</v>
      </c>
      <c r="AI59" s="112">
        <f t="shared" si="43"/>
        <v>733.43999999999994</v>
      </c>
      <c r="AJ59" s="148">
        <f t="shared" si="38"/>
        <v>366.71999999999997</v>
      </c>
      <c r="AK59" s="147">
        <f t="shared" si="39"/>
        <v>366.71999999999997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25629.599999999999</v>
      </c>
      <c r="J61" s="38">
        <f t="shared" si="32"/>
        <v>25629.600000000002</v>
      </c>
      <c r="K61" s="40">
        <f t="shared" si="33"/>
        <v>0.67677606979642702</v>
      </c>
      <c r="L61" s="22">
        <f t="shared" si="34"/>
        <v>0.7985957623597838</v>
      </c>
      <c r="M61" s="24">
        <f t="shared" si="35"/>
        <v>0.79859576235978402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6407.4000000000005</v>
      </c>
      <c r="AB61" s="156">
        <f>Poor!AB61</f>
        <v>0.25</v>
      </c>
      <c r="AC61" s="147">
        <f t="shared" si="41"/>
        <v>6407.4000000000005</v>
      </c>
      <c r="AD61" s="156">
        <f>Poor!AD61</f>
        <v>0.25</v>
      </c>
      <c r="AE61" s="147">
        <f t="shared" si="42"/>
        <v>6407.4000000000005</v>
      </c>
      <c r="AF61" s="122">
        <f t="shared" si="29"/>
        <v>0.25</v>
      </c>
      <c r="AG61" s="147">
        <f t="shared" si="36"/>
        <v>6407.4000000000005</v>
      </c>
      <c r="AH61" s="123">
        <f t="shared" si="43"/>
        <v>1</v>
      </c>
      <c r="AI61" s="112">
        <f t="shared" si="43"/>
        <v>25629.600000000002</v>
      </c>
      <c r="AJ61" s="148">
        <f t="shared" si="38"/>
        <v>12814.800000000001</v>
      </c>
      <c r="AK61" s="147">
        <f t="shared" si="39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34024.54</v>
      </c>
      <c r="J65" s="39">
        <f>SUM(J37:J64)</f>
        <v>34024.54</v>
      </c>
      <c r="K65" s="40">
        <f>SUM(K37:K64)</f>
        <v>0.99999999999999989</v>
      </c>
      <c r="L65" s="22">
        <f>SUM(L37:L64)</f>
        <v>1.0530768591607809</v>
      </c>
      <c r="M65" s="24">
        <f>SUM(M37:M64)</f>
        <v>1.0601746987951808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7611.46</v>
      </c>
      <c r="AB65" s="137"/>
      <c r="AC65" s="153">
        <f>SUM(AC37:AC64)</f>
        <v>7611.46</v>
      </c>
      <c r="AD65" s="137"/>
      <c r="AE65" s="153">
        <f>SUM(AE37:AE64)</f>
        <v>7611.46</v>
      </c>
      <c r="AF65" s="137"/>
      <c r="AG65" s="153">
        <f>SUM(AG37:AG64)</f>
        <v>7611.46</v>
      </c>
      <c r="AH65" s="137"/>
      <c r="AI65" s="153">
        <f>SUM(AI37:AI64)</f>
        <v>30445.84</v>
      </c>
      <c r="AJ65" s="153">
        <f>SUM(AJ37:AJ64)</f>
        <v>15222.92</v>
      </c>
      <c r="AK65" s="153">
        <f>SUM(AK37:AK64)</f>
        <v>15222.92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44">J124*I$83</f>
        <v>27315.229156631842</v>
      </c>
      <c r="K70" s="40">
        <f>B70/B$76</f>
        <v>0.60794177302729779</v>
      </c>
      <c r="L70" s="22">
        <f t="shared" ref="L70:L74" si="45">(L124*G$37*F$9/F$7)/B$130</f>
        <v>0.85111848223821696</v>
      </c>
      <c r="M70" s="24">
        <f>J70/B$76</f>
        <v>0.85111848223821684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6828.8072891579604</v>
      </c>
      <c r="AB70" s="156">
        <f>Poor!AB70</f>
        <v>0.25</v>
      </c>
      <c r="AC70" s="147">
        <f>$J70*AB70</f>
        <v>6828.8072891579604</v>
      </c>
      <c r="AD70" s="156">
        <f>Poor!AD70</f>
        <v>0.25</v>
      </c>
      <c r="AE70" s="147">
        <f>$J70*AD70</f>
        <v>6828.8072891579604</v>
      </c>
      <c r="AF70" s="156">
        <f>Poor!AF70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6709.3108433681609</v>
      </c>
      <c r="J71" s="51">
        <f t="shared" si="44"/>
        <v>6709.3108433681609</v>
      </c>
      <c r="K71" s="40">
        <f t="shared" ref="K71:K72" si="47">B71/B$76</f>
        <v>0.51328070904306955</v>
      </c>
      <c r="L71" s="22">
        <f t="shared" si="45"/>
        <v>0.20195837692256433</v>
      </c>
      <c r="M71" s="24">
        <f t="shared" ref="M71:M72" si="48">J71/B$76</f>
        <v>0.20905621655696388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6709.3108433681609</v>
      </c>
      <c r="J74" s="51">
        <f t="shared" si="44"/>
        <v>6709.3108433681609</v>
      </c>
      <c r="K74" s="40">
        <f>B74/B$76</f>
        <v>0.19589320974580604</v>
      </c>
      <c r="L74" s="22">
        <f t="shared" si="45"/>
        <v>0.10090918126089735</v>
      </c>
      <c r="M74" s="24">
        <f>J74/B$76</f>
        <v>0.20905621655696388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782.6527108420396</v>
      </c>
      <c r="AB74" s="156"/>
      <c r="AC74" s="147">
        <f>AC30*$I$83/4</f>
        <v>782.6527108420396</v>
      </c>
      <c r="AD74" s="156"/>
      <c r="AE74" s="147">
        <f>AE30*$I$83/4</f>
        <v>782.6527108420396</v>
      </c>
      <c r="AF74" s="156"/>
      <c r="AG74" s="147">
        <f>AG30*$I$83/4</f>
        <v>782.6527108420396</v>
      </c>
      <c r="AH74" s="155"/>
      <c r="AI74" s="147">
        <f>SUM(AA74,AC74,AE74,AG74)</f>
        <v>3130.6108433681584</v>
      </c>
      <c r="AJ74" s="148">
        <f>(AA74+AC74)</f>
        <v>1565.3054216840792</v>
      </c>
      <c r="AK74" s="147">
        <f>(AE74+AG74)</f>
        <v>1565.3054216840792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34024.54</v>
      </c>
      <c r="J76" s="51">
        <f t="shared" si="44"/>
        <v>34024.54</v>
      </c>
      <c r="K76" s="40">
        <f>SUM(K70:K75)</f>
        <v>2.292577143534376</v>
      </c>
      <c r="L76" s="22">
        <f>SUM(L70:L75)</f>
        <v>1.1539860404216786</v>
      </c>
      <c r="M76" s="24">
        <f>SUM(M70:M75)</f>
        <v>1.2692309153521446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7611.46</v>
      </c>
      <c r="AB76" s="137"/>
      <c r="AC76" s="153">
        <f>AC65</f>
        <v>7611.46</v>
      </c>
      <c r="AD76" s="137"/>
      <c r="AE76" s="153">
        <f>AE65</f>
        <v>7611.46</v>
      </c>
      <c r="AF76" s="137"/>
      <c r="AG76" s="153">
        <f>AG65</f>
        <v>7611.46</v>
      </c>
      <c r="AH76" s="137"/>
      <c r="AI76" s="153">
        <f>SUM(AA76,AC76,AE76,AG76)</f>
        <v>30445.84</v>
      </c>
      <c r="AJ76" s="154">
        <f>SUM(AA76,AC76)</f>
        <v>15222.92</v>
      </c>
      <c r="AK76" s="154">
        <f>SUM(AE76,AG76)</f>
        <v>15222.92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44"/>
        <v>19438.008888888908</v>
      </c>
      <c r="K77" s="40"/>
      <c r="L77" s="22">
        <f>-(L131*G$37*F$9/F$7)/B$130</f>
        <v>-0.60567123667082179</v>
      </c>
      <c r="M77" s="24">
        <f>-J77/B$76</f>
        <v>-0.60567123667082179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1089.780419170412</v>
      </c>
      <c r="AB77" s="112"/>
      <c r="AC77" s="111">
        <f>AC31*$I$83/4</f>
        <v>2017.4222026347663</v>
      </c>
      <c r="AD77" s="112"/>
      <c r="AE77" s="111">
        <f>AE31*$I$83/4</f>
        <v>2006.2411304971456</v>
      </c>
      <c r="AF77" s="112"/>
      <c r="AG77" s="111">
        <f>AG31*$I$83/4</f>
        <v>1864.3561125956439</v>
      </c>
      <c r="AH77" s="110"/>
      <c r="AI77" s="154">
        <f>SUM(AA77,AC77,AE77,AG77)</f>
        <v>6977.7998648979683</v>
      </c>
      <c r="AJ77" s="153">
        <f>SUM(AA77,AC77)</f>
        <v>3107.2026218051783</v>
      </c>
      <c r="AK77" s="160">
        <f>SUM(AE77,AG77)</f>
        <v>3870.5972430927895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782.6527108420396</v>
      </c>
      <c r="AB79" s="112"/>
      <c r="AC79" s="112">
        <f>AA79-AA74+AC65-AC70</f>
        <v>782.6527108420396</v>
      </c>
      <c r="AD79" s="112"/>
      <c r="AE79" s="112">
        <f>AC79-AC74+AE65-AE70</f>
        <v>782.6527108420396</v>
      </c>
      <c r="AF79" s="112"/>
      <c r="AG79" s="112">
        <f>AE79-AE74+AG65-AG70</f>
        <v>782.6527108420396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1.2373078314201053E-2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7.5888213660433126E-4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5.0405564275233343E-2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5.0405564275233343E-2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0.33636363636363642</v>
      </c>
      <c r="I108" s="22">
        <f t="shared" si="61"/>
        <v>1.7440148480969111E-2</v>
      </c>
      <c r="J108" s="24">
        <f t="shared" si="62"/>
        <v>1.7440148480969111E-2</v>
      </c>
      <c r="K108" s="22">
        <f t="shared" si="63"/>
        <v>5.1849090078556807E-2</v>
      </c>
      <c r="L108" s="22">
        <f t="shared" si="64"/>
        <v>1.7440148480969111E-2</v>
      </c>
      <c r="M108" s="228">
        <f t="shared" si="65"/>
        <v>1.7440148480969111E-2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0.33636363636363642</v>
      </c>
      <c r="I109" s="22">
        <f t="shared" si="61"/>
        <v>2.5288215297405211E-2</v>
      </c>
      <c r="J109" s="24">
        <f t="shared" si="62"/>
        <v>2.5288215297405211E-2</v>
      </c>
      <c r="K109" s="22">
        <f t="shared" si="63"/>
        <v>7.518118061390737E-2</v>
      </c>
      <c r="L109" s="22">
        <f t="shared" si="64"/>
        <v>2.5288215297405211E-2</v>
      </c>
      <c r="M109" s="228">
        <f t="shared" si="65"/>
        <v>2.5288215297405211E-2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0.33636363636363642</v>
      </c>
      <c r="I110" s="22">
        <f t="shared" si="61"/>
        <v>0.11772100224654149</v>
      </c>
      <c r="J110" s="24">
        <f t="shared" si="62"/>
        <v>0.11772100224654149</v>
      </c>
      <c r="K110" s="22">
        <f t="shared" si="63"/>
        <v>0.34998135803025843</v>
      </c>
      <c r="L110" s="22">
        <f t="shared" si="64"/>
        <v>0.11772100224654149</v>
      </c>
      <c r="M110" s="228">
        <f t="shared" si="65"/>
        <v>0.11772100224654149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0.28606060606060607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0.28606060606060607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4.3213859803655344E-2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4.3213859803655344E-2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0.7151515151515152</v>
      </c>
      <c r="I115" s="22">
        <f t="shared" si="61"/>
        <v>1.5100811807697496</v>
      </c>
      <c r="J115" s="24">
        <f t="shared" si="62"/>
        <v>1.5100811807697496</v>
      </c>
      <c r="K115" s="22">
        <f t="shared" si="63"/>
        <v>2.1115541934492259</v>
      </c>
      <c r="L115" s="22">
        <f t="shared" si="64"/>
        <v>1.5100811807697496</v>
      </c>
      <c r="M115" s="228">
        <f t="shared" si="65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2.0047061810698401</v>
      </c>
      <c r="J119" s="24">
        <f>SUM(J91:J118)</f>
        <v>2.0047061810698401</v>
      </c>
      <c r="K119" s="22">
        <f>SUM(K91:K118)</f>
        <v>3.1200189954771558</v>
      </c>
      <c r="L119" s="22">
        <f>SUM(L91:L118)</f>
        <v>1.9912847298660963</v>
      </c>
      <c r="M119" s="57">
        <f t="shared" si="49"/>
        <v>2.0047061810698401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66"/>
        <v>1.6093974739302563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0.39530870713958377</v>
      </c>
      <c r="J125" s="237">
        <f>IF(SUMPRODUCT($B$124:$B125,$H$124:$H125)&lt;J$119,($B125*$H125),IF(SUMPRODUCT($B$124:$B124,$H$124:$H124)&lt;J$119,J$119-SUMPRODUCT($B$124:$B124,$H$124:$H124),0))</f>
        <v>0.39530870713958377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0.38188725593583994</v>
      </c>
      <c r="M125" s="240">
        <f t="shared" si="66"/>
        <v>0.39530870713958377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0.39530870713958377</v>
      </c>
      <c r="J128" s="228">
        <f>(J30)</f>
        <v>0.39530870713958377</v>
      </c>
      <c r="K128" s="29">
        <f>(B128)</f>
        <v>0.6111905354919055</v>
      </c>
      <c r="L128" s="29">
        <f>IF(L124=L119,0,(L119-L124)/(B119-B124)*K128)</f>
        <v>0.19081124991033163</v>
      </c>
      <c r="M128" s="240">
        <f t="shared" si="66"/>
        <v>0.39530870713958377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2.0047061810698401</v>
      </c>
      <c r="J130" s="228">
        <f>(J119)</f>
        <v>2.0047061810698401</v>
      </c>
      <c r="K130" s="29">
        <f>(B130)</f>
        <v>3.1200189954771558</v>
      </c>
      <c r="L130" s="29">
        <f>(L119)</f>
        <v>1.9912847298660963</v>
      </c>
      <c r="M130" s="240">
        <f t="shared" si="66"/>
        <v>2.0047061810698401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1.1452762202588511</v>
      </c>
      <c r="K131" s="29"/>
      <c r="L131" s="29">
        <f>IF(I131&lt;SUM(L126:L127),0,I131-(SUM(L126:L127)))</f>
        <v>1.1452762202588511</v>
      </c>
      <c r="M131" s="237">
        <f>IF(I131&lt;SUM(M126:M127),0,I131-(SUM(M126:M127)))</f>
        <v>1.1452762202588511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9.8369813200498146E-3</v>
      </c>
      <c r="J6" s="24">
        <f t="shared" ref="J6:J13" si="3">IF(I$32&lt;=1+I$131,I6,B6*H6+J$33*(I6-B6*H6))</f>
        <v>9.8369813200498146E-3</v>
      </c>
      <c r="K6" s="22">
        <f t="shared" ref="K6:K31" si="4">B6</f>
        <v>4.9184906600249066E-2</v>
      </c>
      <c r="L6" s="22">
        <f t="shared" ref="L6:L29" si="5">IF(K6="","",K6*H6)</f>
        <v>9.8369813200498146E-3</v>
      </c>
      <c r="M6" s="224">
        <f t="shared" ref="M6:M31" si="6">J6</f>
        <v>9.8369813200498146E-3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3.9347925280199259E-2</v>
      </c>
      <c r="Z6" s="116">
        <v>0.17</v>
      </c>
      <c r="AA6" s="121">
        <f>$M6*Z6*4</f>
        <v>6.6891472976338745E-3</v>
      </c>
      <c r="AB6" s="116">
        <v>0.17</v>
      </c>
      <c r="AC6" s="121">
        <f t="shared" ref="AC6:AC29" si="7">$M6*AB6*4</f>
        <v>6.6891472976338745E-3</v>
      </c>
      <c r="AD6" s="116">
        <v>0.33</v>
      </c>
      <c r="AE6" s="121">
        <f t="shared" ref="AE6:AE29" si="8">$M6*AD6*4</f>
        <v>1.2984815342465756E-2</v>
      </c>
      <c r="AF6" s="122">
        <f>1-SUM(Z6,AB6,AD6)</f>
        <v>0.32999999999999996</v>
      </c>
      <c r="AG6" s="121">
        <f>$M6*AF6*4</f>
        <v>1.2984815342465754E-2</v>
      </c>
      <c r="AH6" s="123">
        <f>SUM(Z6,AB6,AD6,AF6)</f>
        <v>1</v>
      </c>
      <c r="AI6" s="183">
        <f>SUM(AA6,AC6,AE6,AG6)/4</f>
        <v>9.8369813200498146E-3</v>
      </c>
      <c r="AJ6" s="120">
        <f>(AA6+AC6)/2</f>
        <v>6.6891472976338745E-3</v>
      </c>
      <c r="AK6" s="119">
        <f>(AE6+AG6)/2</f>
        <v>1.2984815342465754E-2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0.2</v>
      </c>
      <c r="F7" s="27">
        <v>8800</v>
      </c>
      <c r="H7" s="24">
        <f t="shared" si="1"/>
        <v>0.2</v>
      </c>
      <c r="I7" s="22">
        <f t="shared" si="2"/>
        <v>6.2567372353673724E-4</v>
      </c>
      <c r="J7" s="24">
        <f t="shared" si="3"/>
        <v>6.2567372353673724E-4</v>
      </c>
      <c r="K7" s="22">
        <f t="shared" si="4"/>
        <v>3.1283686176836862E-3</v>
      </c>
      <c r="L7" s="22">
        <f t="shared" si="5"/>
        <v>6.2567372353673724E-4</v>
      </c>
      <c r="M7" s="224">
        <f t="shared" si="6"/>
        <v>6.2567372353673724E-4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1866.7045433168978</v>
      </c>
      <c r="T7" s="222">
        <f>IF($B$81=0,0,(SUMIF($N$6:$N$28,$U7,M$6:M$28)+SUMIF($N$91:$N$118,$U7,M$91:M$118))*$I$83*Poor!$B$81/$B$81)</f>
        <v>2447.1688140319784</v>
      </c>
      <c r="U7" s="223">
        <v>1</v>
      </c>
      <c r="V7" s="56"/>
      <c r="W7" s="115"/>
      <c r="X7" s="124">
        <v>4</v>
      </c>
      <c r="Y7" s="183">
        <f t="shared" ref="Y7:Y29" si="9">M7*4</f>
        <v>2.5026948941469489E-3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2.5026948941469489E-3</v>
      </c>
      <c r="AH7" s="123">
        <f t="shared" ref="AH7:AH30" si="12">SUM(Z7,AB7,AD7,AF7)</f>
        <v>1</v>
      </c>
      <c r="AI7" s="183">
        <f t="shared" ref="AI7:AI30" si="13">SUM(AA7,AC7,AE7,AG7)/4</f>
        <v>6.2567372353673724E-4</v>
      </c>
      <c r="AJ7" s="120">
        <f t="shared" ref="AJ7:AJ31" si="14">(AA7+AC7)/2</f>
        <v>0</v>
      </c>
      <c r="AK7" s="119">
        <f t="shared" ref="AK7:AK31" si="15">(AE7+AG7)/2</f>
        <v>1.2513474470734745E-3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4.4535803237858032E-3</v>
      </c>
      <c r="J8" s="24">
        <f t="shared" si="3"/>
        <v>4.4535803237858032E-3</v>
      </c>
      <c r="K8" s="22">
        <f t="shared" si="4"/>
        <v>2.2267901618929015E-2</v>
      </c>
      <c r="L8" s="22">
        <f t="shared" si="5"/>
        <v>4.4535803237858032E-3</v>
      </c>
      <c r="M8" s="224">
        <f t="shared" si="6"/>
        <v>4.4535803237858032E-3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773.26666666666665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1.7814321295143213E-2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1.7814321295143213E-2</v>
      </c>
      <c r="AH8" s="123">
        <f t="shared" si="12"/>
        <v>1</v>
      </c>
      <c r="AI8" s="183">
        <f t="shared" si="13"/>
        <v>4.4535803237858032E-3</v>
      </c>
      <c r="AJ8" s="120">
        <f t="shared" si="14"/>
        <v>0</v>
      </c>
      <c r="AK8" s="119">
        <f t="shared" si="15"/>
        <v>8.9071606475716065E-3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0.2</v>
      </c>
      <c r="F9" s="28">
        <v>8800</v>
      </c>
      <c r="H9" s="24">
        <f t="shared" si="1"/>
        <v>0.2</v>
      </c>
      <c r="I9" s="22">
        <f t="shared" si="2"/>
        <v>3.5555555555555557E-3</v>
      </c>
      <c r="J9" s="24">
        <f t="shared" si="3"/>
        <v>3.5555555555555557E-3</v>
      </c>
      <c r="K9" s="22">
        <f t="shared" si="4"/>
        <v>1.7777777777777778E-2</v>
      </c>
      <c r="L9" s="22">
        <f t="shared" si="5"/>
        <v>3.5555555555555557E-3</v>
      </c>
      <c r="M9" s="224">
        <f t="shared" si="6"/>
        <v>3.5555555555555557E-3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253.16330727115889</v>
      </c>
      <c r="T9" s="222">
        <f>IF($B$81=0,0,(SUMIF($N$6:$N$28,$U9,M$6:M$28)+SUMIF($N$91:$N$118,$U9,M$91:M$118))*$I$83*Poor!$B$81/$B$81)</f>
        <v>253.16330727115889</v>
      </c>
      <c r="U9" s="223">
        <v>3</v>
      </c>
      <c r="V9" s="56"/>
      <c r="W9" s="115"/>
      <c r="X9" s="124">
        <v>1</v>
      </c>
      <c r="Y9" s="183">
        <f t="shared" si="9"/>
        <v>1.4222222222222223E-2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1.4222222222222223E-2</v>
      </c>
      <c r="AH9" s="123">
        <f t="shared" si="12"/>
        <v>1</v>
      </c>
      <c r="AI9" s="183">
        <f t="shared" si="13"/>
        <v>3.5555555555555557E-3</v>
      </c>
      <c r="AJ9" s="120">
        <f t="shared" si="14"/>
        <v>0</v>
      </c>
      <c r="AK9" s="119">
        <f t="shared" si="15"/>
        <v>7.1111111111111115E-3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7.5555555555555558E-3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7.5555555555555558E-3</v>
      </c>
      <c r="AH10" s="123">
        <f t="shared" si="12"/>
        <v>1</v>
      </c>
      <c r="AI10" s="183">
        <f t="shared" si="13"/>
        <v>1.888888888888889E-3</v>
      </c>
      <c r="AJ10" s="120">
        <f t="shared" si="14"/>
        <v>0</v>
      </c>
      <c r="AK10" s="119">
        <f t="shared" si="15"/>
        <v>3.7777777777777779E-3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0.3</v>
      </c>
      <c r="H11" s="24">
        <f t="shared" si="1"/>
        <v>0.3</v>
      </c>
      <c r="I11" s="22">
        <f t="shared" si="2"/>
        <v>8.1851103595890401E-2</v>
      </c>
      <c r="J11" s="24">
        <f t="shared" si="3"/>
        <v>8.1851103595890401E-2</v>
      </c>
      <c r="K11" s="22">
        <f t="shared" si="4"/>
        <v>0.23954016267123288</v>
      </c>
      <c r="L11" s="22">
        <f t="shared" si="5"/>
        <v>7.1862048801369857E-2</v>
      </c>
      <c r="M11" s="224">
        <f t="shared" si="6"/>
        <v>8.1851103595890401E-2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2322.9283333333337</v>
      </c>
      <c r="T11" s="222">
        <f>IF($B$81=0,0,(SUMIF($N$6:$N$28,$U11,M$6:M$28)+SUMIF($N$91:$N$118,$U11,M$91:M$118))*$I$83*Poor!$B$81/$B$81)</f>
        <v>1836.1783333333333</v>
      </c>
      <c r="U11" s="223">
        <v>5</v>
      </c>
      <c r="V11" s="56"/>
      <c r="W11" s="115"/>
      <c r="X11" s="124">
        <v>1</v>
      </c>
      <c r="Y11" s="183">
        <f t="shared" si="9"/>
        <v>0.3274044143835616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0.3274044143835616</v>
      </c>
      <c r="AH11" s="123">
        <f t="shared" si="12"/>
        <v>1</v>
      </c>
      <c r="AI11" s="183">
        <f t="shared" si="13"/>
        <v>8.1851103595890401E-2</v>
      </c>
      <c r="AJ11" s="120">
        <f t="shared" si="14"/>
        <v>0</v>
      </c>
      <c r="AK11" s="119">
        <f t="shared" si="15"/>
        <v>0.1637022071917808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3.3308897517123293E-2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3.3308897517123293E-2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1784.75</v>
      </c>
      <c r="U12" s="223">
        <v>6</v>
      </c>
      <c r="V12" s="56"/>
      <c r="W12" s="117"/>
      <c r="X12" s="118"/>
      <c r="Y12" s="183">
        <f t="shared" si="9"/>
        <v>0.13323559006849317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8.9267845345890426E-2</v>
      </c>
      <c r="AF12" s="122">
        <f>1-SUM(Z12,AB12,AD12)</f>
        <v>0.32999999999999996</v>
      </c>
      <c r="AG12" s="121">
        <f>$M12*AF12*4</f>
        <v>4.3967744722602738E-2</v>
      </c>
      <c r="AH12" s="123">
        <f t="shared" si="12"/>
        <v>1</v>
      </c>
      <c r="AI12" s="183">
        <f t="shared" si="13"/>
        <v>3.3308897517123293E-2</v>
      </c>
      <c r="AJ12" s="120">
        <f t="shared" si="14"/>
        <v>0</v>
      </c>
      <c r="AK12" s="119">
        <f t="shared" si="15"/>
        <v>6.6617795034246585E-2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0.2</v>
      </c>
      <c r="H13" s="24">
        <f t="shared" si="1"/>
        <v>0.2</v>
      </c>
      <c r="I13" s="22">
        <f t="shared" si="2"/>
        <v>7.4342566313823182E-3</v>
      </c>
      <c r="J13" s="24">
        <f t="shared" si="3"/>
        <v>7.4342566313823182E-3</v>
      </c>
      <c r="K13" s="22">
        <f t="shared" si="4"/>
        <v>3.7171283156911587E-2</v>
      </c>
      <c r="L13" s="22">
        <f t="shared" si="5"/>
        <v>7.4342566313823182E-3</v>
      </c>
      <c r="M13" s="225">
        <f t="shared" si="6"/>
        <v>7.4342566313823182E-3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5578.7103624363108</v>
      </c>
      <c r="T13" s="222">
        <f>IF($B$81=0,0,(SUMIF($N$6:$N$28,$U13,M$6:M$28)+SUMIF($N$91:$N$118,$U13,M$91:M$118))*$I$83*Poor!$B$81/$B$81)</f>
        <v>5323.649163561493</v>
      </c>
      <c r="U13" s="223">
        <v>7</v>
      </c>
      <c r="V13" s="56"/>
      <c r="W13" s="110"/>
      <c r="X13" s="118"/>
      <c r="Y13" s="183">
        <f t="shared" si="9"/>
        <v>2.9737026525529273E-2</v>
      </c>
      <c r="Z13" s="116">
        <v>1</v>
      </c>
      <c r="AA13" s="121">
        <f>$M13*Z13*4</f>
        <v>2.9737026525529273E-2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7.4342566313823182E-3</v>
      </c>
      <c r="AJ13" s="120">
        <f t="shared" si="14"/>
        <v>1.4868513262764636E-2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0.2</v>
      </c>
      <c r="F14" s="22"/>
      <c r="H14" s="24">
        <f t="shared" si="1"/>
        <v>0.2</v>
      </c>
      <c r="I14" s="22">
        <f t="shared" si="2"/>
        <v>1.4772851805728519E-4</v>
      </c>
      <c r="J14" s="24">
        <f>IF(I$32&lt;=1+I131,I14,B14*H14+J$33*(I14-B14*H14))</f>
        <v>1.4772851805728519E-4</v>
      </c>
      <c r="K14" s="22">
        <f t="shared" si="4"/>
        <v>7.3864259028642582E-4</v>
      </c>
      <c r="L14" s="22">
        <f t="shared" si="5"/>
        <v>1.4772851805728519E-4</v>
      </c>
      <c r="M14" s="225">
        <f t="shared" si="6"/>
        <v>1.4772851805728519E-4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4153.5999999999995</v>
      </c>
      <c r="T14" s="222">
        <f>IF($B$81=0,0,(SUMIF($N$6:$N$28,$U14,M$6:M$28)+SUMIF($N$91:$N$118,$U14,M$91:M$118))*$I$83*Poor!$B$81/$B$81)</f>
        <v>4153.5999999999995</v>
      </c>
      <c r="U14" s="223">
        <v>8</v>
      </c>
      <c r="V14" s="56"/>
      <c r="W14" s="110"/>
      <c r="X14" s="118"/>
      <c r="Y14" s="183">
        <f>M14*4</f>
        <v>5.9091407222914075E-4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5.9091407222914075E-4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1.4772851805728519E-4</v>
      </c>
      <c r="AJ14" s="120">
        <f t="shared" si="14"/>
        <v>2.9545703611457037E-4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1.4482726811493934E-3</v>
      </c>
      <c r="Z15" s="116">
        <v>0.25</v>
      </c>
      <c r="AA15" s="121">
        <f t="shared" si="16"/>
        <v>3.6206817028734835E-4</v>
      </c>
      <c r="AB15" s="116">
        <v>0.25</v>
      </c>
      <c r="AC15" s="121">
        <f t="shared" si="7"/>
        <v>3.6206817028734835E-4</v>
      </c>
      <c r="AD15" s="116"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0.2</v>
      </c>
      <c r="F16" s="22"/>
      <c r="H16" s="24">
        <f t="shared" si="1"/>
        <v>0.2</v>
      </c>
      <c r="I16" s="22">
        <f t="shared" si="2"/>
        <v>8.8580913242009129E-3</v>
      </c>
      <c r="J16" s="24">
        <f>IF(I$32&lt;=1+I131,I16,B16*H16+J$33*(I16-B16*H16))</f>
        <v>8.8580913242009129E-3</v>
      </c>
      <c r="K16" s="22">
        <f t="shared" si="4"/>
        <v>1.7811134288086342E-2</v>
      </c>
      <c r="L16" s="22">
        <f t="shared" si="5"/>
        <v>3.5622268576172688E-3</v>
      </c>
      <c r="M16" s="224">
        <f t="shared" si="6"/>
        <v>8.8580913242009129E-3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4067.2</v>
      </c>
      <c r="U16" s="223">
        <v>10</v>
      </c>
      <c r="V16" s="56"/>
      <c r="W16" s="110"/>
      <c r="X16" s="118"/>
      <c r="Y16" s="183">
        <f t="shared" si="9"/>
        <v>3.5432365296803651E-2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3.5432365296803651E-2</v>
      </c>
      <c r="AH16" s="123">
        <f t="shared" si="12"/>
        <v>1</v>
      </c>
      <c r="AI16" s="183">
        <f t="shared" si="13"/>
        <v>8.8580913242009129E-3</v>
      </c>
      <c r="AJ16" s="120">
        <f t="shared" si="14"/>
        <v>0</v>
      </c>
      <c r="AK16" s="119">
        <f t="shared" si="15"/>
        <v>1.7716182648401826E-2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0.2</v>
      </c>
      <c r="F17" s="22"/>
      <c r="H17" s="24">
        <f t="shared" si="1"/>
        <v>0.2</v>
      </c>
      <c r="I17" s="22">
        <f t="shared" si="2"/>
        <v>2.0770392278953924E-3</v>
      </c>
      <c r="J17" s="24">
        <f t="shared" ref="J17:J25" si="17">IF(I$32&lt;=1+I131,I17,B17*H17+J$33*(I17-B17*H17))</f>
        <v>2.0770392278953924E-3</v>
      </c>
      <c r="K17" s="22">
        <f t="shared" si="4"/>
        <v>9.0526930261519301E-3</v>
      </c>
      <c r="L17" s="22">
        <f t="shared" si="5"/>
        <v>1.8105386052303862E-3</v>
      </c>
      <c r="M17" s="225">
        <f t="shared" si="6"/>
        <v>2.0770392278953924E-3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8.3081569115815695E-3</v>
      </c>
      <c r="Z17" s="116">
        <v>0.29409999999999997</v>
      </c>
      <c r="AA17" s="121">
        <f t="shared" si="16"/>
        <v>2.4434289476961395E-3</v>
      </c>
      <c r="AB17" s="116">
        <v>0.17649999999999999</v>
      </c>
      <c r="AC17" s="121">
        <f t="shared" si="7"/>
        <v>1.466389694894147E-3</v>
      </c>
      <c r="AD17" s="116">
        <v>0.23530000000000001</v>
      </c>
      <c r="AE17" s="121">
        <f t="shared" si="8"/>
        <v>1.9549093212951432E-3</v>
      </c>
      <c r="AF17" s="122">
        <f t="shared" si="10"/>
        <v>0.29410000000000003</v>
      </c>
      <c r="AG17" s="121">
        <f t="shared" si="11"/>
        <v>2.44342894769614E-3</v>
      </c>
      <c r="AH17" s="123">
        <f t="shared" si="12"/>
        <v>1</v>
      </c>
      <c r="AI17" s="183">
        <f t="shared" si="13"/>
        <v>2.0770392278953924E-3</v>
      </c>
      <c r="AJ17" s="120">
        <f t="shared" si="14"/>
        <v>1.9549093212951432E-3</v>
      </c>
      <c r="AK17" s="119">
        <f t="shared" si="15"/>
        <v>2.1991691344956416E-3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4.1159713574097133E-3</v>
      </c>
      <c r="J18" s="24">
        <f t="shared" si="17"/>
        <v>3.2109976699136577E-3</v>
      </c>
      <c r="K18" s="22">
        <f t="shared" ref="K18:K20" si="21">B18</f>
        <v>9.313511830635118E-3</v>
      </c>
      <c r="L18" s="22">
        <f t="shared" ref="L18:L20" si="22">IF(K18="","",K18*H18)</f>
        <v>1.8627023661270236E-3</v>
      </c>
      <c r="M18" s="225">
        <f t="shared" ref="M18:M20" si="23">J18</f>
        <v>3.2109976699136577E-3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1.2843990679654631E-2</v>
      </c>
      <c r="Z18" s="116">
        <v>1.2941</v>
      </c>
      <c r="AA18" s="121">
        <f t="shared" ref="AA18:AA20" si="25">$M18*Z18*4</f>
        <v>1.6621408338541057E-2</v>
      </c>
      <c r="AB18" s="116">
        <v>1.1765000000000001</v>
      </c>
      <c r="AC18" s="121">
        <f t="shared" ref="AC18:AC20" si="26">$M18*AB18*4</f>
        <v>1.5110955034613674E-2</v>
      </c>
      <c r="AD18" s="116">
        <v>1.2353000000000001</v>
      </c>
      <c r="AE18" s="121">
        <f t="shared" ref="AE18:AE20" si="27">$M18*AD18*4</f>
        <v>1.5866181686577368E-2</v>
      </c>
      <c r="AF18" s="122">
        <f t="shared" ref="AF18:AF20" si="28">1-SUM(Z18,AB18,AD18)</f>
        <v>-2.7059000000000002</v>
      </c>
      <c r="AG18" s="121">
        <f t="shared" ref="AG18:AG20" si="29">$M18*AF18*4</f>
        <v>-3.4754554380077469E-2</v>
      </c>
      <c r="AH18" s="123">
        <f t="shared" ref="AH18:AH20" si="30">SUM(Z18,AB18,AD18,AF18)</f>
        <v>1</v>
      </c>
      <c r="AI18" s="183">
        <f t="shared" ref="AI18:AI20" si="31">SUM(AA18,AC18,AE18,AG18)/4</f>
        <v>3.2109976699136577E-3</v>
      </c>
      <c r="AJ18" s="120">
        <f t="shared" ref="AJ18:AJ20" si="32">(AA18+AC18)/2</f>
        <v>1.5866181686577364E-2</v>
      </c>
      <c r="AK18" s="119">
        <f t="shared" ref="AK18:AK20" si="33">(AE18+AG18)/2</f>
        <v>-9.4441863467500508E-3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1.491141396462999E-3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1.491141396462999E-3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5.9645655858519961E-3</v>
      </c>
      <c r="Z19" s="116">
        <v>2.2940999999999998</v>
      </c>
      <c r="AA19" s="121">
        <f t="shared" si="25"/>
        <v>1.3683309910503063E-2</v>
      </c>
      <c r="AB19" s="116">
        <v>2.1764999999999999</v>
      </c>
      <c r="AC19" s="121">
        <f t="shared" si="26"/>
        <v>1.2981876997606868E-2</v>
      </c>
      <c r="AD19" s="116">
        <v>2.2353000000000001</v>
      </c>
      <c r="AE19" s="121">
        <f t="shared" si="27"/>
        <v>1.3332593454054967E-2</v>
      </c>
      <c r="AF19" s="122">
        <f t="shared" si="28"/>
        <v>-5.7058999999999997</v>
      </c>
      <c r="AG19" s="121">
        <f t="shared" si="29"/>
        <v>-3.4033214776312902E-2</v>
      </c>
      <c r="AH19" s="123">
        <f t="shared" si="30"/>
        <v>1</v>
      </c>
      <c r="AI19" s="183">
        <f t="shared" si="31"/>
        <v>1.4911413964629992E-3</v>
      </c>
      <c r="AJ19" s="120">
        <f t="shared" si="32"/>
        <v>1.3332593454054966E-2</v>
      </c>
      <c r="AK19" s="119">
        <f t="shared" si="33"/>
        <v>-1.0350310661128967E-2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0.5</v>
      </c>
      <c r="F22" s="22"/>
      <c r="H22" s="24">
        <f t="shared" si="35"/>
        <v>0.5</v>
      </c>
      <c r="I22" s="22">
        <f t="shared" si="36"/>
        <v>1.6447056221461191E-2</v>
      </c>
      <c r="J22" s="24">
        <f t="shared" si="17"/>
        <v>2.046502269037085E-2</v>
      </c>
      <c r="K22" s="22">
        <f t="shared" si="37"/>
        <v>5.2902559931506853E-2</v>
      </c>
      <c r="L22" s="22">
        <f t="shared" si="38"/>
        <v>2.6451279965753426E-2</v>
      </c>
      <c r="M22" s="225">
        <f t="shared" si="39"/>
        <v>2.046502269037085E-2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8.1860090761483401E-2</v>
      </c>
      <c r="Z22" s="116">
        <v>5.2941000000000003</v>
      </c>
      <c r="AA22" s="121">
        <f t="shared" si="41"/>
        <v>0.43337550650036927</v>
      </c>
      <c r="AB22" s="116">
        <v>5.1764999999999999</v>
      </c>
      <c r="AC22" s="121">
        <f t="shared" si="42"/>
        <v>0.42374875982681881</v>
      </c>
      <c r="AD22" s="116">
        <v>5.2352999999999996</v>
      </c>
      <c r="AE22" s="121">
        <f t="shared" si="43"/>
        <v>0.42856213316359404</v>
      </c>
      <c r="AF22" s="122">
        <f t="shared" si="44"/>
        <v>-14.7059</v>
      </c>
      <c r="AG22" s="121">
        <f t="shared" si="45"/>
        <v>-1.2038263087292986</v>
      </c>
      <c r="AH22" s="123">
        <f t="shared" si="46"/>
        <v>1</v>
      </c>
      <c r="AI22" s="183">
        <f t="shared" si="47"/>
        <v>2.0465022690370871E-2</v>
      </c>
      <c r="AJ22" s="120">
        <f t="shared" si="48"/>
        <v>0.42856213316359404</v>
      </c>
      <c r="AK22" s="119">
        <f t="shared" si="49"/>
        <v>-0.3876320877828523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0.5</v>
      </c>
      <c r="F23" s="22"/>
      <c r="H23" s="24">
        <f t="shared" si="35"/>
        <v>0.5</v>
      </c>
      <c r="I23" s="22">
        <f t="shared" si="36"/>
        <v>1.8835616438356165E-3</v>
      </c>
      <c r="J23" s="24">
        <f t="shared" si="17"/>
        <v>4.2943415251814124E-3</v>
      </c>
      <c r="K23" s="22">
        <f t="shared" si="37"/>
        <v>1.5772191780821915E-2</v>
      </c>
      <c r="L23" s="22">
        <f t="shared" si="38"/>
        <v>7.8860958904109577E-3</v>
      </c>
      <c r="M23" s="225">
        <f t="shared" si="39"/>
        <v>4.2943415251814124E-3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53207.948677761822</v>
      </c>
      <c r="T23" s="179">
        <f>SUM(T7:T22)</f>
        <v>53819.485082935425</v>
      </c>
      <c r="U23" s="56"/>
      <c r="V23" s="56"/>
      <c r="W23" s="110"/>
      <c r="X23" s="118"/>
      <c r="Y23" s="183">
        <f t="shared" si="40"/>
        <v>1.717736610072565E-2</v>
      </c>
      <c r="Z23" s="116">
        <v>6.2941000000000003</v>
      </c>
      <c r="AA23" s="121">
        <f t="shared" si="41"/>
        <v>0.10811605997457731</v>
      </c>
      <c r="AB23" s="116">
        <v>6.1764999999999999</v>
      </c>
      <c r="AC23" s="121">
        <f t="shared" si="42"/>
        <v>0.10609600172113197</v>
      </c>
      <c r="AD23" s="116">
        <v>6.2352999999999996</v>
      </c>
      <c r="AE23" s="121">
        <f t="shared" si="43"/>
        <v>0.10710603084785464</v>
      </c>
      <c r="AF23" s="122">
        <f t="shared" si="44"/>
        <v>-17.7059</v>
      </c>
      <c r="AG23" s="121">
        <f t="shared" si="45"/>
        <v>-0.30414072644283829</v>
      </c>
      <c r="AH23" s="123">
        <f t="shared" si="46"/>
        <v>1</v>
      </c>
      <c r="AI23" s="183">
        <f t="shared" si="47"/>
        <v>4.2943415251814054E-3</v>
      </c>
      <c r="AJ23" s="120">
        <f t="shared" si="48"/>
        <v>0.10710603084785464</v>
      </c>
      <c r="AK23" s="119">
        <f t="shared" si="49"/>
        <v>-9.8517347797491828E-2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1.2680926891508064</v>
      </c>
      <c r="J30" s="231">
        <f>IF(I$32&lt;=1,I30,1-SUM(J6:J29))</f>
        <v>0.48184051408603978</v>
      </c>
      <c r="K30" s="22">
        <f t="shared" si="4"/>
        <v>0.4958710473225405</v>
      </c>
      <c r="L30" s="22">
        <f>IF(L124=L119,0,IF(K30="",0,(L119-L124)/(B119-B124)*K30))</f>
        <v>0.17671501416975482</v>
      </c>
      <c r="M30" s="175">
        <f t="shared" si="6"/>
        <v>0.48184051408603978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1.9273620563441591</v>
      </c>
      <c r="Z30" s="122">
        <f>IF($Y30=0,0,AA30/($Y$30))</f>
        <v>-5.2112076938477934E-2</v>
      </c>
      <c r="AA30" s="187">
        <f>IF(AA79*4/$I$83+SUM(AA6:AA29)&lt;1,AA79*4/$I$83,1-SUM(AA6:AA29))</f>
        <v>-0.10043883976850987</v>
      </c>
      <c r="AB30" s="122">
        <f>IF($Y30=0,0,AC30/($Y$30))</f>
        <v>-2.7948779329094675E-2</v>
      </c>
      <c r="AC30" s="187">
        <f>IF(AC79*4/$I$83+SUM(AC6:AC29)&lt;1,AC79*4/$I$83,1-SUM(AC6:AC29))</f>
        <v>-5.3867416800033041E-2</v>
      </c>
      <c r="AD30" s="122">
        <f>IF($Y30=0,0,AE30/($Y$30))</f>
        <v>-8.1745238709826112E-2</v>
      </c>
      <c r="AE30" s="187">
        <f>IF(AE79*4/$I$83+SUM(AE6:AE29)&lt;1,AE79*4/$I$83,1-SUM(AE6:AE29))</f>
        <v>-0.15755267137611462</v>
      </c>
      <c r="AF30" s="122">
        <f>IF($Y30=0,0,AG30/($Y$30))</f>
        <v>1.1618060949773985</v>
      </c>
      <c r="AG30" s="187">
        <f>IF(AG79*4/$I$83+SUM(AG6:AG29)&lt;1,AG79*4/$I$83,1-SUM(AG6:AG29))</f>
        <v>2.2392209842888162</v>
      </c>
      <c r="AH30" s="123">
        <f t="shared" si="12"/>
        <v>0.99999999999999978</v>
      </c>
      <c r="AI30" s="183">
        <f t="shared" si="13"/>
        <v>0.48184051408603967</v>
      </c>
      <c r="AJ30" s="120">
        <f t="shared" si="14"/>
        <v>-7.7153128284271455E-2</v>
      </c>
      <c r="AK30" s="119">
        <f t="shared" si="15"/>
        <v>1.0408341564563508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0.41050517557835975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6705.0118989982875</v>
      </c>
      <c r="T31" s="234">
        <f>IF(T25&gt;T$23,T25-T$23,0)</f>
        <v>6093.4754938246842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1.7808017068336888</v>
      </c>
      <c r="J32" s="17"/>
      <c r="L32" s="22">
        <f>SUM(L6:L30)</f>
        <v>0.58949482442164025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41001.880470426862</v>
      </c>
      <c r="T32" s="234">
        <f t="shared" si="50"/>
        <v>40390.344065253259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0.99999999999999978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0.5983729900881064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6093.4754938246779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393.33333333333331</v>
      </c>
      <c r="J37" s="38">
        <f t="shared" ref="J37:J49" si="53">J91*I$83</f>
        <v>393.33333333333337</v>
      </c>
      <c r="K37" s="40">
        <f t="shared" ref="K37:K49" si="54">(B37/B$65)</f>
        <v>1.1950965189826142E-2</v>
      </c>
      <c r="L37" s="22">
        <f t="shared" ref="L37:L49" si="55">(K37*H37)</f>
        <v>7.051069461997423E-3</v>
      </c>
      <c r="M37" s="24">
        <f t="shared" ref="M37:M49" si="56">J37/B$65</f>
        <v>7.0510694619974256E-3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393.33333333333337</v>
      </c>
      <c r="AH37" s="123">
        <f>SUM(Z37,AB37,AD37,AF37)</f>
        <v>1</v>
      </c>
      <c r="AI37" s="112">
        <f>SUM(AA37,AC37,AE37,AG37)</f>
        <v>393.33333333333337</v>
      </c>
      <c r="AJ37" s="148">
        <f>(AA37+AC37)</f>
        <v>0</v>
      </c>
      <c r="AK37" s="147">
        <f>(AE37+AG37)</f>
        <v>393.33333333333337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1167.7083333333333</v>
      </c>
      <c r="J38" s="38">
        <f t="shared" si="53"/>
        <v>1167.7083333333333</v>
      </c>
      <c r="K38" s="40">
        <f t="shared" si="54"/>
        <v>3.5479427907296364E-2</v>
      </c>
      <c r="L38" s="22">
        <f t="shared" si="55"/>
        <v>2.0932862465304854E-2</v>
      </c>
      <c r="M38" s="24">
        <f t="shared" si="56"/>
        <v>2.0932862465304854E-2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1167.7083333333333</v>
      </c>
      <c r="AH38" s="123">
        <f t="shared" ref="AH38:AI58" si="61">SUM(Z38,AB38,AD38,AF38)</f>
        <v>1</v>
      </c>
      <c r="AI38" s="112">
        <f t="shared" si="61"/>
        <v>1167.7083333333333</v>
      </c>
      <c r="AJ38" s="148">
        <f t="shared" ref="AJ38:AJ64" si="62">(AA38+AC38)</f>
        <v>0</v>
      </c>
      <c r="AK38" s="147">
        <f t="shared" ref="AK38:AK64" si="63">(AE38+AG38)</f>
        <v>1167.7083333333333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266.48333333333335</v>
      </c>
      <c r="J39" s="38">
        <f t="shared" si="53"/>
        <v>266.48333333333341</v>
      </c>
      <c r="K39" s="40">
        <f t="shared" si="54"/>
        <v>2.2886098338517066E-2</v>
      </c>
      <c r="L39" s="22">
        <f t="shared" si="55"/>
        <v>1.3502798019725069E-2</v>
      </c>
      <c r="M39" s="24">
        <f t="shared" si="56"/>
        <v>4.7770995605032566E-3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266.48333333333341</v>
      </c>
      <c r="AH39" s="123">
        <f t="shared" si="61"/>
        <v>1</v>
      </c>
      <c r="AI39" s="112">
        <f t="shared" si="61"/>
        <v>266.48333333333341</v>
      </c>
      <c r="AJ39" s="148">
        <f t="shared" si="62"/>
        <v>0</v>
      </c>
      <c r="AK39" s="147">
        <f t="shared" si="63"/>
        <v>266.48333333333341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8.6533333333333324</v>
      </c>
      <c r="AH40" s="123">
        <f t="shared" si="61"/>
        <v>1</v>
      </c>
      <c r="AI40" s="112">
        <f t="shared" si="61"/>
        <v>8.6533333333333324</v>
      </c>
      <c r="AJ40" s="148">
        <f t="shared" si="62"/>
        <v>0</v>
      </c>
      <c r="AK40" s="147">
        <f t="shared" si="63"/>
        <v>8.6533333333333324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1.7926447784739215E-3</v>
      </c>
      <c r="L42" s="22">
        <f t="shared" si="55"/>
        <v>7.5291080695904697E-4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5.9754825949130709E-3</v>
      </c>
      <c r="L46" s="22">
        <f t="shared" si="55"/>
        <v>1.6731351265756597E-3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5.3779343354217642E-3</v>
      </c>
      <c r="L47" s="22">
        <f t="shared" si="55"/>
        <v>1.5058216139180937E-3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1.0457094541097877E-3</v>
      </c>
      <c r="L48" s="22">
        <f t="shared" si="55"/>
        <v>2.9279864715074053E-4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5.9754825949130709E-3</v>
      </c>
      <c r="L49" s="22">
        <f t="shared" si="55"/>
        <v>1.6731351265756597E-3</v>
      </c>
      <c r="M49" s="24">
        <f t="shared" si="56"/>
        <v>0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2.3901930379652287E-3</v>
      </c>
      <c r="L51" s="22">
        <f t="shared" si="72"/>
        <v>6.6925405063026396E-4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1253.75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2.247528391011679E-2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531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9.5189437736965237E-3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8"/>
        <v>0.55500000000000005</v>
      </c>
      <c r="I54" s="39">
        <f t="shared" si="69"/>
        <v>1011.0250000000001</v>
      </c>
      <c r="J54" s="38">
        <f t="shared" si="70"/>
        <v>1011.0250000000001</v>
      </c>
      <c r="K54" s="40">
        <f t="shared" si="71"/>
        <v>3.2656012381199938E-2</v>
      </c>
      <c r="L54" s="22">
        <f t="shared" si="72"/>
        <v>1.8124086871565966E-2</v>
      </c>
      <c r="M54" s="24">
        <f t="shared" si="73"/>
        <v>1.8124086871565966E-2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1217.3000000000002</v>
      </c>
      <c r="J55" s="38">
        <f t="shared" si="70"/>
        <v>1217.3000000000004</v>
      </c>
      <c r="K55" s="40">
        <f t="shared" si="71"/>
        <v>3.9318675474528011E-2</v>
      </c>
      <c r="L55" s="22">
        <f t="shared" si="72"/>
        <v>2.182186488836305E-2</v>
      </c>
      <c r="M55" s="24">
        <f t="shared" si="73"/>
        <v>2.1821864888363053E-2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304.3250000000001</v>
      </c>
      <c r="AB55" s="116">
        <v>0.25</v>
      </c>
      <c r="AC55" s="147">
        <f t="shared" si="65"/>
        <v>304.3250000000001</v>
      </c>
      <c r="AD55" s="116">
        <v>0.25</v>
      </c>
      <c r="AE55" s="147">
        <f t="shared" si="66"/>
        <v>304.3250000000001</v>
      </c>
      <c r="AF55" s="122">
        <f t="shared" si="57"/>
        <v>0.25</v>
      </c>
      <c r="AG55" s="147">
        <f t="shared" si="60"/>
        <v>304.3250000000001</v>
      </c>
      <c r="AH55" s="123">
        <f t="shared" si="61"/>
        <v>1</v>
      </c>
      <c r="AI55" s="112">
        <f t="shared" si="61"/>
        <v>1217.3000000000004</v>
      </c>
      <c r="AJ55" s="148">
        <f t="shared" si="62"/>
        <v>608.6500000000002</v>
      </c>
      <c r="AK55" s="147">
        <f t="shared" si="63"/>
        <v>608.6500000000002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2675.1000000000004</v>
      </c>
      <c r="J56" s="38">
        <f t="shared" si="70"/>
        <v>2675.1000000000004</v>
      </c>
      <c r="K56" s="40">
        <f t="shared" si="71"/>
        <v>8.9393219619899558E-2</v>
      </c>
      <c r="L56" s="22">
        <f t="shared" si="72"/>
        <v>4.961323688904426E-2</v>
      </c>
      <c r="M56" s="24">
        <f t="shared" si="73"/>
        <v>4.7955040468955878E-2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668.77500000000009</v>
      </c>
      <c r="AB56" s="116">
        <v>0.25</v>
      </c>
      <c r="AC56" s="147">
        <f t="shared" si="65"/>
        <v>668.77500000000009</v>
      </c>
      <c r="AD56" s="116">
        <v>0.25</v>
      </c>
      <c r="AE56" s="147">
        <f t="shared" si="66"/>
        <v>668.77500000000009</v>
      </c>
      <c r="AF56" s="122">
        <f t="shared" si="57"/>
        <v>0.25</v>
      </c>
      <c r="AG56" s="147">
        <f t="shared" si="60"/>
        <v>668.77500000000009</v>
      </c>
      <c r="AH56" s="123">
        <f t="shared" si="61"/>
        <v>1</v>
      </c>
      <c r="AI56" s="112">
        <f t="shared" si="61"/>
        <v>2675.1000000000004</v>
      </c>
      <c r="AJ56" s="148">
        <f t="shared" si="62"/>
        <v>1337.5500000000002</v>
      </c>
      <c r="AK56" s="147">
        <f t="shared" si="63"/>
        <v>1337.5500000000002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0.4</v>
      </c>
      <c r="F57" s="26">
        <v>1.18</v>
      </c>
      <c r="G57" s="22">
        <f t="shared" si="59"/>
        <v>1.65</v>
      </c>
      <c r="H57" s="24">
        <f t="shared" si="68"/>
        <v>0.47199999999999998</v>
      </c>
      <c r="I57" s="39">
        <f t="shared" si="69"/>
        <v>4153.5999999999995</v>
      </c>
      <c r="J57" s="38">
        <f t="shared" si="70"/>
        <v>4153.5999999999995</v>
      </c>
      <c r="K57" s="40">
        <f t="shared" si="71"/>
        <v>0.15775274050570509</v>
      </c>
      <c r="L57" s="22">
        <f t="shared" si="72"/>
        <v>7.4459293518692793E-2</v>
      </c>
      <c r="M57" s="24">
        <f t="shared" si="73"/>
        <v>7.4459293518692793E-2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1038.3999999999999</v>
      </c>
      <c r="AB57" s="116">
        <v>0.25</v>
      </c>
      <c r="AC57" s="147">
        <f t="shared" si="65"/>
        <v>1038.3999999999999</v>
      </c>
      <c r="AD57" s="116">
        <v>0.25</v>
      </c>
      <c r="AE57" s="147">
        <f t="shared" si="66"/>
        <v>1038.3999999999999</v>
      </c>
      <c r="AF57" s="122">
        <f t="shared" si="57"/>
        <v>0.25</v>
      </c>
      <c r="AG57" s="147">
        <f t="shared" si="60"/>
        <v>1038.3999999999999</v>
      </c>
      <c r="AH57" s="123">
        <f t="shared" si="61"/>
        <v>1</v>
      </c>
      <c r="AI57" s="112">
        <f t="shared" si="61"/>
        <v>4153.5999999999995</v>
      </c>
      <c r="AJ57" s="148">
        <f t="shared" si="62"/>
        <v>2076.7999999999997</v>
      </c>
      <c r="AK57" s="147">
        <f t="shared" si="63"/>
        <v>2076.7999999999997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0.4</v>
      </c>
      <c r="F58" s="26">
        <v>1.18</v>
      </c>
      <c r="G58" s="22">
        <f t="shared" si="59"/>
        <v>1.65</v>
      </c>
      <c r="H58" s="24">
        <f t="shared" si="68"/>
        <v>0.47199999999999998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4067.2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7.2910448430091326E-2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1016.8</v>
      </c>
      <c r="AB59" s="116">
        <v>0.25</v>
      </c>
      <c r="AC59" s="147">
        <f t="shared" si="65"/>
        <v>1016.8</v>
      </c>
      <c r="AD59" s="116">
        <v>0.25</v>
      </c>
      <c r="AE59" s="147">
        <f t="shared" si="66"/>
        <v>1016.8</v>
      </c>
      <c r="AF59" s="122">
        <f t="shared" si="57"/>
        <v>0.25</v>
      </c>
      <c r="AG59" s="147">
        <f t="shared" si="60"/>
        <v>1016.8</v>
      </c>
      <c r="AH59" s="123">
        <f t="shared" ref="AH59:AI64" si="74">SUM(Z59,AB59,AD59,AF59)</f>
        <v>1</v>
      </c>
      <c r="AI59" s="112">
        <f t="shared" si="74"/>
        <v>4067.2</v>
      </c>
      <c r="AJ59" s="148">
        <f t="shared" si="62"/>
        <v>2033.6</v>
      </c>
      <c r="AK59" s="147">
        <f t="shared" si="63"/>
        <v>2033.6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25629.599999999999</v>
      </c>
      <c r="J61" s="38">
        <f t="shared" si="70"/>
        <v>25629.600000000002</v>
      </c>
      <c r="K61" s="40">
        <f t="shared" si="71"/>
        <v>0.38936244588453572</v>
      </c>
      <c r="L61" s="22">
        <f t="shared" si="72"/>
        <v>0.45944768614375214</v>
      </c>
      <c r="M61" s="24">
        <f t="shared" si="73"/>
        <v>0.4594476861437522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6407.4000000000005</v>
      </c>
      <c r="AB61" s="116">
        <v>0.25</v>
      </c>
      <c r="AC61" s="147">
        <f t="shared" si="65"/>
        <v>6407.4000000000005</v>
      </c>
      <c r="AD61" s="116">
        <v>0.25</v>
      </c>
      <c r="AE61" s="147">
        <f t="shared" si="66"/>
        <v>6407.4000000000005</v>
      </c>
      <c r="AF61" s="122">
        <f t="shared" si="57"/>
        <v>0.25</v>
      </c>
      <c r="AG61" s="147">
        <f t="shared" si="60"/>
        <v>6407.4000000000005</v>
      </c>
      <c r="AH61" s="123">
        <f t="shared" si="74"/>
        <v>1</v>
      </c>
      <c r="AI61" s="112">
        <f t="shared" si="74"/>
        <v>25629.600000000002</v>
      </c>
      <c r="AJ61" s="148">
        <f t="shared" si="62"/>
        <v>12814.800000000001</v>
      </c>
      <c r="AK61" s="147">
        <f t="shared" si="63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48837.72</v>
      </c>
      <c r="J65" s="39">
        <f>SUM(J37:J64)</f>
        <v>48837.72</v>
      </c>
      <c r="K65" s="40">
        <f>SUM(K37:K64)</f>
        <v>0.99999999999999989</v>
      </c>
      <c r="L65" s="22">
        <f>SUM(L37:L64)</f>
        <v>0.87201567966632909</v>
      </c>
      <c r="M65" s="24">
        <f>SUM(M37:M64)</f>
        <v>0.8754868375057141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11051.441666666668</v>
      </c>
      <c r="AB65" s="137"/>
      <c r="AC65" s="153">
        <f>SUM(AC37:AC64)</f>
        <v>11051.441666666668</v>
      </c>
      <c r="AD65" s="137"/>
      <c r="AE65" s="153">
        <f>SUM(AE37:AE64)</f>
        <v>11051.441666666668</v>
      </c>
      <c r="AF65" s="137"/>
      <c r="AG65" s="153">
        <f>SUM(AG37:AG64)</f>
        <v>12887.620000000003</v>
      </c>
      <c r="AH65" s="137"/>
      <c r="AI65" s="153">
        <f>SUM(AI37:AI64)</f>
        <v>46041.945000000007</v>
      </c>
      <c r="AJ65" s="153">
        <f>SUM(AJ37:AJ64)</f>
        <v>22102.883333333335</v>
      </c>
      <c r="AK65" s="153">
        <f>SUM(AK37:AK64)</f>
        <v>23939.061666666668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75">J124*I$83</f>
        <v>27315.229156631842</v>
      </c>
      <c r="K70" s="40">
        <f>B70/B$76</f>
        <v>0.34976073514610495</v>
      </c>
      <c r="L70" s="22">
        <f t="shared" ref="L70:L75" si="76">(L124*G$37*F$9/F$7)/B$130</f>
        <v>0.48966502920454691</v>
      </c>
      <c r="M70" s="24">
        <f>J70/B$76</f>
        <v>0.48966502920454691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6828.8072891579604</v>
      </c>
      <c r="AB70" s="116">
        <v>0.25</v>
      </c>
      <c r="AC70" s="147">
        <f>$J70*AB70</f>
        <v>6828.8072891579604</v>
      </c>
      <c r="AD70" s="116">
        <v>0.25</v>
      </c>
      <c r="AE70" s="147">
        <f>$J70*AD70</f>
        <v>6828.8072891579604</v>
      </c>
      <c r="AF70" s="122">
        <f>1-SUM(Z70,AB70,AD70)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19438.008888888915</v>
      </c>
      <c r="J71" s="51">
        <f t="shared" si="75"/>
        <v>19438.008888888915</v>
      </c>
      <c r="K71" s="40">
        <f t="shared" ref="K71:K72" si="78">B71/B$76</f>
        <v>0.29530038253047786</v>
      </c>
      <c r="L71" s="22">
        <f t="shared" si="76"/>
        <v>0.34845445138596381</v>
      </c>
      <c r="M71" s="24">
        <f t="shared" ref="M71:M72" si="79">J71/B$76</f>
        <v>0.34845445138596387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0.52103476578455743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21522.490843368156</v>
      </c>
      <c r="J74" s="51">
        <f t="shared" si="75"/>
        <v>8177.9574483039296</v>
      </c>
      <c r="K74" s="40">
        <f>B74/B$76</f>
        <v>9.1436707818256316E-2</v>
      </c>
      <c r="L74" s="22">
        <f t="shared" si="76"/>
        <v>5.3766185156858749E-2</v>
      </c>
      <c r="M74" s="24">
        <f>J74/B$76</f>
        <v>0.14660172718283954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-426.17034774561307</v>
      </c>
      <c r="AB74" s="156"/>
      <c r="AC74" s="147">
        <f>AC30*$I$83/4</f>
        <v>-228.56392808537271</v>
      </c>
      <c r="AD74" s="156"/>
      <c r="AE74" s="147">
        <f>AE30*$I$83/4</f>
        <v>-668.50908377040514</v>
      </c>
      <c r="AF74" s="156"/>
      <c r="AG74" s="147">
        <f>AG30*$I$83/4</f>
        <v>9501.2008079053176</v>
      </c>
      <c r="AH74" s="155"/>
      <c r="AI74" s="147">
        <f>SUM(AA74,AC74,AE74,AG74)</f>
        <v>8177.9574483039269</v>
      </c>
      <c r="AJ74" s="148">
        <f>(AA74+AC74)</f>
        <v>-654.73427583098578</v>
      </c>
      <c r="AK74" s="147">
        <f>(AE74+AG74)</f>
        <v>8832.6917241349129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4648.8047252543201</v>
      </c>
      <c r="AB75" s="158"/>
      <c r="AC75" s="149">
        <f>AA75+AC65-SUM(AC70,AC74)</f>
        <v>9100.0030308484002</v>
      </c>
      <c r="AD75" s="158"/>
      <c r="AE75" s="149">
        <f>AC75+AE65-SUM(AE70,AE74)</f>
        <v>13991.146492127513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10548.758395064237</v>
      </c>
      <c r="AJ75" s="151">
        <f>AJ76-SUM(AJ70,AJ74)</f>
        <v>9100.0030308484002</v>
      </c>
      <c r="AK75" s="149">
        <f>AJ75+AK76-SUM(AK70,AK74)</f>
        <v>10548.758395064233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48837.719999999994</v>
      </c>
      <c r="J76" s="51">
        <f t="shared" si="75"/>
        <v>48837.719999999994</v>
      </c>
      <c r="K76" s="40">
        <f>SUM(K70:K75)</f>
        <v>1.3354887372126323</v>
      </c>
      <c r="L76" s="22">
        <f>SUM(L70:L75)</f>
        <v>0.89188566574736949</v>
      </c>
      <c r="M76" s="24">
        <f>SUM(M70:M75)</f>
        <v>0.98472120777335026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11051.441666666668</v>
      </c>
      <c r="AB76" s="137"/>
      <c r="AC76" s="153">
        <f>AC65</f>
        <v>11051.441666666668</v>
      </c>
      <c r="AD76" s="137"/>
      <c r="AE76" s="153">
        <f>AE65</f>
        <v>11051.441666666668</v>
      </c>
      <c r="AF76" s="137"/>
      <c r="AG76" s="153">
        <f>AG65</f>
        <v>12887.620000000003</v>
      </c>
      <c r="AH76" s="137"/>
      <c r="AI76" s="153">
        <f>SUM(AA76,AC76,AE76,AG76)</f>
        <v>46041.945000000007</v>
      </c>
      <c r="AJ76" s="154">
        <f>SUM(AA76,AC76)</f>
        <v>22102.883333333335</v>
      </c>
      <c r="AK76" s="154">
        <f>SUM(AE76,AG76)</f>
        <v>23939.061666666668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19438.0088888889</v>
      </c>
      <c r="J77" s="100">
        <f t="shared" si="75"/>
        <v>6093.4754938246779</v>
      </c>
      <c r="K77" s="40"/>
      <c r="L77" s="22">
        <f>-(L131*G$37*F$9/F$7)/B$130</f>
        <v>-0.34845445138596359</v>
      </c>
      <c r="M77" s="24">
        <f>-J77/B$76</f>
        <v>-0.10923437026763609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4648.8047252543201</v>
      </c>
      <c r="AD78" s="112"/>
      <c r="AE78" s="112">
        <f>AC75</f>
        <v>9100.0030308484002</v>
      </c>
      <c r="AF78" s="112"/>
      <c r="AG78" s="112">
        <f>AE75</f>
        <v>13991.146492127513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4222.6343775087071</v>
      </c>
      <c r="AB79" s="112"/>
      <c r="AC79" s="112">
        <f>AA79-AA74+AC65-AC70</f>
        <v>8871.4391027630263</v>
      </c>
      <c r="AD79" s="112"/>
      <c r="AE79" s="112">
        <f>AC79-AC74+AE65-AE70</f>
        <v>13322.637408357103</v>
      </c>
      <c r="AF79" s="112"/>
      <c r="AG79" s="112">
        <f>AE79-AE74+AG65-AG70</f>
        <v>20049.959202969549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0.3575757575757576</v>
      </c>
      <c r="I91" s="22">
        <f t="shared" ref="I91" si="82">(D91*H91)</f>
        <v>2.3174972080567059E-2</v>
      </c>
      <c r="J91" s="24">
        <f>IF(I$32&lt;=1+I$131,I91,L91+J$33*(I91-L91))</f>
        <v>2.3174972080567059E-2</v>
      </c>
      <c r="K91" s="22">
        <f t="shared" ref="K91" si="83">IF(B91="",0,B91)</f>
        <v>6.4811362598196004E-2</v>
      </c>
      <c r="L91" s="22">
        <f t="shared" ref="L91" si="84">(K91*H91)</f>
        <v>2.3174972080567059E-2</v>
      </c>
      <c r="M91" s="227">
        <f t="shared" si="80"/>
        <v>2.3174972080567059E-2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0.3575757575757576</v>
      </c>
      <c r="I92" s="22">
        <f t="shared" ref="I92:I118" si="88">(D92*H92)</f>
        <v>6.8800698364183455E-2</v>
      </c>
      <c r="J92" s="24">
        <f t="shared" ref="J92:J118" si="89">IF(I$32&lt;=1+I$131,I92,L92+J$33*(I92-L92))</f>
        <v>6.8800698364183455E-2</v>
      </c>
      <c r="K92" s="22">
        <f t="shared" ref="K92:K118" si="90">IF(B92="",0,B92)</f>
        <v>0.1924087327133944</v>
      </c>
      <c r="L92" s="22">
        <f t="shared" ref="L92:L118" si="91">(K92*H92)</f>
        <v>6.8800698364183455E-2</v>
      </c>
      <c r="M92" s="227">
        <f t="shared" ref="M92:M118" si="92">(J92)</f>
        <v>6.8800698364183455E-2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0.3575757575757576</v>
      </c>
      <c r="I93" s="22">
        <f t="shared" si="88"/>
        <v>1.5701043584584184E-2</v>
      </c>
      <c r="J93" s="24">
        <f t="shared" si="89"/>
        <v>1.5701043584584184E-2</v>
      </c>
      <c r="K93" s="22">
        <f t="shared" si="90"/>
        <v>0.12411375937554535</v>
      </c>
      <c r="L93" s="22">
        <f t="shared" si="91"/>
        <v>4.4380071534285914E-2</v>
      </c>
      <c r="M93" s="227">
        <f t="shared" si="92"/>
        <v>1.5701043584584184E-2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9.7217043897294009E-3</v>
      </c>
      <c r="L96" s="22">
        <f t="shared" si="91"/>
        <v>2.4746156628402114E-3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0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3.2405681299098002E-2</v>
      </c>
      <c r="L100" s="22">
        <f t="shared" si="91"/>
        <v>5.4991459174226903E-3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2.9165113169188201E-2</v>
      </c>
      <c r="L101" s="22">
        <f t="shared" si="91"/>
        <v>4.9492313256804211E-3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5.6709942273421507E-3</v>
      </c>
      <c r="L102" s="22">
        <f t="shared" si="91"/>
        <v>9.6235053554897089E-4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3.2405681299098002E-2</v>
      </c>
      <c r="L103" s="22">
        <f t="shared" si="91"/>
        <v>5.4991459174226903E-3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0.16969696969696968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1.2962272519639202E-2</v>
      </c>
      <c r="L105" s="22">
        <f t="shared" si="91"/>
        <v>2.1996583669690764E-3</v>
      </c>
      <c r="M105" s="227">
        <f t="shared" si="9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7.3870223506807497E-2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7.3870223506807497E-2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3.1286212308765528E-2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3.1286212308765528E-2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0.33636363636363642</v>
      </c>
      <c r="I108" s="22">
        <f t="shared" si="88"/>
        <v>5.9569007155310112E-2</v>
      </c>
      <c r="J108" s="24">
        <f t="shared" si="89"/>
        <v>5.9569007155310112E-2</v>
      </c>
      <c r="K108" s="22">
        <f t="shared" si="90"/>
        <v>0.17709704829957057</v>
      </c>
      <c r="L108" s="22">
        <f t="shared" si="91"/>
        <v>5.9569007155310112E-2</v>
      </c>
      <c r="M108" s="227">
        <f t="shared" si="92"/>
        <v>5.9569007155310112E-2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0.33636363636363642</v>
      </c>
      <c r="I109" s="22">
        <f t="shared" si="88"/>
        <v>7.1722610627985475E-2</v>
      </c>
      <c r="J109" s="24">
        <f t="shared" si="89"/>
        <v>7.1722610627985475E-2</v>
      </c>
      <c r="K109" s="22">
        <f t="shared" si="90"/>
        <v>0.21322938294806487</v>
      </c>
      <c r="L109" s="22">
        <f t="shared" si="91"/>
        <v>7.1722610627985475E-2</v>
      </c>
      <c r="M109" s="227">
        <f t="shared" si="92"/>
        <v>7.1722610627985475E-2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0.33636363636363642</v>
      </c>
      <c r="I110" s="22">
        <f t="shared" si="88"/>
        <v>0.15761534189675833</v>
      </c>
      <c r="J110" s="24">
        <f t="shared" si="89"/>
        <v>0.15761534189675833</v>
      </c>
      <c r="K110" s="22">
        <f t="shared" si="90"/>
        <v>0.48478899223450611</v>
      </c>
      <c r="L110" s="22">
        <f t="shared" si="91"/>
        <v>0.16306538829706119</v>
      </c>
      <c r="M110" s="227">
        <f t="shared" si="92"/>
        <v>0.15761534189675833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0.28606060606060607</v>
      </c>
      <c r="I111" s="22">
        <f t="shared" si="88"/>
        <v>0.24472770517078812</v>
      </c>
      <c r="J111" s="24">
        <f t="shared" si="89"/>
        <v>0.24472770517078812</v>
      </c>
      <c r="K111" s="22">
        <f t="shared" si="90"/>
        <v>0.85550998629618724</v>
      </c>
      <c r="L111" s="22">
        <f t="shared" si="91"/>
        <v>0.24472770517078812</v>
      </c>
      <c r="M111" s="227">
        <f t="shared" si="92"/>
        <v>0.24472770517078812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0.28606060606060607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0.23963706723580255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0.23963706723580255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0.7151515151515152</v>
      </c>
      <c r="I115" s="22">
        <f t="shared" si="88"/>
        <v>1.5100811807697496</v>
      </c>
      <c r="J115" s="24">
        <f t="shared" si="89"/>
        <v>1.5100811807697496</v>
      </c>
      <c r="K115" s="22">
        <f t="shared" si="90"/>
        <v>2.1115541934492259</v>
      </c>
      <c r="L115" s="22">
        <f t="shared" si="91"/>
        <v>1.5100811807697496</v>
      </c>
      <c r="M115" s="227">
        <f t="shared" si="92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2.8774901630810628</v>
      </c>
      <c r="J119" s="24">
        <f>SUM(J91:J118)</f>
        <v>2.8774901630810628</v>
      </c>
      <c r="K119" s="22">
        <f>SUM(K91:K118)</f>
        <v>5.4231069682447002</v>
      </c>
      <c r="L119" s="22">
        <f>SUM(L91:L118)</f>
        <v>2.8660813992830958</v>
      </c>
      <c r="M119" s="57">
        <f t="shared" si="80"/>
        <v>2.8774901630810628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93"/>
        <v>1.6093974739302563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1.1452762202588513</v>
      </c>
      <c r="J125" s="237">
        <f>IF(SUMPRODUCT($B$124:$B125,$H$124:$H125)&lt;J$119,($B125*$H125),IF(SUMPRODUCT($B$124:$B124,$H$124:$H124)&lt;J$119,J$119-SUMPRODUCT($B$124:$B124,$H$124:$H124),0))</f>
        <v>1.1452762202588513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1.1452762202588513</v>
      </c>
      <c r="M125" s="240">
        <f t="shared" si="93"/>
        <v>1.1452762202588513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1.2680926891508064</v>
      </c>
      <c r="J128" s="228">
        <f>(J30)</f>
        <v>0.48184051408603978</v>
      </c>
      <c r="K128" s="29">
        <f>(B128)</f>
        <v>0.4958710473225405</v>
      </c>
      <c r="L128" s="29">
        <f>IF(L124=L119,0,(L119-L124)/(B119-B124)*K128)</f>
        <v>0.17671501416975482</v>
      </c>
      <c r="M128" s="240">
        <f t="shared" si="93"/>
        <v>0.48184051408603978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2.8774901630810628</v>
      </c>
      <c r="J130" s="228">
        <f>(J119)</f>
        <v>2.8774901630810628</v>
      </c>
      <c r="K130" s="29">
        <f>(B130)</f>
        <v>5.4231069682447002</v>
      </c>
      <c r="L130" s="29">
        <f>(L119)</f>
        <v>2.8660813992830958</v>
      </c>
      <c r="M130" s="240">
        <f t="shared" si="93"/>
        <v>2.8774901630810628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1.1452762202588507</v>
      </c>
      <c r="J131" s="237">
        <f>IF(SUMPRODUCT($B124:$B125,$H124:$H125)&gt;(J119-J128),SUMPRODUCT($B124:$B125,$H124:$H125)+J128-J119,0)</f>
        <v>0.35902404519408426</v>
      </c>
      <c r="K131" s="29"/>
      <c r="L131" s="29">
        <f>IF(I131&lt;SUM(L126:L127),0,I131-(SUM(L126:L127)))</f>
        <v>1.1452762202588507</v>
      </c>
      <c r="M131" s="237">
        <f>IF(I131&lt;SUM(M126:M127),0,I131-(SUM(M126:M127)))</f>
        <v>1.1452762202588507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1.2888878704856785E-2</v>
      </c>
      <c r="J6" s="24">
        <f t="shared" ref="J6:J13" si="3">IF(I$32&lt;=1+I$131,I6,B6*H6+J$33*(I6-B6*H6))</f>
        <v>1.2888878704856785E-2</v>
      </c>
      <c r="K6" s="22">
        <f t="shared" ref="K6:K31" si="4">B6</f>
        <v>6.4444393524283924E-2</v>
      </c>
      <c r="L6" s="22">
        <f t="shared" ref="L6:L29" si="5">IF(K6="","",K6*H6)</f>
        <v>1.2888878704856785E-2</v>
      </c>
      <c r="M6" s="224">
        <f t="shared" ref="M6:M31" si="6">J6</f>
        <v>1.2888878704856785E-2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5.1555514819427141E-2</v>
      </c>
      <c r="Z6" s="156">
        <f>Poor!Z6</f>
        <v>0.17</v>
      </c>
      <c r="AA6" s="121">
        <f>$M6*Z6*4</f>
        <v>8.7644375193026147E-3</v>
      </c>
      <c r="AB6" s="156">
        <f>Poor!AB6</f>
        <v>0.17</v>
      </c>
      <c r="AC6" s="121">
        <f t="shared" ref="AC6:AC29" si="7">$M6*AB6*4</f>
        <v>8.7644375193026147E-3</v>
      </c>
      <c r="AD6" s="156">
        <f>Poor!AD6</f>
        <v>0.33</v>
      </c>
      <c r="AE6" s="121">
        <f t="shared" ref="AE6:AE29" si="8">$M6*AD6*4</f>
        <v>1.7013319890410956E-2</v>
      </c>
      <c r="AF6" s="122">
        <f>1-SUM(Z6,AB6,AD6)</f>
        <v>0.32999999999999996</v>
      </c>
      <c r="AG6" s="121">
        <f>$M6*AF6*4</f>
        <v>1.7013319890410956E-2</v>
      </c>
      <c r="AH6" s="123">
        <f>SUM(Z6,AB6,AD6,AF6)</f>
        <v>1</v>
      </c>
      <c r="AI6" s="183">
        <f>SUM(AA6,AC6,AE6,AG6)/4</f>
        <v>1.2888878704856783E-2</v>
      </c>
      <c r="AJ6" s="120">
        <f>(AA6+AC6)/2</f>
        <v>8.7644375193026147E-3</v>
      </c>
      <c r="AK6" s="119">
        <f>(AE6+AG6)/2</f>
        <v>1.7013319890410956E-2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1.2513474470734745E-3</v>
      </c>
      <c r="J7" s="24">
        <f t="shared" si="3"/>
        <v>1.2513474470734745E-3</v>
      </c>
      <c r="K7" s="22">
        <f t="shared" si="4"/>
        <v>6.2567372353673724E-3</v>
      </c>
      <c r="L7" s="22">
        <f t="shared" si="5"/>
        <v>1.2513474470734745E-3</v>
      </c>
      <c r="M7" s="224">
        <f t="shared" si="6"/>
        <v>1.2513474470734745E-3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1986.7754898904227</v>
      </c>
      <c r="T7" s="222">
        <f>IF($B$81=0,0,(SUMIF($N$6:$N$28,$U7,M$6:M$28)+SUMIF($N$91:$N$118,$U7,M$91:M$118))*$I$83*Poor!$B$81/$B$81)</f>
        <v>4026.3112586724642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5.0053897882938979E-3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5.0053897882938979E-3</v>
      </c>
      <c r="AH7" s="123">
        <f t="shared" ref="AH7:AH30" si="12">SUM(Z7,AB7,AD7,AF7)</f>
        <v>1</v>
      </c>
      <c r="AI7" s="183">
        <f t="shared" ref="AI7:AI30" si="13">SUM(AA7,AC7,AE7,AG7)/4</f>
        <v>1.2513474470734745E-3</v>
      </c>
      <c r="AJ7" s="120">
        <f t="shared" ref="AJ7:AJ31" si="14">(AA7+AC7)/2</f>
        <v>0</v>
      </c>
      <c r="AK7" s="119">
        <f t="shared" ref="AK7:AK31" si="15">(AE7+AG7)/2</f>
        <v>2.5026948941469489E-3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5.1273503009547534E-3</v>
      </c>
      <c r="J8" s="24">
        <f t="shared" si="3"/>
        <v>5.1273503009547534E-3</v>
      </c>
      <c r="K8" s="22">
        <f t="shared" si="4"/>
        <v>2.5636751504773764E-2</v>
      </c>
      <c r="L8" s="22">
        <f t="shared" si="5"/>
        <v>5.1273503009547534E-3</v>
      </c>
      <c r="M8" s="224">
        <f t="shared" si="6"/>
        <v>5.1273503009547534E-3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4801.1733333333341</v>
      </c>
      <c r="T8" s="222">
        <f>IF($B$81=0,0,(SUMIF($N$6:$N$28,$U8,M$6:M$28)+SUMIF($N$91:$N$118,$U8,M$91:M$118))*$I$83*Poor!$B$81/$B$81)</f>
        <v>3373.1841275201214</v>
      </c>
      <c r="U8" s="223">
        <v>2</v>
      </c>
      <c r="V8" s="56"/>
      <c r="W8" s="115"/>
      <c r="X8" s="118">
        <f>Poor!X8</f>
        <v>1</v>
      </c>
      <c r="Y8" s="183">
        <f t="shared" si="9"/>
        <v>2.0509401203819014E-2</v>
      </c>
      <c r="Z8" s="125">
        <f>IF($Y8=0,0,AA8/$Y8)</f>
        <v>0.91742017584842983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1.8815738458953638E-2</v>
      </c>
      <c r="AB8" s="125">
        <f>IF($Y8=0,0,AC8/$Y8)</f>
        <v>8.2579824151570197E-2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1.6936627448653763E-3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5.1273503009547534E-3</v>
      </c>
      <c r="AJ8" s="120">
        <f t="shared" si="14"/>
        <v>1.0254700601909507E-2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327.015715277732</v>
      </c>
      <c r="T9" s="222">
        <f>IF($B$81=0,0,(SUMIF($N$6:$N$28,$U9,M$6:M$28)+SUMIF($N$91:$N$118,$U9,M$91:M$118))*$I$83*Poor!$B$81/$B$81)</f>
        <v>327.015715277732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0.91742017584842983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2.8541961026395599E-3</v>
      </c>
      <c r="AB9" s="125">
        <f>IF($Y9=0,0,AC9/$Y9)</f>
        <v>8.2579824151570114E-2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2.5691500847155151E-4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0.91742017584842983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6.9316191064103588E-3</v>
      </c>
      <c r="AB10" s="125">
        <f>IF($Y10=0,0,AC10/$Y10)</f>
        <v>8.2579824151570183E-2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6.2393644914519701E-4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0.3</v>
      </c>
      <c r="H11" s="24">
        <f t="shared" si="1"/>
        <v>0.3</v>
      </c>
      <c r="I11" s="22">
        <f t="shared" si="2"/>
        <v>0.21285887157534242</v>
      </c>
      <c r="J11" s="24">
        <f t="shared" si="3"/>
        <v>0.1792563169453209</v>
      </c>
      <c r="K11" s="22">
        <f t="shared" si="4"/>
        <v>0.26966066780821918</v>
      </c>
      <c r="L11" s="22">
        <f t="shared" si="5"/>
        <v>8.0898200342465754E-2</v>
      </c>
      <c r="M11" s="224">
        <f t="shared" si="6"/>
        <v>0.1792563169453209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7376.6857142857134</v>
      </c>
      <c r="T11" s="222">
        <f>IF($B$81=0,0,(SUMIF($N$6:$N$28,$U11,M$6:M$28)+SUMIF($N$91:$N$118,$U11,M$91:M$118))*$I$83*Poor!$B$81/$B$81)</f>
        <v>8473.9966112818165</v>
      </c>
      <c r="U11" s="223">
        <v>5</v>
      </c>
      <c r="V11" s="56"/>
      <c r="W11" s="115"/>
      <c r="X11" s="118">
        <f>Poor!X11</f>
        <v>1</v>
      </c>
      <c r="Y11" s="183">
        <f t="shared" si="9"/>
        <v>0.71702526778128362</v>
      </c>
      <c r="Z11" s="125">
        <f>IF($Y11=0,0,AA11/$Y11)</f>
        <v>0.91742017584842983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0.6578134472556727</v>
      </c>
      <c r="AB11" s="125">
        <f>IF($Y11=0,0,AC11/$Y11)</f>
        <v>8.2579824151570169E-2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5.9211820525610914E-2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0.1792563169453209</v>
      </c>
      <c r="AJ11" s="120">
        <f t="shared" si="14"/>
        <v>0.35851263389064181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2.8931194184845587E-2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2.8931194184845587E-2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0.11572477673938235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7.753560041538618E-2</v>
      </c>
      <c r="AF12" s="122">
        <f>1-SUM(Z12,AB12,AD12)</f>
        <v>0.32999999999999996</v>
      </c>
      <c r="AG12" s="121">
        <f>$M12*AF12*4</f>
        <v>3.8189176323996168E-2</v>
      </c>
      <c r="AH12" s="123">
        <f t="shared" si="12"/>
        <v>1</v>
      </c>
      <c r="AI12" s="183">
        <f t="shared" si="13"/>
        <v>2.8931194184845587E-2</v>
      </c>
      <c r="AJ12" s="120">
        <f t="shared" si="14"/>
        <v>0</v>
      </c>
      <c r="AK12" s="119">
        <f t="shared" si="15"/>
        <v>5.7862388369691174E-2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0.2</v>
      </c>
      <c r="H13" s="24">
        <f t="shared" si="1"/>
        <v>0.2</v>
      </c>
      <c r="I13" s="22">
        <f t="shared" si="2"/>
        <v>7.7656681818181819E-3</v>
      </c>
      <c r="J13" s="24">
        <f t="shared" si="3"/>
        <v>7.596886458832117E-3</v>
      </c>
      <c r="K13" s="22">
        <f t="shared" si="4"/>
        <v>3.5514225404732258E-2</v>
      </c>
      <c r="L13" s="22">
        <f t="shared" si="5"/>
        <v>7.1028450809464518E-3</v>
      </c>
      <c r="M13" s="225">
        <f t="shared" si="6"/>
        <v>7.596886458832117E-3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3.0387545835328468E-2</v>
      </c>
      <c r="Z13" s="156">
        <f>Poor!Z13</f>
        <v>1</v>
      </c>
      <c r="AA13" s="121">
        <f>$M13*Z13*4</f>
        <v>3.0387545835328468E-2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7.596886458832117E-3</v>
      </c>
      <c r="AJ13" s="120">
        <f t="shared" si="14"/>
        <v>1.5193772917664234E-2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0.2</v>
      </c>
      <c r="F14" s="22"/>
      <c r="H14" s="24">
        <f t="shared" si="1"/>
        <v>0.2</v>
      </c>
      <c r="I14" s="22">
        <f t="shared" si="2"/>
        <v>6.6477833125778334E-4</v>
      </c>
      <c r="J14" s="24">
        <f>IF(I$32&lt;=1+I131,I14,B14*H14+J$33*(I14-B14*H14))</f>
        <v>6.6477833125778334E-4</v>
      </c>
      <c r="K14" s="22">
        <f t="shared" si="4"/>
        <v>3.3238916562889163E-3</v>
      </c>
      <c r="L14" s="22">
        <f t="shared" si="5"/>
        <v>6.6477833125778334E-4</v>
      </c>
      <c r="M14" s="225">
        <f t="shared" si="6"/>
        <v>6.6477833125778334E-4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14294.857142857143</v>
      </c>
      <c r="T14" s="222">
        <f>IF($B$81=0,0,(SUMIF($N$6:$N$28,$U14,M$6:M$28)+SUMIF($N$91:$N$118,$U14,M$91:M$118))*$I$83*Poor!$B$81/$B$81)</f>
        <v>14294.857142857143</v>
      </c>
      <c r="U14" s="223">
        <v>8</v>
      </c>
      <c r="V14" s="56"/>
      <c r="W14" s="110"/>
      <c r="X14" s="118"/>
      <c r="Y14" s="183">
        <f>M14*4</f>
        <v>2.6591133250311334E-3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2.6591133250311334E-3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6.6477833125778334E-4</v>
      </c>
      <c r="AJ14" s="120">
        <f t="shared" si="14"/>
        <v>1.3295566625155667E-3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8.6896360868963629E-4</v>
      </c>
      <c r="J15" s="24">
        <f>IF(I$32&lt;=1+I131,I15,B15*H15+J$33*(I15-B15*H15))</f>
        <v>7.2144795441834867E-4</v>
      </c>
      <c r="K15" s="22">
        <f t="shared" si="4"/>
        <v>1.4482726811493934E-3</v>
      </c>
      <c r="L15" s="22">
        <f t="shared" si="5"/>
        <v>2.8965453622987867E-4</v>
      </c>
      <c r="M15" s="226">
        <f t="shared" si="6"/>
        <v>7.2144795441834867E-4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2.8857918176733947E-3</v>
      </c>
      <c r="Z15" s="156">
        <f>Poor!Z15</f>
        <v>0.25</v>
      </c>
      <c r="AA15" s="121">
        <f t="shared" si="16"/>
        <v>7.2144795441834867E-4</v>
      </c>
      <c r="AB15" s="156">
        <f>Poor!AB15</f>
        <v>0.25</v>
      </c>
      <c r="AC15" s="121">
        <f t="shared" si="7"/>
        <v>7.2144795441834867E-4</v>
      </c>
      <c r="AD15" s="156">
        <f>Poor!AD15</f>
        <v>0.25</v>
      </c>
      <c r="AE15" s="121">
        <f t="shared" si="8"/>
        <v>7.2144795441834867E-4</v>
      </c>
      <c r="AF15" s="122">
        <f t="shared" si="10"/>
        <v>0.25</v>
      </c>
      <c r="AG15" s="121">
        <f t="shared" si="11"/>
        <v>7.2144795441834867E-4</v>
      </c>
      <c r="AH15" s="123">
        <f t="shared" si="12"/>
        <v>1</v>
      </c>
      <c r="AI15" s="183">
        <f t="shared" si="13"/>
        <v>7.2144795441834867E-4</v>
      </c>
      <c r="AJ15" s="120">
        <f t="shared" si="14"/>
        <v>7.2144795441834867E-4</v>
      </c>
      <c r="AK15" s="119">
        <f t="shared" si="15"/>
        <v>7.2144795441834867E-4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0.2</v>
      </c>
      <c r="F16" s="22"/>
      <c r="H16" s="24">
        <f t="shared" si="1"/>
        <v>0.2</v>
      </c>
      <c r="I16" s="22">
        <f t="shared" si="2"/>
        <v>1.1830041511000417E-2</v>
      </c>
      <c r="J16" s="24">
        <f>IF(I$32&lt;=1+I131,I16,B16*H16+J$33*(I16-B16*H16))</f>
        <v>9.6931871169503581E-3</v>
      </c>
      <c r="K16" s="22">
        <f t="shared" si="4"/>
        <v>1.7191977999169782E-2</v>
      </c>
      <c r="L16" s="22">
        <f t="shared" si="5"/>
        <v>3.4383955998339567E-3</v>
      </c>
      <c r="M16" s="224">
        <f t="shared" si="6"/>
        <v>9.6931871169503581E-3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420.23199621325114</v>
      </c>
      <c r="U16" s="223">
        <v>10</v>
      </c>
      <c r="V16" s="56"/>
      <c r="W16" s="110"/>
      <c r="X16" s="118"/>
      <c r="Y16" s="183">
        <f t="shared" si="9"/>
        <v>3.8772748467801432E-2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3.8772748467801432E-2</v>
      </c>
      <c r="AH16" s="123">
        <f t="shared" si="12"/>
        <v>1</v>
      </c>
      <c r="AI16" s="183">
        <f t="shared" si="13"/>
        <v>9.6931871169503581E-3</v>
      </c>
      <c r="AJ16" s="120">
        <f t="shared" si="14"/>
        <v>0</v>
      </c>
      <c r="AK16" s="119">
        <f t="shared" si="15"/>
        <v>1.9386374233900716E-2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0.2</v>
      </c>
      <c r="F17" s="22"/>
      <c r="H17" s="24">
        <f t="shared" si="1"/>
        <v>0.2</v>
      </c>
      <c r="I17" s="22">
        <f t="shared" si="2"/>
        <v>7.4453611457036108E-4</v>
      </c>
      <c r="J17" s="24">
        <f t="shared" ref="J17:J25" si="17">IF(I$32&lt;=1+I131,I17,B17*H17+J$33*(I17-B17*H17))</f>
        <v>7.4453611457036108E-4</v>
      </c>
      <c r="K17" s="22">
        <f t="shared" si="4"/>
        <v>3.7226805728518054E-3</v>
      </c>
      <c r="L17" s="22">
        <f t="shared" si="5"/>
        <v>7.4453611457036108E-4</v>
      </c>
      <c r="M17" s="225">
        <f t="shared" si="6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2.9781444582814443E-3</v>
      </c>
      <c r="Z17" s="156">
        <f>Poor!Z17</f>
        <v>0.29409999999999997</v>
      </c>
      <c r="AA17" s="121">
        <f t="shared" si="16"/>
        <v>8.7587228518057271E-4</v>
      </c>
      <c r="AB17" s="156">
        <f>Poor!AB17</f>
        <v>0.17649999999999999</v>
      </c>
      <c r="AC17" s="121">
        <f t="shared" si="7"/>
        <v>5.2564249688667492E-4</v>
      </c>
      <c r="AD17" s="156">
        <f>Poor!AD17</f>
        <v>0.23530000000000001</v>
      </c>
      <c r="AE17" s="121">
        <f t="shared" si="8"/>
        <v>7.0075739103362387E-4</v>
      </c>
      <c r="AF17" s="122">
        <f t="shared" si="10"/>
        <v>0.29410000000000003</v>
      </c>
      <c r="AG17" s="121">
        <f t="shared" si="11"/>
        <v>8.7587228518057282E-4</v>
      </c>
      <c r="AH17" s="123">
        <f t="shared" si="12"/>
        <v>1</v>
      </c>
      <c r="AI17" s="183">
        <f t="shared" si="13"/>
        <v>7.4453611457036119E-4</v>
      </c>
      <c r="AJ17" s="120">
        <f t="shared" si="14"/>
        <v>7.0075739103362387E-4</v>
      </c>
      <c r="AK17" s="119">
        <f t="shared" si="15"/>
        <v>7.8831483810709829E-4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6.008717310087174E-3</v>
      </c>
      <c r="J18" s="24">
        <f t="shared" si="17"/>
        <v>5.4349433691976839E-3</v>
      </c>
      <c r="K18" s="22">
        <f t="shared" ref="K18:K25" si="21">B18</f>
        <v>1.8777241594022415E-2</v>
      </c>
      <c r="L18" s="22">
        <f t="shared" ref="L18:L25" si="22">IF(K18="","",K18*H18)</f>
        <v>3.755448318804483E-3</v>
      </c>
      <c r="M18" s="225">
        <f t="shared" ref="M18:M25" si="23">J18</f>
        <v>5.4349433691976839E-3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1.5179691479584186E-3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1.5179691479584186E-3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86188.313453212293</v>
      </c>
      <c r="T23" s="179">
        <f>SUM(T7:T22)</f>
        <v>87951.688623676193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4.3880231610103626E-3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4.3880231610103626E-3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1.755209264404145E-2</v>
      </c>
      <c r="Z27" s="156">
        <f>Poor!Z27</f>
        <v>0.25</v>
      </c>
      <c r="AA27" s="121">
        <f t="shared" si="16"/>
        <v>4.3880231610103626E-3</v>
      </c>
      <c r="AB27" s="156">
        <f>Poor!AB27</f>
        <v>0.25</v>
      </c>
      <c r="AC27" s="121">
        <f t="shared" si="7"/>
        <v>4.3880231610103626E-3</v>
      </c>
      <c r="AD27" s="156">
        <f>Poor!AD27</f>
        <v>0.25</v>
      </c>
      <c r="AE27" s="121">
        <f t="shared" si="8"/>
        <v>4.3880231610103626E-3</v>
      </c>
      <c r="AF27" s="122">
        <f t="shared" si="10"/>
        <v>0.25</v>
      </c>
      <c r="AG27" s="121">
        <f t="shared" si="11"/>
        <v>4.3880231610103626E-3</v>
      </c>
      <c r="AH27" s="123">
        <f t="shared" si="12"/>
        <v>1</v>
      </c>
      <c r="AI27" s="183">
        <f t="shared" si="13"/>
        <v>4.3880231610103626E-3</v>
      </c>
      <c r="AJ27" s="120">
        <f t="shared" si="14"/>
        <v>4.3880231610103626E-3</v>
      </c>
      <c r="AK27" s="119">
        <f t="shared" si="15"/>
        <v>4.3880231610103626E-3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8.7627089219904008E-4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8.7627089219904008E-4</v>
      </c>
      <c r="N28" s="229"/>
      <c r="O28" s="2"/>
      <c r="P28" s="22"/>
      <c r="V28" s="56"/>
      <c r="W28" s="110"/>
      <c r="X28" s="118"/>
      <c r="Y28" s="183">
        <f t="shared" si="9"/>
        <v>3.5050835687961603E-3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1.7525417843980802E-3</v>
      </c>
      <c r="AF28" s="122">
        <f t="shared" si="10"/>
        <v>0.5</v>
      </c>
      <c r="AG28" s="121">
        <f t="shared" si="11"/>
        <v>1.7525417843980802E-3</v>
      </c>
      <c r="AH28" s="123">
        <f t="shared" si="12"/>
        <v>1</v>
      </c>
      <c r="AI28" s="183">
        <f t="shared" si="13"/>
        <v>8.7627089219904008E-4</v>
      </c>
      <c r="AJ28" s="120">
        <f t="shared" si="14"/>
        <v>0</v>
      </c>
      <c r="AK28" s="119">
        <f t="shared" si="15"/>
        <v>1.7525417843980802E-3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0.22435596156270599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0.22435596156270599</v>
      </c>
      <c r="N29" s="229"/>
      <c r="P29" s="22"/>
      <c r="V29" s="56"/>
      <c r="W29" s="110"/>
      <c r="X29" s="118"/>
      <c r="Y29" s="183">
        <f t="shared" si="9"/>
        <v>0.89742384625082394</v>
      </c>
      <c r="Z29" s="156">
        <f>Poor!Z29</f>
        <v>0.25</v>
      </c>
      <c r="AA29" s="121">
        <f t="shared" si="16"/>
        <v>0.22435596156270599</v>
      </c>
      <c r="AB29" s="156">
        <f>Poor!AB29</f>
        <v>0.25</v>
      </c>
      <c r="AC29" s="121">
        <f t="shared" si="7"/>
        <v>0.22435596156270599</v>
      </c>
      <c r="AD29" s="156">
        <f>Poor!AD29</f>
        <v>0.25</v>
      </c>
      <c r="AE29" s="121">
        <f t="shared" si="8"/>
        <v>0.22435596156270599</v>
      </c>
      <c r="AF29" s="122">
        <f t="shared" si="10"/>
        <v>0.25</v>
      </c>
      <c r="AG29" s="121">
        <f t="shared" si="11"/>
        <v>0.22435596156270599</v>
      </c>
      <c r="AH29" s="123">
        <f t="shared" si="12"/>
        <v>1</v>
      </c>
      <c r="AI29" s="183">
        <f t="shared" si="13"/>
        <v>0.22435596156270599</v>
      </c>
      <c r="AJ29" s="120">
        <f t="shared" si="14"/>
        <v>0.22435596156270599</v>
      </c>
      <c r="AK29" s="119">
        <f t="shared" si="15"/>
        <v>0.22435596156270599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3.2633732780044546</v>
      </c>
      <c r="J30" s="231">
        <f>IF(I$32&lt;=1,I30,1-SUM(J6:J29))</f>
        <v>0.46664678243946645</v>
      </c>
      <c r="K30" s="22">
        <f t="shared" si="4"/>
        <v>0.6190340508094645</v>
      </c>
      <c r="L30" s="22">
        <f>IF(L124=L119,0,IF(K30="",0,(L119-L124)/(B119-B124)*K30))</f>
        <v>0.22009699913124917</v>
      </c>
      <c r="M30" s="175">
        <f t="shared" si="6"/>
        <v>0.46664678243946645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1.8665871297578658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0.34967953978062832</v>
      </c>
      <c r="AC30" s="187">
        <f>IF(AC79*4/$I$84+SUM(AC6:AC29)&lt;1,AC79*4/$I$84,1-SUM(AC6:AC29))</f>
        <v>0.65270732849417445</v>
      </c>
      <c r="AD30" s="122">
        <f>IF($Y30=0,0,AE30/($Y$30))</f>
        <v>0.33721470969528772</v>
      </c>
      <c r="AE30" s="187">
        <f>IF(AE79*4/$I$84+SUM(AE6:AE29)&lt;1,AE79*4/$I$84,1-SUM(AE6:AE29))</f>
        <v>0.62944063708225906</v>
      </c>
      <c r="AF30" s="122">
        <f>IF($Y30=0,0,AG30/($Y$30))</f>
        <v>0.33474666039536038</v>
      </c>
      <c r="AG30" s="187">
        <f>IF(AG79*4/$I$84+SUM(AG6:AG29)&lt;1,AG79*4/$I$84,1-SUM(AG6:AG29))</f>
        <v>0.62483380802340682</v>
      </c>
      <c r="AH30" s="123">
        <f t="shared" si="12"/>
        <v>1.0216409098712764</v>
      </c>
      <c r="AI30" s="183">
        <f t="shared" si="13"/>
        <v>0.47674544339996011</v>
      </c>
      <c r="AJ30" s="120">
        <f t="shared" si="14"/>
        <v>0.32635366424708723</v>
      </c>
      <c r="AK30" s="119">
        <f t="shared" si="15"/>
        <v>0.62713722255283288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0.35213088806739801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3.8327966742457518</v>
      </c>
      <c r="J32" s="17"/>
      <c r="L32" s="22">
        <f>SUM(L6:L30)</f>
        <v>0.64786911193260199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8021.5156949763041</v>
      </c>
      <c r="T32" s="234">
        <f t="shared" si="24"/>
        <v>6258.1405245124042</v>
      </c>
      <c r="V32" s="56"/>
      <c r="W32" s="110"/>
      <c r="X32" s="118"/>
      <c r="Y32" s="115">
        <f>SUM(Y6:Y31)</f>
        <v>3.9596053561580256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0.74535932322804244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550.66666666666663</v>
      </c>
      <c r="J37" s="38">
        <f>J91*I$83</f>
        <v>550.66666666666674</v>
      </c>
      <c r="K37" s="40">
        <f>(B37/B$65)</f>
        <v>9.311482387996171E-3</v>
      </c>
      <c r="L37" s="22">
        <f t="shared" ref="L37" si="28">(K37*H37)</f>
        <v>5.4937746089177408E-3</v>
      </c>
      <c r="M37" s="24">
        <f>J37/B$65</f>
        <v>5.4937746089177408E-3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550.66666666666674</v>
      </c>
      <c r="AH37" s="123">
        <f>SUM(Z37,AB37,AD37,AF37)</f>
        <v>1</v>
      </c>
      <c r="AI37" s="112">
        <f>SUM(AA37,AC37,AE37,AG37)</f>
        <v>550.66666666666674</v>
      </c>
      <c r="AJ37" s="148">
        <f>(AA37+AC37)</f>
        <v>0</v>
      </c>
      <c r="AK37" s="147">
        <f>(AE37+AG37)</f>
        <v>550.66666666666674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5605</v>
      </c>
      <c r="J38" s="38">
        <f t="shared" ref="J38:J64" si="32">J92*I$83</f>
        <v>5279.484334859847</v>
      </c>
      <c r="K38" s="40">
        <f t="shared" ref="K38:K64" si="33">(B38/B$65)</f>
        <v>7.316164733425562E-2</v>
      </c>
      <c r="L38" s="22">
        <f t="shared" ref="L38:L64" si="34">(K38*H38)</f>
        <v>4.3165371927210816E-2</v>
      </c>
      <c r="M38" s="24">
        <f t="shared" ref="M38:M64" si="35">J38/B$65</f>
        <v>5.2671241501874078E-2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5279.484334859847</v>
      </c>
      <c r="AH38" s="123">
        <f t="shared" ref="AH38:AI58" si="37">SUM(Z38,AB38,AD38,AF38)</f>
        <v>1</v>
      </c>
      <c r="AI38" s="112">
        <f t="shared" si="37"/>
        <v>5279.484334859847</v>
      </c>
      <c r="AJ38" s="148">
        <f t="shared" ref="AJ38:AJ64" si="38">(AA38+AC38)</f>
        <v>0</v>
      </c>
      <c r="AK38" s="147">
        <f t="shared" ref="AK38:AK64" si="39">(AE38+AG38)</f>
        <v>5279.484334859847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1174.0999999999999</v>
      </c>
      <c r="J39" s="38">
        <f t="shared" si="32"/>
        <v>1171.5960333450757</v>
      </c>
      <c r="K39" s="40">
        <f t="shared" si="33"/>
        <v>1.9687134191763329E-2</v>
      </c>
      <c r="L39" s="22">
        <f t="shared" si="34"/>
        <v>1.1615409173140363E-2</v>
      </c>
      <c r="M39" s="24">
        <f t="shared" si="35"/>
        <v>1.168853124679162E-2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0.91742017584842983</v>
      </c>
      <c r="AA39" s="147">
        <f t="shared" ref="AA39:AA64" si="40">$J39*Z39</f>
        <v>1074.8458389347622</v>
      </c>
      <c r="AB39" s="122">
        <f>AB8</f>
        <v>8.2579824151570197E-2</v>
      </c>
      <c r="AC39" s="147">
        <f t="shared" ref="AC39:AC64" si="41">$J39*AB39</f>
        <v>96.750194410313526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1171.5960333450757</v>
      </c>
      <c r="AJ39" s="148">
        <f t="shared" si="38"/>
        <v>1171.5960333450757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0.91742017584842983</v>
      </c>
      <c r="AA40" s="147">
        <f t="shared" si="40"/>
        <v>378.8945326254015</v>
      </c>
      <c r="AB40" s="122">
        <f>AB9</f>
        <v>8.2579824151570114E-2</v>
      </c>
      <c r="AC40" s="147">
        <f t="shared" si="41"/>
        <v>34.105467374598454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412.99999999999994</v>
      </c>
      <c r="AJ40" s="148">
        <f t="shared" si="38"/>
        <v>412.99999999999994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2396.333333333333</v>
      </c>
      <c r="J41" s="38">
        <f t="shared" si="32"/>
        <v>2396.3333333333335</v>
      </c>
      <c r="K41" s="40">
        <f t="shared" si="33"/>
        <v>8.5382967968500603E-2</v>
      </c>
      <c r="L41" s="22">
        <f t="shared" si="34"/>
        <v>2.3907231031180167E-2</v>
      </c>
      <c r="M41" s="24">
        <f t="shared" si="35"/>
        <v>2.3907231031180167E-2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0.91742017584842983</v>
      </c>
      <c r="AA41" s="147">
        <f t="shared" si="40"/>
        <v>2198.4445480581207</v>
      </c>
      <c r="AB41" s="122">
        <f>AB11</f>
        <v>8.2579824151570169E-2</v>
      </c>
      <c r="AC41" s="147">
        <f t="shared" si="41"/>
        <v>197.88878527521265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2396.3333333333335</v>
      </c>
      <c r="AJ41" s="148">
        <f t="shared" si="38"/>
        <v>2396.3333333333335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256.82040096512554</v>
      </c>
      <c r="K42" s="40">
        <f t="shared" si="33"/>
        <v>2.3957113972544433E-2</v>
      </c>
      <c r="L42" s="22">
        <f t="shared" si="34"/>
        <v>1.0061987868468661E-2</v>
      </c>
      <c r="M42" s="24">
        <f t="shared" si="35"/>
        <v>2.5621914004980866E-3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64.205100241281386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128.41020048256277</v>
      </c>
      <c r="AF42" s="122">
        <f t="shared" si="29"/>
        <v>0.25</v>
      </c>
      <c r="AG42" s="147">
        <f t="shared" si="36"/>
        <v>64.205100241281386</v>
      </c>
      <c r="AH42" s="123">
        <f t="shared" si="37"/>
        <v>1</v>
      </c>
      <c r="AI42" s="112">
        <f t="shared" si="37"/>
        <v>256.82040096512554</v>
      </c>
      <c r="AJ42" s="148">
        <f t="shared" si="38"/>
        <v>64.205100241281386</v>
      </c>
      <c r="AK42" s="147">
        <f t="shared" si="39"/>
        <v>192.61530072384414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38.858167275400731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3.8767193594432467E-4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9.7145418188501829</v>
      </c>
      <c r="AB43" s="156">
        <f>Poor!AB43</f>
        <v>0.25</v>
      </c>
      <c r="AC43" s="147">
        <f t="shared" si="41"/>
        <v>9.7145418188501829</v>
      </c>
      <c r="AD43" s="156">
        <f>Poor!AD43</f>
        <v>0.25</v>
      </c>
      <c r="AE43" s="147">
        <f t="shared" si="42"/>
        <v>9.7145418188501829</v>
      </c>
      <c r="AF43" s="122">
        <f t="shared" si="29"/>
        <v>0.25</v>
      </c>
      <c r="AG43" s="147">
        <f t="shared" si="36"/>
        <v>9.7145418188501829</v>
      </c>
      <c r="AH43" s="123">
        <f t="shared" si="37"/>
        <v>1</v>
      </c>
      <c r="AI43" s="112">
        <f t="shared" si="37"/>
        <v>38.858167275400731</v>
      </c>
      <c r="AJ43" s="148">
        <f t="shared" si="38"/>
        <v>19.429083637700366</v>
      </c>
      <c r="AK43" s="147">
        <f t="shared" si="39"/>
        <v>19.429083637700366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53.666666666666664</v>
      </c>
      <c r="J44" s="38">
        <f t="shared" si="32"/>
        <v>59.014120878877776</v>
      </c>
      <c r="K44" s="40">
        <f t="shared" si="33"/>
        <v>2.6604235394274774E-3</v>
      </c>
      <c r="L44" s="22">
        <f t="shared" si="34"/>
        <v>7.4491859103969355E-4</v>
      </c>
      <c r="M44" s="24">
        <f t="shared" si="35"/>
        <v>5.8875958629294367E-4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14.753530219719444</v>
      </c>
      <c r="AB44" s="156">
        <f>Poor!AB44</f>
        <v>0.25</v>
      </c>
      <c r="AC44" s="147">
        <f t="shared" si="41"/>
        <v>14.753530219719444</v>
      </c>
      <c r="AD44" s="156">
        <f>Poor!AD44</f>
        <v>0.25</v>
      </c>
      <c r="AE44" s="147">
        <f t="shared" si="42"/>
        <v>14.753530219719444</v>
      </c>
      <c r="AF44" s="122">
        <f t="shared" si="29"/>
        <v>0.25</v>
      </c>
      <c r="AG44" s="147">
        <f t="shared" si="36"/>
        <v>14.753530219719444</v>
      </c>
      <c r="AH44" s="123">
        <f t="shared" si="37"/>
        <v>1</v>
      </c>
      <c r="AI44" s="112">
        <f t="shared" si="37"/>
        <v>59.014120878877776</v>
      </c>
      <c r="AJ44" s="148">
        <f t="shared" si="38"/>
        <v>29.507060439438888</v>
      </c>
      <c r="AK44" s="147">
        <f t="shared" si="39"/>
        <v>29.507060439438888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17.111853479075545</v>
      </c>
      <c r="K45" s="40">
        <f t="shared" si="33"/>
        <v>2.3943811854847293E-3</v>
      </c>
      <c r="L45" s="22">
        <f t="shared" si="34"/>
        <v>6.7042673193572417E-4</v>
      </c>
      <c r="M45" s="24">
        <f t="shared" si="35"/>
        <v>1.7071791674612457E-4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4.2779633697688864</v>
      </c>
      <c r="AB45" s="156">
        <f>Poor!AB45</f>
        <v>0.25</v>
      </c>
      <c r="AC45" s="147">
        <f t="shared" si="41"/>
        <v>4.2779633697688864</v>
      </c>
      <c r="AD45" s="156">
        <f>Poor!AD45</f>
        <v>0.25</v>
      </c>
      <c r="AE45" s="147">
        <f t="shared" si="42"/>
        <v>4.2779633697688864</v>
      </c>
      <c r="AF45" s="122">
        <f t="shared" si="29"/>
        <v>0.25</v>
      </c>
      <c r="AG45" s="147">
        <f t="shared" si="36"/>
        <v>4.2779633697688864</v>
      </c>
      <c r="AH45" s="123">
        <f t="shared" si="37"/>
        <v>1</v>
      </c>
      <c r="AI45" s="112">
        <f t="shared" si="37"/>
        <v>17.111853479075545</v>
      </c>
      <c r="AJ45" s="148">
        <f t="shared" si="38"/>
        <v>8.5559267395377727</v>
      </c>
      <c r="AK45" s="147">
        <f t="shared" si="39"/>
        <v>8.5559267395377727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71.299389496148123</v>
      </c>
      <c r="K46" s="40">
        <f t="shared" si="33"/>
        <v>9.9765882728530385E-3</v>
      </c>
      <c r="L46" s="22">
        <f t="shared" si="34"/>
        <v>2.7934447163988504E-3</v>
      </c>
      <c r="M46" s="24">
        <f t="shared" si="35"/>
        <v>7.1132465310885253E-4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17.824847374037031</v>
      </c>
      <c r="AB46" s="156">
        <f>Poor!AB46</f>
        <v>0.25</v>
      </c>
      <c r="AC46" s="147">
        <f t="shared" si="41"/>
        <v>17.824847374037031</v>
      </c>
      <c r="AD46" s="156">
        <f>Poor!AD46</f>
        <v>0.25</v>
      </c>
      <c r="AE46" s="147">
        <f t="shared" si="42"/>
        <v>17.824847374037031</v>
      </c>
      <c r="AF46" s="122">
        <f t="shared" si="29"/>
        <v>0.25</v>
      </c>
      <c r="AG46" s="147">
        <f t="shared" si="36"/>
        <v>17.824847374037031</v>
      </c>
      <c r="AH46" s="123">
        <f t="shared" si="37"/>
        <v>1</v>
      </c>
      <c r="AI46" s="112">
        <f t="shared" si="37"/>
        <v>71.299389496148123</v>
      </c>
      <c r="AJ46" s="148">
        <f t="shared" si="38"/>
        <v>35.649694748074062</v>
      </c>
      <c r="AK46" s="147">
        <f t="shared" si="39"/>
        <v>35.649694748074062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21.389816848844429</v>
      </c>
      <c r="K47" s="40">
        <f t="shared" si="33"/>
        <v>2.9929764818559116E-3</v>
      </c>
      <c r="L47" s="22">
        <f t="shared" si="34"/>
        <v>8.3803341491965513E-4</v>
      </c>
      <c r="M47" s="24">
        <f t="shared" si="35"/>
        <v>2.1339739593265568E-4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5.3474542122111073</v>
      </c>
      <c r="AB47" s="156">
        <f>Poor!AB47</f>
        <v>0.25</v>
      </c>
      <c r="AC47" s="147">
        <f t="shared" si="41"/>
        <v>5.3474542122111073</v>
      </c>
      <c r="AD47" s="156">
        <f>Poor!AD47</f>
        <v>0.25</v>
      </c>
      <c r="AE47" s="147">
        <f t="shared" si="42"/>
        <v>5.3474542122111073</v>
      </c>
      <c r="AF47" s="122">
        <f t="shared" si="29"/>
        <v>0.25</v>
      </c>
      <c r="AG47" s="147">
        <f t="shared" si="36"/>
        <v>5.3474542122111073</v>
      </c>
      <c r="AH47" s="123">
        <f t="shared" si="37"/>
        <v>1</v>
      </c>
      <c r="AI47" s="112">
        <f t="shared" si="37"/>
        <v>21.389816848844429</v>
      </c>
      <c r="AJ47" s="148">
        <f t="shared" si="38"/>
        <v>10.694908424422215</v>
      </c>
      <c r="AK47" s="147">
        <f t="shared" si="39"/>
        <v>10.694908424422215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4.159131053941973</v>
      </c>
      <c r="K48" s="40">
        <f t="shared" si="33"/>
        <v>5.8196764924976069E-4</v>
      </c>
      <c r="L48" s="22">
        <f t="shared" si="34"/>
        <v>1.6295094178993299E-4</v>
      </c>
      <c r="M48" s="24">
        <f t="shared" si="35"/>
        <v>4.1493938098016386E-5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1.0397827634854933</v>
      </c>
      <c r="AB48" s="156">
        <f>Poor!AB48</f>
        <v>0.25</v>
      </c>
      <c r="AC48" s="147">
        <f t="shared" si="41"/>
        <v>1.0397827634854933</v>
      </c>
      <c r="AD48" s="156">
        <f>Poor!AD48</f>
        <v>0.25</v>
      </c>
      <c r="AE48" s="147">
        <f t="shared" si="42"/>
        <v>1.0397827634854933</v>
      </c>
      <c r="AF48" s="122">
        <f t="shared" si="29"/>
        <v>0.25</v>
      </c>
      <c r="AG48" s="147">
        <f t="shared" si="36"/>
        <v>1.0397827634854933</v>
      </c>
      <c r="AH48" s="123">
        <f t="shared" si="37"/>
        <v>1</v>
      </c>
      <c r="AI48" s="112">
        <f t="shared" si="37"/>
        <v>4.159131053941973</v>
      </c>
      <c r="AJ48" s="148">
        <f t="shared" si="38"/>
        <v>2.0795655269709865</v>
      </c>
      <c r="AK48" s="147">
        <f t="shared" si="39"/>
        <v>2.0795655269709865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74.666666666666657</v>
      </c>
      <c r="J49" s="38">
        <f t="shared" si="32"/>
        <v>74.666666666666657</v>
      </c>
      <c r="K49" s="40">
        <f t="shared" si="33"/>
        <v>2.6604235394274774E-3</v>
      </c>
      <c r="L49" s="22">
        <f t="shared" si="34"/>
        <v>7.4491859103969355E-4</v>
      </c>
      <c r="M49" s="24">
        <f t="shared" si="35"/>
        <v>7.4491859103969355E-4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18.666666666666664</v>
      </c>
      <c r="AB49" s="156">
        <f>Poor!AB49</f>
        <v>0.25</v>
      </c>
      <c r="AC49" s="147">
        <f t="shared" si="41"/>
        <v>18.666666666666664</v>
      </c>
      <c r="AD49" s="156">
        <f>Poor!AD49</f>
        <v>0.25</v>
      </c>
      <c r="AE49" s="147">
        <f t="shared" si="42"/>
        <v>18.666666666666664</v>
      </c>
      <c r="AF49" s="122">
        <f t="shared" si="29"/>
        <v>0.25</v>
      </c>
      <c r="AG49" s="147">
        <f t="shared" si="36"/>
        <v>18.666666666666664</v>
      </c>
      <c r="AH49" s="123">
        <f t="shared" si="37"/>
        <v>1</v>
      </c>
      <c r="AI49" s="112">
        <f t="shared" si="37"/>
        <v>74.666666666666657</v>
      </c>
      <c r="AJ49" s="148">
        <f t="shared" si="38"/>
        <v>37.333333333333329</v>
      </c>
      <c r="AK49" s="147">
        <f t="shared" si="39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11.883231582691351</v>
      </c>
      <c r="K50" s="40">
        <f t="shared" si="33"/>
        <v>1.6627647121421731E-3</v>
      </c>
      <c r="L50" s="22">
        <f t="shared" si="34"/>
        <v>4.6557411939980841E-4</v>
      </c>
      <c r="M50" s="24">
        <f t="shared" si="35"/>
        <v>1.185541088514754E-4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2.9708078956728379</v>
      </c>
      <c r="AB50" s="156">
        <f>Poor!AB55</f>
        <v>0.25</v>
      </c>
      <c r="AC50" s="147">
        <f t="shared" si="41"/>
        <v>2.9708078956728379</v>
      </c>
      <c r="AD50" s="156">
        <f>Poor!AD55</f>
        <v>0.25</v>
      </c>
      <c r="AE50" s="147">
        <f t="shared" si="42"/>
        <v>2.9708078956728379</v>
      </c>
      <c r="AF50" s="122">
        <f t="shared" si="29"/>
        <v>0.25</v>
      </c>
      <c r="AG50" s="147">
        <f t="shared" si="36"/>
        <v>2.9708078956728379</v>
      </c>
      <c r="AH50" s="123">
        <f t="shared" si="37"/>
        <v>1</v>
      </c>
      <c r="AI50" s="112">
        <f t="shared" si="37"/>
        <v>11.883231582691351</v>
      </c>
      <c r="AJ50" s="148">
        <f t="shared" si="38"/>
        <v>5.9416157913456757</v>
      </c>
      <c r="AK50" s="147">
        <f t="shared" si="39"/>
        <v>5.9416157913456757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6844</v>
      </c>
      <c r="J57" s="38">
        <f t="shared" si="32"/>
        <v>6844</v>
      </c>
      <c r="K57" s="40">
        <f t="shared" si="33"/>
        <v>0.14466052995636908</v>
      </c>
      <c r="L57" s="22">
        <f t="shared" si="34"/>
        <v>6.8279770139406198E-2</v>
      </c>
      <c r="M57" s="24">
        <f t="shared" si="35"/>
        <v>6.8279770139406198E-2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5664</v>
      </c>
      <c r="J58" s="38">
        <f t="shared" si="32"/>
        <v>5664</v>
      </c>
      <c r="K58" s="40">
        <f t="shared" si="33"/>
        <v>0.11971905927423647</v>
      </c>
      <c r="L58" s="22">
        <f t="shared" si="34"/>
        <v>5.650739597743961E-2</v>
      </c>
      <c r="M58" s="24">
        <f t="shared" si="35"/>
        <v>5.6507395977439617E-2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1416</v>
      </c>
      <c r="AB58" s="156">
        <f>Poor!AB58</f>
        <v>0.25</v>
      </c>
      <c r="AC58" s="147">
        <f t="shared" si="41"/>
        <v>1416</v>
      </c>
      <c r="AD58" s="156">
        <f>Poor!AD58</f>
        <v>0.25</v>
      </c>
      <c r="AE58" s="147">
        <f t="shared" si="42"/>
        <v>1416</v>
      </c>
      <c r="AF58" s="122">
        <f t="shared" si="29"/>
        <v>0.25</v>
      </c>
      <c r="AG58" s="147">
        <f t="shared" si="36"/>
        <v>1416</v>
      </c>
      <c r="AH58" s="123">
        <f t="shared" si="37"/>
        <v>1</v>
      </c>
      <c r="AI58" s="112">
        <f t="shared" si="37"/>
        <v>5664</v>
      </c>
      <c r="AJ58" s="148">
        <f t="shared" si="38"/>
        <v>2832</v>
      </c>
      <c r="AK58" s="147">
        <f t="shared" si="39"/>
        <v>2832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367.70299668659476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3.668421404636401E-3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91.92574917164869</v>
      </c>
      <c r="AB59" s="156">
        <f>Poor!AB59</f>
        <v>0.25</v>
      </c>
      <c r="AC59" s="147">
        <f t="shared" si="41"/>
        <v>91.92574917164869</v>
      </c>
      <c r="AD59" s="156">
        <f>Poor!AD59</f>
        <v>0.25</v>
      </c>
      <c r="AE59" s="147">
        <f t="shared" si="42"/>
        <v>91.92574917164869</v>
      </c>
      <c r="AF59" s="122">
        <f t="shared" si="29"/>
        <v>0.25</v>
      </c>
      <c r="AG59" s="147">
        <f t="shared" si="36"/>
        <v>91.92574917164869</v>
      </c>
      <c r="AH59" s="123">
        <f t="shared" ref="AH59:AI64" si="43">SUM(Z59,AB59,AD59,AF59)</f>
        <v>1</v>
      </c>
      <c r="AI59" s="112">
        <f t="shared" si="43"/>
        <v>367.70299668659476</v>
      </c>
      <c r="AJ59" s="148">
        <f t="shared" si="38"/>
        <v>183.85149834329738</v>
      </c>
      <c r="AK59" s="147">
        <f t="shared" si="39"/>
        <v>183.85149834329738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9345.6</v>
      </c>
      <c r="J61" s="38">
        <f t="shared" si="32"/>
        <v>9345.6</v>
      </c>
      <c r="K61" s="40">
        <f t="shared" si="33"/>
        <v>7.9014579120996076E-2</v>
      </c>
      <c r="L61" s="22">
        <f t="shared" si="34"/>
        <v>9.323720336277537E-2</v>
      </c>
      <c r="M61" s="24">
        <f t="shared" si="35"/>
        <v>9.323720336277537E-2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2336.4</v>
      </c>
      <c r="AB61" s="156">
        <f>Poor!AB61</f>
        <v>0.25</v>
      </c>
      <c r="AC61" s="147">
        <f t="shared" si="41"/>
        <v>2336.4</v>
      </c>
      <c r="AD61" s="156">
        <f>Poor!AD61</f>
        <v>0.25</v>
      </c>
      <c r="AE61" s="147">
        <f t="shared" si="42"/>
        <v>2336.4</v>
      </c>
      <c r="AF61" s="122">
        <f t="shared" si="29"/>
        <v>0.25</v>
      </c>
      <c r="AG61" s="147">
        <f t="shared" si="36"/>
        <v>2336.4</v>
      </c>
      <c r="AH61" s="123">
        <f t="shared" si="43"/>
        <v>1</v>
      </c>
      <c r="AI61" s="112">
        <f t="shared" si="43"/>
        <v>9345.6</v>
      </c>
      <c r="AJ61" s="148">
        <f t="shared" si="38"/>
        <v>4672.8</v>
      </c>
      <c r="AK61" s="147">
        <f t="shared" si="39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72364.5</v>
      </c>
      <c r="J65" s="39">
        <f>SUM(J37:J64)</f>
        <v>72447.052809804954</v>
      </c>
      <c r="K65" s="40">
        <f>SUM(K37:K64)</f>
        <v>1.0000000000000002</v>
      </c>
      <c r="L65" s="22">
        <f>SUM(L37:L64)</f>
        <v>0.72518516547834422</v>
      </c>
      <c r="M65" s="24">
        <f>SUM(M37:M64)</f>
        <v>0.72277441746506499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17600.178030018291</v>
      </c>
      <c r="AB65" s="137"/>
      <c r="AC65" s="153">
        <f>SUM(AC37:AC64)</f>
        <v>14212.532457218851</v>
      </c>
      <c r="AD65" s="137"/>
      <c r="AE65" s="153">
        <f>SUM(AE37:AE64)</f>
        <v>14012.198210641289</v>
      </c>
      <c r="AF65" s="137"/>
      <c r="AG65" s="153">
        <f>SUM(AG37:AG64)</f>
        <v>19778.144111926522</v>
      </c>
      <c r="AH65" s="137"/>
      <c r="AI65" s="153">
        <f>SUM(AI37:AI64)</f>
        <v>65603.052809804954</v>
      </c>
      <c r="AJ65" s="153">
        <f>SUM(AJ37:AJ64)</f>
        <v>31812.710487237142</v>
      </c>
      <c r="AK65" s="153">
        <f>SUM(AK37:AK64)</f>
        <v>33790.342322567813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24607.895685814809</v>
      </c>
      <c r="K72" s="40">
        <f t="shared" si="47"/>
        <v>0.2537245929551985</v>
      </c>
      <c r="L72" s="22">
        <f t="shared" si="45"/>
        <v>0.28444246346178348</v>
      </c>
      <c r="M72" s="24">
        <f t="shared" si="48"/>
        <v>0.24550284351869092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0.25385428860274556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48463.67448794721</v>
      </c>
      <c r="J74" s="51">
        <f t="shared" si="44"/>
        <v>6930.0738341595716</v>
      </c>
      <c r="K74" s="40">
        <f>B74/B$76</f>
        <v>5.5585591308825309E-2</v>
      </c>
      <c r="L74" s="22">
        <f t="shared" si="45"/>
        <v>3.2609621414068708E-2</v>
      </c>
      <c r="M74" s="24">
        <f>J74/B$76</f>
        <v>6.9138493343882085E-2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5779.0025971827499</v>
      </c>
      <c r="AD74" s="156"/>
      <c r="AE74" s="147">
        <f>AE30*$I$84/4</f>
        <v>5573.001738562838</v>
      </c>
      <c r="AF74" s="156"/>
      <c r="AG74" s="147">
        <f>AG30*$I$84/4</f>
        <v>5532.2133546522355</v>
      </c>
      <c r="AH74" s="155"/>
      <c r="AI74" s="147">
        <f>SUM(AA74,AC74,AE74,AG74)</f>
        <v>16884.217690397822</v>
      </c>
      <c r="AJ74" s="148">
        <f>(AA74+AC74)</f>
        <v>5779.0025971827499</v>
      </c>
      <c r="AK74" s="147">
        <f>(AE74+AG74)</f>
        <v>11105.215093215073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-1.3190152076592284E-11</v>
      </c>
      <c r="K75" s="40">
        <f>B75/B$76</f>
        <v>0.12271470399147691</v>
      </c>
      <c r="L75" s="22">
        <f t="shared" si="45"/>
        <v>0</v>
      </c>
      <c r="M75" s="24">
        <f>J75/B$76</f>
        <v>-1.3159271652447874E-16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23108.090313640234</v>
      </c>
      <c r="AB75" s="158"/>
      <c r="AC75" s="149">
        <f>AA75+AC65-SUM(AC70,AC74)</f>
        <v>25566.413795663135</v>
      </c>
      <c r="AD75" s="158"/>
      <c r="AE75" s="149">
        <f>AC75+AE65-SUM(AE70,AE74)</f>
        <v>28030.403889728383</v>
      </c>
      <c r="AF75" s="158"/>
      <c r="AG75" s="149">
        <f>IF(SUM(AG6:AG29)+((AG65-AG70-$J$75)*4/I$83)&lt;1,0,AG65-AG70-$J$75-(1-SUM(AG6:AG29))*I$83/4)</f>
        <v>11483.118661635144</v>
      </c>
      <c r="AH75" s="134"/>
      <c r="AI75" s="149">
        <f>AI76-SUM(AI70,AI74)</f>
        <v>24818.009607354325</v>
      </c>
      <c r="AJ75" s="151">
        <f>AJ76-SUM(AJ70,AJ74)</f>
        <v>14083.295134027987</v>
      </c>
      <c r="AK75" s="149">
        <f>AJ75+AK76-SUM(AK70,AK74)</f>
        <v>24818.009607354317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72364.500000000015</v>
      </c>
      <c r="J76" s="51">
        <f t="shared" si="44"/>
        <v>72447.052809804969</v>
      </c>
      <c r="K76" s="40">
        <f>SUM(K70:K75)</f>
        <v>1.0000000000000002</v>
      </c>
      <c r="L76" s="22">
        <f>SUM(L70:L75)</f>
        <v>0.72518516547834433</v>
      </c>
      <c r="M76" s="24">
        <f>SUM(M70:M75)</f>
        <v>0.7227744174650651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17600.178030018291</v>
      </c>
      <c r="AB76" s="137"/>
      <c r="AC76" s="153">
        <f>AC65</f>
        <v>14212.532457218851</v>
      </c>
      <c r="AD76" s="137"/>
      <c r="AE76" s="153">
        <f>AE65</f>
        <v>14012.198210641289</v>
      </c>
      <c r="AF76" s="137"/>
      <c r="AG76" s="153">
        <f>AG65</f>
        <v>19778.144111926522</v>
      </c>
      <c r="AH76" s="137"/>
      <c r="AI76" s="153">
        <f>SUM(AA76,AC76,AE76,AG76)</f>
        <v>65603.052809804954</v>
      </c>
      <c r="AJ76" s="154">
        <f>SUM(AA76,AC76)</f>
        <v>31812.710487237142</v>
      </c>
      <c r="AK76" s="154">
        <f>SUM(AE76,AG76)</f>
        <v>33790.342322567813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11483.118661635144</v>
      </c>
      <c r="AB78" s="112"/>
      <c r="AC78" s="112">
        <f>IF(AA75&lt;0,0,AA75)</f>
        <v>23108.090313640234</v>
      </c>
      <c r="AD78" s="112"/>
      <c r="AE78" s="112">
        <f>AC75</f>
        <v>25566.413795663135</v>
      </c>
      <c r="AF78" s="112"/>
      <c r="AG78" s="112">
        <f>AE75</f>
        <v>28030.403889728383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23108.090313640234</v>
      </c>
      <c r="AB79" s="112"/>
      <c r="AC79" s="112">
        <f>AA79-AA74+AC65-AC70</f>
        <v>31345.416392845887</v>
      </c>
      <c r="AD79" s="112"/>
      <c r="AE79" s="112">
        <f>AC79-AC74+AE65-AE70</f>
        <v>33603.405628291228</v>
      </c>
      <c r="AF79" s="112"/>
      <c r="AG79" s="112">
        <f>AE79-AE74+AG65-AG70</f>
        <v>41833.341623641711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0.3575757575757576</v>
      </c>
      <c r="I91" s="22">
        <f t="shared" ref="I91" si="52">(D91*H91)</f>
        <v>3.7079955328907295E-2</v>
      </c>
      <c r="J91" s="24">
        <f>IF(I$32&lt;=1+I$131,I91,L91+J$33*(I91-L91))</f>
        <v>3.7079955328907295E-2</v>
      </c>
      <c r="K91" s="22">
        <f t="shared" ref="K91" si="53">(B91)</f>
        <v>0.10369818015711361</v>
      </c>
      <c r="L91" s="22">
        <f t="shared" ref="L91" si="54">(K91*H91)</f>
        <v>3.7079955328907295E-2</v>
      </c>
      <c r="M91" s="227">
        <f t="shared" si="49"/>
        <v>3.7079955328907295E-2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0.3575757575757576</v>
      </c>
      <c r="I92" s="22">
        <f t="shared" ref="I92:I118" si="58">(D92*H92)</f>
        <v>0.37742097388352058</v>
      </c>
      <c r="J92" s="24">
        <f t="shared" ref="J92:J118" si="59">IF(I$32&lt;=1+I$131,I92,L92+J$33*(I92-L92))</f>
        <v>0.35550189460581527</v>
      </c>
      <c r="K92" s="22">
        <f t="shared" ref="K92:K118" si="60">(B92)</f>
        <v>0.81477141552017829</v>
      </c>
      <c r="L92" s="22">
        <f t="shared" ref="L92:L118" si="61">(K92*H92)</f>
        <v>0.29134250615570012</v>
      </c>
      <c r="M92" s="227">
        <f t="shared" ref="M92:M118" si="62">(J92)</f>
        <v>0.35550189460581527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0.3575757575757576</v>
      </c>
      <c r="I93" s="22">
        <f t="shared" si="58"/>
        <v>7.9059761897705902E-2</v>
      </c>
      <c r="J93" s="24">
        <f t="shared" si="59"/>
        <v>7.889115359556971E-2</v>
      </c>
      <c r="K93" s="22">
        <f t="shared" si="60"/>
        <v>0.21924758090361163</v>
      </c>
      <c r="L93" s="22">
        <f t="shared" si="61"/>
        <v>7.8397619838261129E-2</v>
      </c>
      <c r="M93" s="227">
        <f t="shared" si="62"/>
        <v>7.889115359556971E-2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0.16969696969696968</v>
      </c>
      <c r="I95" s="22">
        <f t="shared" si="58"/>
        <v>0.16136065306266012</v>
      </c>
      <c r="J95" s="24">
        <f t="shared" si="59"/>
        <v>0.16136065306266012</v>
      </c>
      <c r="K95" s="22">
        <f t="shared" si="60"/>
        <v>0.95087527697639007</v>
      </c>
      <c r="L95" s="22">
        <f t="shared" si="61"/>
        <v>0.16136065306266012</v>
      </c>
      <c r="M95" s="227">
        <f t="shared" si="62"/>
        <v>0.16136065306266012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1.7293381952794638E-2</v>
      </c>
      <c r="K96" s="22">
        <f t="shared" si="60"/>
        <v>0.26680060351851659</v>
      </c>
      <c r="L96" s="22">
        <f t="shared" si="61"/>
        <v>6.7912880895622418E-2</v>
      </c>
      <c r="M96" s="227">
        <f t="shared" si="62"/>
        <v>1.7293381952794638E-2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2.6165722277271177E-3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2.6165722277271177E-3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0.16969696969696968</v>
      </c>
      <c r="I98" s="22">
        <f t="shared" si="58"/>
        <v>3.6137244600206262E-3</v>
      </c>
      <c r="J98" s="24">
        <f t="shared" si="59"/>
        <v>3.9738032069555505E-3</v>
      </c>
      <c r="K98" s="22">
        <f t="shared" si="60"/>
        <v>2.9628051473461033E-2</v>
      </c>
      <c r="L98" s="22">
        <f t="shared" si="61"/>
        <v>5.0277905530721747E-3</v>
      </c>
      <c r="M98" s="227">
        <f t="shared" si="62"/>
        <v>3.9738032069555505E-3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1.152251990191758E-3</v>
      </c>
      <c r="K99" s="22">
        <f t="shared" si="60"/>
        <v>2.6665246326114927E-2</v>
      </c>
      <c r="L99" s="22">
        <f t="shared" si="61"/>
        <v>4.5250114977649566E-3</v>
      </c>
      <c r="M99" s="227">
        <f t="shared" si="62"/>
        <v>1.152251990191758E-3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4.8010499591323256E-3</v>
      </c>
      <c r="K100" s="22">
        <f t="shared" si="60"/>
        <v>0.11110519302547887</v>
      </c>
      <c r="L100" s="22">
        <f t="shared" si="61"/>
        <v>1.8854214574020655E-2</v>
      </c>
      <c r="M100" s="227">
        <f t="shared" si="62"/>
        <v>4.8010499591323256E-3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1.4403149877396972E-3</v>
      </c>
      <c r="K101" s="22">
        <f t="shared" si="60"/>
        <v>3.3331557907643659E-2</v>
      </c>
      <c r="L101" s="22">
        <f t="shared" si="61"/>
        <v>5.6562643722061958E-3</v>
      </c>
      <c r="M101" s="227">
        <f t="shared" si="62"/>
        <v>1.4403149877396972E-3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2.800612476160523E-4</v>
      </c>
      <c r="K102" s="22">
        <f t="shared" si="60"/>
        <v>6.4811362598196009E-3</v>
      </c>
      <c r="L102" s="22">
        <f t="shared" si="61"/>
        <v>1.0998291834845382E-3</v>
      </c>
      <c r="M102" s="227">
        <f t="shared" si="62"/>
        <v>2.800612476160523E-4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0.16969696969696968</v>
      </c>
      <c r="I103" s="22">
        <f t="shared" si="58"/>
        <v>5.0277905530721747E-3</v>
      </c>
      <c r="J103" s="24">
        <f t="shared" si="59"/>
        <v>5.0277905530721747E-3</v>
      </c>
      <c r="K103" s="22">
        <f t="shared" si="60"/>
        <v>2.9628051473461033E-2</v>
      </c>
      <c r="L103" s="22">
        <f t="shared" si="61"/>
        <v>5.0277905530721747E-3</v>
      </c>
      <c r="M103" s="227">
        <f t="shared" si="62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8.0017499318872079E-4</v>
      </c>
      <c r="K104" s="22">
        <f t="shared" si="60"/>
        <v>1.8517532170913144E-2</v>
      </c>
      <c r="L104" s="22">
        <f t="shared" si="61"/>
        <v>3.1423690956701089E-3</v>
      </c>
      <c r="M104" s="227">
        <f t="shared" si="62"/>
        <v>8.0017499318872079E-4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0.28606060606060607</v>
      </c>
      <c r="I111" s="22">
        <f t="shared" si="58"/>
        <v>0.46085087337356206</v>
      </c>
      <c r="J111" s="24">
        <f t="shared" si="59"/>
        <v>0.46085087337356206</v>
      </c>
      <c r="K111" s="22">
        <f t="shared" si="60"/>
        <v>1.6110252988694436</v>
      </c>
      <c r="L111" s="22">
        <f t="shared" si="61"/>
        <v>0.46085087337356206</v>
      </c>
      <c r="M111" s="227">
        <f t="shared" si="62"/>
        <v>0.46085087337356206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0.28606060606060607</v>
      </c>
      <c r="I112" s="22">
        <f t="shared" si="58"/>
        <v>0.3813938262401893</v>
      </c>
      <c r="J112" s="24">
        <f t="shared" si="59"/>
        <v>0.3813938262401893</v>
      </c>
      <c r="K112" s="22">
        <f t="shared" si="60"/>
        <v>1.3332623163057464</v>
      </c>
      <c r="L112" s="22">
        <f t="shared" si="61"/>
        <v>0.3813938262401893</v>
      </c>
      <c r="M112" s="227">
        <f t="shared" si="62"/>
        <v>0.3813938262401893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2.4759825710855228E-2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2.4759825710855228E-2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0.7151515151515152</v>
      </c>
      <c r="I115" s="22">
        <f t="shared" si="58"/>
        <v>0.62929981329631235</v>
      </c>
      <c r="J115" s="24">
        <f t="shared" si="59"/>
        <v>0.62929981329631235</v>
      </c>
      <c r="K115" s="22">
        <f t="shared" si="60"/>
        <v>0.87995312876179266</v>
      </c>
      <c r="L115" s="22">
        <f t="shared" si="61"/>
        <v>0.62929981329631235</v>
      </c>
      <c r="M115" s="227">
        <f t="shared" si="62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4.8727707519347074</v>
      </c>
      <c r="J119" s="24">
        <f>SUM(J91:J118)</f>
        <v>4.878329567612389</v>
      </c>
      <c r="K119" s="22">
        <f>SUM(K91:K118)</f>
        <v>11.136591987844533</v>
      </c>
      <c r="L119" s="22">
        <f>SUM(L91:L118)</f>
        <v>4.8946007900423281</v>
      </c>
      <c r="M119" s="57">
        <f t="shared" si="49"/>
        <v>4.878329567612389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1.65700909098382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1.9198300967219755</v>
      </c>
      <c r="M126" s="57">
        <f t="shared" si="65"/>
        <v>1.65700909098382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3.2633732780044546</v>
      </c>
      <c r="J128" s="228">
        <f>(J30)</f>
        <v>0.46664678243946645</v>
      </c>
      <c r="K128" s="22">
        <f>(B128)</f>
        <v>0.6190340508094645</v>
      </c>
      <c r="L128" s="22">
        <f>IF(L124=L119,0,(L119-L124)/(B119-B124)*K128)</f>
        <v>0.22009699913124917</v>
      </c>
      <c r="M128" s="57">
        <f t="shared" si="63"/>
        <v>0.46664678243946645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-8.8817841970012523E-16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4.8727707519347074</v>
      </c>
      <c r="J130" s="228">
        <f>(J119)</f>
        <v>4.878329567612389</v>
      </c>
      <c r="K130" s="22">
        <f>(B130)</f>
        <v>11.136591987844533</v>
      </c>
      <c r="L130" s="22">
        <f>(L119)</f>
        <v>4.8946007900423281</v>
      </c>
      <c r="M130" s="57">
        <f t="shared" si="63"/>
        <v>4.878329567612389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1.7447358690624446E-2</v>
      </c>
      <c r="J6" s="24">
        <f t="shared" ref="J6:J13" si="3">IF(I$32&lt;=1+I$131,I6,B6*H6+J$33*(I6-B6*H6))</f>
        <v>1.7447358690624446E-2</v>
      </c>
      <c r="K6" s="22">
        <f t="shared" ref="K6:K31" si="4">B6</f>
        <v>8.7236793453122227E-2</v>
      </c>
      <c r="L6" s="22">
        <f t="shared" ref="L6:L29" si="5">IF(K6="","",K6*H6)</f>
        <v>1.7447358690624446E-2</v>
      </c>
      <c r="M6" s="177">
        <f t="shared" ref="M6:M31" si="6">J6</f>
        <v>1.7447358690624446E-2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6.9789434762497785E-2</v>
      </c>
      <c r="Z6" s="156">
        <f>Poor!Z6</f>
        <v>0.17</v>
      </c>
      <c r="AA6" s="121">
        <f>$M6*Z6*4</f>
        <v>1.1864203909624624E-2</v>
      </c>
      <c r="AB6" s="156">
        <f>Poor!AB6</f>
        <v>0.17</v>
      </c>
      <c r="AC6" s="121">
        <f t="shared" ref="AC6:AC29" si="7">$M6*AB6*4</f>
        <v>1.1864203909624624E-2</v>
      </c>
      <c r="AD6" s="156">
        <f>Poor!AD6</f>
        <v>0.33</v>
      </c>
      <c r="AE6" s="121">
        <f t="shared" ref="AE6:AE29" si="8">$M6*AD6*4</f>
        <v>2.303051347162427E-2</v>
      </c>
      <c r="AF6" s="122">
        <f>1-SUM(Z6,AB6,AD6)</f>
        <v>0.32999999999999996</v>
      </c>
      <c r="AG6" s="121">
        <f>$M6*AF6*4</f>
        <v>2.3030513471624266E-2</v>
      </c>
      <c r="AH6" s="123">
        <f>SUM(Z6,AB6,AD6,AF6)</f>
        <v>1</v>
      </c>
      <c r="AI6" s="183">
        <f>SUM(AA6,AC6,AE6,AG6)/4</f>
        <v>1.7447358690624446E-2</v>
      </c>
      <c r="AJ6" s="120">
        <f>(AA6+AC6)/2</f>
        <v>1.1864203909624624E-2</v>
      </c>
      <c r="AK6" s="119">
        <f>(AE6+AG6)/2</f>
        <v>2.303051347162427E-2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4.2903341042519116E-3</v>
      </c>
      <c r="J7" s="24">
        <f t="shared" si="3"/>
        <v>4.2903341042519116E-3</v>
      </c>
      <c r="K7" s="22">
        <f t="shared" si="4"/>
        <v>2.1451670521259555E-2</v>
      </c>
      <c r="L7" s="22">
        <f t="shared" si="5"/>
        <v>4.2903341042519116E-3</v>
      </c>
      <c r="M7" s="177">
        <f t="shared" si="6"/>
        <v>4.2903341042519116E-3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1999.354039645666</v>
      </c>
      <c r="T7" s="222">
        <f>IF($B$81=0,0,(SUMIF($N$6:$N$28,$U7,M$6:M$28)+SUMIF($N$91:$N$118,$U7,M$91:M$118))*$I$83*Poor!$B$81/$B$81)</f>
        <v>3276.8887918918454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1.7161336417007646E-2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1.7161336417007646E-2</v>
      </c>
      <c r="AH7" s="123">
        <f t="shared" ref="AH7:AH30" si="12">SUM(Z7,AB7,AD7,AF7)</f>
        <v>1</v>
      </c>
      <c r="AI7" s="183">
        <f t="shared" ref="AI7:AI30" si="13">SUM(AA7,AC7,AE7,AG7)/4</f>
        <v>4.2903341042519116E-3</v>
      </c>
      <c r="AJ7" s="120">
        <f t="shared" ref="AJ7:AJ31" si="14">(AA7+AC7)/2</f>
        <v>0</v>
      </c>
      <c r="AK7" s="119">
        <f t="shared" ref="AK7:AK31" si="15">(AE7+AG7)/2</f>
        <v>8.5806682085038232E-3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9.997813674909567E-3</v>
      </c>
      <c r="J8" s="24">
        <f t="shared" si="3"/>
        <v>9.997813674909567E-3</v>
      </c>
      <c r="K8" s="22">
        <f t="shared" si="4"/>
        <v>4.9989068374547828E-2</v>
      </c>
      <c r="L8" s="22">
        <f t="shared" si="5"/>
        <v>9.997813674909567E-3</v>
      </c>
      <c r="M8" s="224">
        <f t="shared" si="6"/>
        <v>9.997813674909567E-3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7814.4</v>
      </c>
      <c r="T8" s="222">
        <f>IF($B$81=0,0,(SUMIF($N$6:$N$28,$U8,M$6:M$28)+SUMIF($N$91:$N$118,$U8,M$91:M$118))*$I$83*Poor!$B$81/$B$81)</f>
        <v>7020.5390889443897</v>
      </c>
      <c r="U8" s="223">
        <v>2</v>
      </c>
      <c r="V8" s="56"/>
      <c r="W8" s="115"/>
      <c r="X8" s="118">
        <f>Poor!X8</f>
        <v>1</v>
      </c>
      <c r="Y8" s="183">
        <f t="shared" si="9"/>
        <v>3.9991254699638268E-2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3.9991254699638268E-2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9.997813674909567E-3</v>
      </c>
      <c r="AJ8" s="120">
        <f t="shared" si="14"/>
        <v>1.9995627349819134E-2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538.62556992029965</v>
      </c>
      <c r="T9" s="222">
        <f>IF($B$81=0,0,(SUMIF($N$6:$N$28,$U9,M$6:M$28)+SUMIF($N$91:$N$118,$U9,M$91:M$118))*$I$83*Poor!$B$81/$B$81)</f>
        <v>538.62556992029965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3.1111111111111114E-3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7.5555555555555558E-3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0.3</v>
      </c>
      <c r="H11" s="24">
        <f t="shared" si="1"/>
        <v>0.3</v>
      </c>
      <c r="I11" s="22">
        <f t="shared" si="2"/>
        <v>0.41755751154598819</v>
      </c>
      <c r="J11" s="24">
        <f t="shared" si="3"/>
        <v>0.1410949176896335</v>
      </c>
      <c r="K11" s="22">
        <f t="shared" si="4"/>
        <v>0.25475845009784731</v>
      </c>
      <c r="L11" s="22">
        <f t="shared" si="5"/>
        <v>7.6427535029354191E-2</v>
      </c>
      <c r="M11" s="224">
        <f t="shared" si="6"/>
        <v>0.1410949176896335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13013.714285714286</v>
      </c>
      <c r="T11" s="222">
        <f>IF($B$81=0,0,(SUMIF($N$6:$N$28,$U11,M$6:M$28)+SUMIF($N$91:$N$118,$U11,M$91:M$118))*$I$83*Poor!$B$81/$B$81)</f>
        <v>13041.409291480772</v>
      </c>
      <c r="U11" s="223">
        <v>5</v>
      </c>
      <c r="V11" s="56"/>
      <c r="W11" s="115"/>
      <c r="X11" s="118">
        <f>Poor!X11</f>
        <v>1</v>
      </c>
      <c r="Y11" s="183">
        <f t="shared" si="9"/>
        <v>0.56437967075853401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0.56437967075853401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0.1410949176896335</v>
      </c>
      <c r="AJ11" s="120">
        <f t="shared" si="14"/>
        <v>0.28218983537926701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2.2144234708197617E-2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2.2144234708197617E-2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8.8576938832790469E-2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5.9346549017969617E-2</v>
      </c>
      <c r="AF12" s="122">
        <f>1-SUM(Z12,AB12,AD12)</f>
        <v>0.32999999999999996</v>
      </c>
      <c r="AG12" s="121">
        <f>$M12*AF12*4</f>
        <v>2.9230389814820852E-2</v>
      </c>
      <c r="AH12" s="123">
        <f t="shared" si="12"/>
        <v>1</v>
      </c>
      <c r="AI12" s="183">
        <f t="shared" si="13"/>
        <v>2.2144234708197617E-2</v>
      </c>
      <c r="AJ12" s="120">
        <f t="shared" si="14"/>
        <v>0</v>
      </c>
      <c r="AK12" s="119">
        <f t="shared" si="15"/>
        <v>4.4288469416395235E-2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0.2</v>
      </c>
      <c r="H13" s="24">
        <f t="shared" si="1"/>
        <v>0.2</v>
      </c>
      <c r="I13" s="22">
        <f t="shared" si="2"/>
        <v>1.6319242483543852E-2</v>
      </c>
      <c r="J13" s="24">
        <f t="shared" si="3"/>
        <v>8.1337500052046721E-3</v>
      </c>
      <c r="K13" s="22">
        <f t="shared" si="4"/>
        <v>3.1095404732254046E-2</v>
      </c>
      <c r="L13" s="22">
        <f t="shared" si="5"/>
        <v>6.2190809464508093E-3</v>
      </c>
      <c r="M13" s="225">
        <f t="shared" si="6"/>
        <v>8.1337500052046721E-3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3.2535000020818688E-2</v>
      </c>
      <c r="Z13" s="156">
        <f>Poor!Z13</f>
        <v>1</v>
      </c>
      <c r="AA13" s="121">
        <f>$M13*Z13*4</f>
        <v>3.2535000020818688E-2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8.1337500052046721E-3</v>
      </c>
      <c r="AJ13" s="120">
        <f t="shared" si="14"/>
        <v>1.6267500010409344E-2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1.8993666607365239E-3</v>
      </c>
      <c r="J14" s="24">
        <f>IF(I$32&lt;=1+I131,I14,B14*H14+J$33*(I14-B14*H14))</f>
        <v>1.8993666607365239E-3</v>
      </c>
      <c r="K14" s="22">
        <f t="shared" si="4"/>
        <v>9.4968333036826186E-3</v>
      </c>
      <c r="L14" s="22">
        <f t="shared" si="5"/>
        <v>1.8993666607365239E-3</v>
      </c>
      <c r="M14" s="225">
        <f t="shared" si="6"/>
        <v>1.8993666607365239E-3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67968</v>
      </c>
      <c r="T14" s="222">
        <f>IF($B$81=0,0,(SUMIF($N$6:$N$28,$U14,M$6:M$28)+SUMIF($N$91:$N$118,$U14,M$91:M$118))*$I$83*Poor!$B$81/$B$81)</f>
        <v>67968</v>
      </c>
      <c r="U14" s="223">
        <v>8</v>
      </c>
      <c r="V14" s="56"/>
      <c r="W14" s="110"/>
      <c r="X14" s="118"/>
      <c r="Y14" s="183">
        <f>M14*4</f>
        <v>7.5974666429460954E-3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7.5974666429460954E-3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1.8993666607365239E-3</v>
      </c>
      <c r="AJ14" s="120">
        <f t="shared" si="14"/>
        <v>3.7987333214730477E-3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0.2</v>
      </c>
      <c r="F15" s="22"/>
      <c r="H15" s="24">
        <f t="shared" si="1"/>
        <v>0.2</v>
      </c>
      <c r="I15" s="22">
        <f t="shared" si="2"/>
        <v>3.620681702873484E-3</v>
      </c>
      <c r="J15" s="24">
        <f>IF(I$32&lt;=1+I131,I15,B15*H15+J$33*(I15-B15*H15))</f>
        <v>1.2732291211310235E-3</v>
      </c>
      <c r="K15" s="22">
        <f t="shared" si="4"/>
        <v>3.6206817028734835E-3</v>
      </c>
      <c r="L15" s="22">
        <f t="shared" si="5"/>
        <v>7.2413634057469671E-4</v>
      </c>
      <c r="M15" s="226">
        <f t="shared" si="6"/>
        <v>1.2732291211310235E-3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5.0929164845240939E-3</v>
      </c>
      <c r="Z15" s="156">
        <f>Poor!Z15</f>
        <v>0.25</v>
      </c>
      <c r="AA15" s="121">
        <f t="shared" si="16"/>
        <v>1.2732291211310235E-3</v>
      </c>
      <c r="AB15" s="156">
        <f>Poor!AB15</f>
        <v>0.25</v>
      </c>
      <c r="AC15" s="121">
        <f t="shared" si="7"/>
        <v>1.2732291211310235E-3</v>
      </c>
      <c r="AD15" s="156">
        <f>Poor!AD15</f>
        <v>0.25</v>
      </c>
      <c r="AE15" s="121">
        <f t="shared" si="8"/>
        <v>1.2732291211310235E-3</v>
      </c>
      <c r="AF15" s="122">
        <f t="shared" si="10"/>
        <v>0.25</v>
      </c>
      <c r="AG15" s="121">
        <f t="shared" si="11"/>
        <v>1.2732291211310235E-3</v>
      </c>
      <c r="AH15" s="123">
        <f t="shared" si="12"/>
        <v>1</v>
      </c>
      <c r="AI15" s="183">
        <f t="shared" si="13"/>
        <v>1.2732291211310235E-3</v>
      </c>
      <c r="AJ15" s="120">
        <f t="shared" si="14"/>
        <v>1.2732291211310235E-3</v>
      </c>
      <c r="AK15" s="119">
        <f t="shared" si="15"/>
        <v>1.2732291211310235E-3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0.2</v>
      </c>
      <c r="F16" s="22"/>
      <c r="H16" s="24">
        <f t="shared" si="1"/>
        <v>0.2</v>
      </c>
      <c r="I16" s="22">
        <f t="shared" si="2"/>
        <v>2.5232883828500269E-2</v>
      </c>
      <c r="J16" s="24">
        <f>IF(I$32&lt;=1+I131,I16,B16*H16+J$33*(I16-B16*H16))</f>
        <v>9.305992642582854E-3</v>
      </c>
      <c r="K16" s="22">
        <f t="shared" si="4"/>
        <v>2.7902662634169489E-2</v>
      </c>
      <c r="L16" s="22">
        <f t="shared" si="5"/>
        <v>5.5805325268338986E-3</v>
      </c>
      <c r="M16" s="224">
        <f t="shared" si="6"/>
        <v>9.305992642582854E-3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3.7223970570331416E-2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3.7223970570331416E-2</v>
      </c>
      <c r="AH16" s="123">
        <f t="shared" si="12"/>
        <v>1</v>
      </c>
      <c r="AI16" s="183">
        <f t="shared" si="13"/>
        <v>9.305992642582854E-3</v>
      </c>
      <c r="AJ16" s="120">
        <f t="shared" si="14"/>
        <v>0</v>
      </c>
      <c r="AK16" s="119">
        <f t="shared" si="15"/>
        <v>1.8611985285165708E-2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0.2</v>
      </c>
      <c r="F17" s="22"/>
      <c r="H17" s="24">
        <f t="shared" si="1"/>
        <v>0.2</v>
      </c>
      <c r="I17" s="22">
        <f t="shared" si="2"/>
        <v>8.508984166518415E-4</v>
      </c>
      <c r="J17" s="24">
        <f t="shared" ref="J17:J25" si="17">IF(I$32&lt;=1+I131,I17,B17*H17+J$33*(I17-B17*H17))</f>
        <v>8.508984166518415E-4</v>
      </c>
      <c r="K17" s="22">
        <f t="shared" si="4"/>
        <v>4.2544920832592072E-3</v>
      </c>
      <c r="L17" s="22">
        <f t="shared" si="5"/>
        <v>8.508984166518415E-4</v>
      </c>
      <c r="M17" s="225">
        <f t="shared" si="6"/>
        <v>8.508984166518415E-4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3.403593666607366E-3</v>
      </c>
      <c r="Z17" s="156">
        <f>Poor!Z17</f>
        <v>0.29409999999999997</v>
      </c>
      <c r="AA17" s="121">
        <f t="shared" si="16"/>
        <v>1.0009968973492263E-3</v>
      </c>
      <c r="AB17" s="156">
        <f>Poor!AB17</f>
        <v>0.17649999999999999</v>
      </c>
      <c r="AC17" s="121">
        <f t="shared" si="7"/>
        <v>6.0073428215620011E-4</v>
      </c>
      <c r="AD17" s="156">
        <f>Poor!AD17</f>
        <v>0.23530000000000001</v>
      </c>
      <c r="AE17" s="121">
        <f t="shared" si="8"/>
        <v>8.0086558975271324E-4</v>
      </c>
      <c r="AF17" s="122">
        <f t="shared" si="10"/>
        <v>0.29410000000000003</v>
      </c>
      <c r="AG17" s="121">
        <f t="shared" si="11"/>
        <v>1.0009968973492265E-3</v>
      </c>
      <c r="AH17" s="123">
        <f t="shared" si="12"/>
        <v>1</v>
      </c>
      <c r="AI17" s="183">
        <f t="shared" si="13"/>
        <v>8.5089841665184161E-4</v>
      </c>
      <c r="AJ17" s="120">
        <f t="shared" si="14"/>
        <v>8.0086558975271324E-4</v>
      </c>
      <c r="AK17" s="119">
        <f t="shared" si="15"/>
        <v>9.0093124355096986E-4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6.8671054972424834E-3</v>
      </c>
      <c r="J18" s="24">
        <f t="shared" si="17"/>
        <v>4.0844450323971786E-3</v>
      </c>
      <c r="K18" s="22">
        <f t="shared" ref="K18:K25" si="21">B18</f>
        <v>1.7167763743106208E-2</v>
      </c>
      <c r="L18" s="22">
        <f t="shared" ref="L18:L25" si="22">IF(K18="","",K18*H18)</f>
        <v>3.4335527486212417E-3</v>
      </c>
      <c r="M18" s="225">
        <f t="shared" ref="M18:M25" si="23">J18</f>
        <v>4.0844450323971786E-3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1.7879380893079525E-3</v>
      </c>
      <c r="J19" s="24">
        <f t="shared" si="17"/>
        <v>1.6188878615861328E-3</v>
      </c>
      <c r="K19" s="22">
        <f t="shared" si="21"/>
        <v>7.8967265611101234E-3</v>
      </c>
      <c r="L19" s="22">
        <f t="shared" si="22"/>
        <v>1.5793453122220247E-3</v>
      </c>
      <c r="M19" s="225">
        <f t="shared" si="23"/>
        <v>1.6188878615861328E-3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146603.04564505475</v>
      </c>
      <c r="T23" s="179">
        <f>SUM(T7:T22)</f>
        <v>147114.41449201183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9.311099109829522E-3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9.311099109829522E-3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3.7244396439318088E-2</v>
      </c>
      <c r="Z27" s="156">
        <f>Poor!Z27</f>
        <v>0.25</v>
      </c>
      <c r="AA27" s="121">
        <f t="shared" si="16"/>
        <v>9.311099109829522E-3</v>
      </c>
      <c r="AB27" s="156">
        <f>Poor!AB27</f>
        <v>0.25</v>
      </c>
      <c r="AC27" s="121">
        <f t="shared" si="7"/>
        <v>9.311099109829522E-3</v>
      </c>
      <c r="AD27" s="156">
        <f>Poor!AD27</f>
        <v>0.25</v>
      </c>
      <c r="AE27" s="121">
        <f t="shared" si="8"/>
        <v>9.311099109829522E-3</v>
      </c>
      <c r="AF27" s="122">
        <f t="shared" si="10"/>
        <v>0.25</v>
      </c>
      <c r="AG27" s="121">
        <f t="shared" si="11"/>
        <v>9.311099109829522E-3</v>
      </c>
      <c r="AH27" s="123">
        <f t="shared" si="12"/>
        <v>1</v>
      </c>
      <c r="AI27" s="183">
        <f t="shared" si="13"/>
        <v>9.311099109829522E-3</v>
      </c>
      <c r="AJ27" s="120">
        <f t="shared" si="14"/>
        <v>9.311099109829522E-3</v>
      </c>
      <c r="AK27" s="119">
        <f t="shared" si="15"/>
        <v>9.311099109829522E-3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5.57772496311608E-3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5.57772496311608E-3</v>
      </c>
      <c r="N28" s="229"/>
      <c r="O28" s="2"/>
      <c r="P28" s="22"/>
      <c r="V28" s="56"/>
      <c r="W28" s="110"/>
      <c r="X28" s="118"/>
      <c r="Y28" s="183">
        <f t="shared" si="9"/>
        <v>2.231089985246432E-2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1.115544992623216E-2</v>
      </c>
      <c r="AF28" s="122">
        <f t="shared" si="10"/>
        <v>0.5</v>
      </c>
      <c r="AG28" s="121">
        <f t="shared" si="11"/>
        <v>1.115544992623216E-2</v>
      </c>
      <c r="AH28" s="123">
        <f t="shared" si="12"/>
        <v>1</v>
      </c>
      <c r="AI28" s="183">
        <f t="shared" si="13"/>
        <v>5.57772496311608E-3</v>
      </c>
      <c r="AJ28" s="120">
        <f t="shared" si="14"/>
        <v>0</v>
      </c>
      <c r="AK28" s="119">
        <f t="shared" si="15"/>
        <v>1.115544992623216E-2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0.25941502005136502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0.25941502005136502</v>
      </c>
      <c r="N29" s="229"/>
      <c r="P29" s="22"/>
      <c r="V29" s="56"/>
      <c r="W29" s="110"/>
      <c r="X29" s="118"/>
      <c r="Y29" s="183">
        <f t="shared" si="9"/>
        <v>1.0376600802054601</v>
      </c>
      <c r="Z29" s="156">
        <f>Poor!Z29</f>
        <v>0.25</v>
      </c>
      <c r="AA29" s="121">
        <f t="shared" si="16"/>
        <v>0.25941502005136502</v>
      </c>
      <c r="AB29" s="156">
        <f>Poor!AB29</f>
        <v>0.25</v>
      </c>
      <c r="AC29" s="121">
        <f t="shared" si="7"/>
        <v>0.25941502005136502</v>
      </c>
      <c r="AD29" s="156">
        <f>Poor!AD29</f>
        <v>0.25</v>
      </c>
      <c r="AE29" s="121">
        <f t="shared" si="8"/>
        <v>0.25941502005136502</v>
      </c>
      <c r="AF29" s="122">
        <f t="shared" si="10"/>
        <v>0.25</v>
      </c>
      <c r="AG29" s="121">
        <f t="shared" si="11"/>
        <v>0.25941502005136502</v>
      </c>
      <c r="AH29" s="123">
        <f t="shared" si="12"/>
        <v>1</v>
      </c>
      <c r="AI29" s="183">
        <f t="shared" si="13"/>
        <v>0.25941502005136502</v>
      </c>
      <c r="AJ29" s="120">
        <f t="shared" si="14"/>
        <v>0.25941502005136502</v>
      </c>
      <c r="AK29" s="119">
        <f t="shared" si="15"/>
        <v>0.25941502005136502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6.5966100521095132</v>
      </c>
      <c r="J30" s="231">
        <f>IF(I$32&lt;=1,I30,1-SUM(J6:J29))</f>
        <v>0.45679654984273799</v>
      </c>
      <c r="K30" s="22">
        <f t="shared" si="4"/>
        <v>0.65368818174702015</v>
      </c>
      <c r="L30" s="22">
        <f>IF(L124=L119,0,IF(K30="",0,(L119-L124)/(B119-B124)*K30))</f>
        <v>0.20453632441779299</v>
      </c>
      <c r="M30" s="175">
        <f t="shared" si="6"/>
        <v>0.45679654984273799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1.8271861993709519</v>
      </c>
      <c r="Z30" s="122">
        <f>IF($Y30=0,0,AA30/($Y$30))</f>
        <v>1.394009434584958E-2</v>
      </c>
      <c r="AA30" s="187">
        <f>IF(AA79*4/$I$83+SUM(AA6:AA29)&lt;1,AA79*4/$I$83,1-SUM(AA6:AA29))</f>
        <v>2.5471148006665389E-2</v>
      </c>
      <c r="AB30" s="122">
        <f>IF($Y30=0,0,AC30/($Y$30))</f>
        <v>0.36441088289403789</v>
      </c>
      <c r="AC30" s="187">
        <f>IF(AC79*4/$I$83+SUM(AC6:AC29)&lt;1,AC79*4/$I$83,1-SUM(AC6:AC29))</f>
        <v>0.66584653612457012</v>
      </c>
      <c r="AD30" s="122">
        <f>IF($Y30=0,0,AE30/($Y$30))</f>
        <v>0.3237631518656286</v>
      </c>
      <c r="AE30" s="187">
        <f>IF(AE79*4/$I$83+SUM(AE6:AE29)&lt;1,AE79*4/$I$83,1-SUM(AE6:AE29))</f>
        <v>0.59157556295371827</v>
      </c>
      <c r="AF30" s="122">
        <f>IF($Y30=0,0,AG30/($Y$30))</f>
        <v>0.31037136995516379</v>
      </c>
      <c r="AG30" s="187">
        <f>IF(AG79*4/$I$83+SUM(AG6:AG29)&lt;1,AG79*4/$I$83,1-SUM(AG6:AG29))</f>
        <v>0.5671062838619314</v>
      </c>
      <c r="AH30" s="123">
        <f t="shared" si="12"/>
        <v>1.0124854990606798</v>
      </c>
      <c r="AI30" s="183">
        <f t="shared" si="13"/>
        <v>0.46249988273672132</v>
      </c>
      <c r="AJ30" s="120">
        <f t="shared" si="14"/>
        <v>0.34565884206561776</v>
      </c>
      <c r="AK30" s="119">
        <f t="shared" si="15"/>
        <v>0.57934092340782484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0.31591420525191993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7.4119436496193263</v>
      </c>
      <c r="J32" s="17"/>
      <c r="L32" s="22">
        <f>SUM(L6:L30)</f>
        <v>0.68408579474808007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3.9771866684240669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0.18956816202614207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963.66666666666652</v>
      </c>
      <c r="J37" s="38">
        <f>J91*I$83</f>
        <v>963.66666666666674</v>
      </c>
      <c r="K37" s="40">
        <f t="shared" ref="K37:K52" si="28">(B37/B$65)</f>
        <v>7.6440434181666147E-3</v>
      </c>
      <c r="L37" s="22">
        <f t="shared" ref="L37:L52" si="29">(K37*H37)</f>
        <v>4.5099856167183025E-3</v>
      </c>
      <c r="M37" s="24">
        <f t="shared" ref="M37:M52" si="30">J37/B$65</f>
        <v>4.5099856167183034E-3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963.66666666666674</v>
      </c>
      <c r="AH37" s="123">
        <f>SUM(Z37,AB37,AD37,AF37)</f>
        <v>1</v>
      </c>
      <c r="AI37" s="112">
        <f>SUM(AA37,AC37,AE37,AG37)</f>
        <v>963.66666666666674</v>
      </c>
      <c r="AJ37" s="148">
        <f>(AA37+AC37)</f>
        <v>0</v>
      </c>
      <c r="AK37" s="147">
        <f>(AE37+AG37)</f>
        <v>963.66666666666674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8063.3333333333321</v>
      </c>
      <c r="J38" s="38">
        <f t="shared" ref="J38:J64" si="33">J92*I$83</f>
        <v>7585.1785489287568</v>
      </c>
      <c r="K38" s="40">
        <f t="shared" si="28"/>
        <v>5.9280336712312524E-2</v>
      </c>
      <c r="L38" s="22">
        <f t="shared" si="29"/>
        <v>3.497539866026439E-2</v>
      </c>
      <c r="M38" s="24">
        <f t="shared" si="30"/>
        <v>3.549883724238212E-2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7585.1785489287568</v>
      </c>
      <c r="AH38" s="123">
        <f t="shared" ref="AH38:AI58" si="35">SUM(Z38,AB38,AD38,AF38)</f>
        <v>1</v>
      </c>
      <c r="AI38" s="112">
        <f t="shared" si="35"/>
        <v>7585.1785489287568</v>
      </c>
      <c r="AJ38" s="148">
        <f t="shared" ref="AJ38:AJ64" si="36">(AA38+AC38)</f>
        <v>0</v>
      </c>
      <c r="AK38" s="147">
        <f t="shared" ref="AK38:AK64" si="37">(AE38+AG38)</f>
        <v>7585.1785489287568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1514.3333333333333</v>
      </c>
      <c r="J39" s="38">
        <f t="shared" si="33"/>
        <v>1888.8879144502514</v>
      </c>
      <c r="K39" s="40">
        <f t="shared" si="28"/>
        <v>1.5678089051545812E-2</v>
      </c>
      <c r="L39" s="22">
        <f t="shared" si="29"/>
        <v>9.2500725404120292E-3</v>
      </c>
      <c r="M39" s="24">
        <f t="shared" si="30"/>
        <v>8.8400456510864742E-3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1888.8879144502514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1888.8879144502514</v>
      </c>
      <c r="AJ39" s="148">
        <f t="shared" si="36"/>
        <v>1888.8879144502514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973.49999999999989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973.49999999999989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2799.9999999999995</v>
      </c>
      <c r="J41" s="38">
        <f t="shared" si="33"/>
        <v>2800</v>
      </c>
      <c r="K41" s="40">
        <f t="shared" si="28"/>
        <v>4.680026582550989E-2</v>
      </c>
      <c r="L41" s="22">
        <f t="shared" si="29"/>
        <v>1.3104074431142768E-2</v>
      </c>
      <c r="M41" s="24">
        <f t="shared" si="30"/>
        <v>1.3104074431142769E-2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2800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2800</v>
      </c>
      <c r="AJ41" s="148">
        <f t="shared" si="36"/>
        <v>2800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1701.9068597451019</v>
      </c>
      <c r="K42" s="40">
        <f t="shared" si="28"/>
        <v>2.3400132912754945E-2</v>
      </c>
      <c r="L42" s="22">
        <f t="shared" si="29"/>
        <v>9.8280558233570774E-3</v>
      </c>
      <c r="M42" s="24">
        <f t="shared" si="30"/>
        <v>7.9649693446329547E-3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425.47671493627547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850.95342987255094</v>
      </c>
      <c r="AF42" s="122">
        <f t="shared" si="31"/>
        <v>0.25</v>
      </c>
      <c r="AG42" s="147">
        <f t="shared" si="34"/>
        <v>425.47671493627547</v>
      </c>
      <c r="AH42" s="123">
        <f t="shared" si="35"/>
        <v>1</v>
      </c>
      <c r="AI42" s="112">
        <f t="shared" si="35"/>
        <v>1701.9068597451019</v>
      </c>
      <c r="AJ42" s="148">
        <f t="shared" si="36"/>
        <v>425.47671493627547</v>
      </c>
      <c r="AK42" s="147">
        <f t="shared" si="37"/>
        <v>1276.4301448088263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123.67189847481072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5.787877723766612E-4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30.917974618702679</v>
      </c>
      <c r="AB43" s="156">
        <f>Poor!AB43</f>
        <v>0.25</v>
      </c>
      <c r="AC43" s="147">
        <f t="shared" si="39"/>
        <v>30.917974618702679</v>
      </c>
      <c r="AD43" s="156">
        <f>Poor!AD43</f>
        <v>0.25</v>
      </c>
      <c r="AE43" s="147">
        <f t="shared" si="40"/>
        <v>30.917974618702679</v>
      </c>
      <c r="AF43" s="122">
        <f t="shared" si="31"/>
        <v>0.25</v>
      </c>
      <c r="AG43" s="147">
        <f t="shared" si="34"/>
        <v>30.917974618702679</v>
      </c>
      <c r="AH43" s="123">
        <f t="shared" si="35"/>
        <v>1</v>
      </c>
      <c r="AI43" s="112">
        <f t="shared" si="35"/>
        <v>123.67189847481072</v>
      </c>
      <c r="AJ43" s="148">
        <f t="shared" si="36"/>
        <v>61.835949237405359</v>
      </c>
      <c r="AK43" s="147">
        <f t="shared" si="37"/>
        <v>61.835949237405359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298.66666666666663</v>
      </c>
      <c r="J44" s="38">
        <f t="shared" si="33"/>
        <v>480.20339837281085</v>
      </c>
      <c r="K44" s="40">
        <f t="shared" si="28"/>
        <v>8.7360496207618456E-3</v>
      </c>
      <c r="L44" s="22">
        <f t="shared" si="29"/>
        <v>2.4460938938133166E-3</v>
      </c>
      <c r="M44" s="24">
        <f t="shared" si="30"/>
        <v>2.2473646694160772E-3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120.05084959320271</v>
      </c>
      <c r="AB44" s="156">
        <f>Poor!AB44</f>
        <v>0.25</v>
      </c>
      <c r="AC44" s="147">
        <f t="shared" si="39"/>
        <v>120.05084959320271</v>
      </c>
      <c r="AD44" s="156">
        <f>Poor!AD44</f>
        <v>0.25</v>
      </c>
      <c r="AE44" s="147">
        <f t="shared" si="40"/>
        <v>120.05084959320271</v>
      </c>
      <c r="AF44" s="122">
        <f t="shared" si="31"/>
        <v>0.25</v>
      </c>
      <c r="AG44" s="147">
        <f t="shared" si="34"/>
        <v>120.05084959320271</v>
      </c>
      <c r="AH44" s="123">
        <f t="shared" si="35"/>
        <v>1</v>
      </c>
      <c r="AI44" s="112">
        <f t="shared" si="35"/>
        <v>480.20339837281085</v>
      </c>
      <c r="AJ44" s="148">
        <f t="shared" si="36"/>
        <v>240.10169918640543</v>
      </c>
      <c r="AK44" s="147">
        <f t="shared" si="37"/>
        <v>240.10169918640543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272.30509755921622</v>
      </c>
      <c r="K45" s="40">
        <f t="shared" si="28"/>
        <v>5.6160318990611862E-3</v>
      </c>
      <c r="L45" s="22">
        <f t="shared" si="29"/>
        <v>1.572488931737132E-3</v>
      </c>
      <c r="M45" s="24">
        <f t="shared" si="30"/>
        <v>1.2743950951412722E-3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68.076274389804055</v>
      </c>
      <c r="AB45" s="156">
        <f>Poor!AB45</f>
        <v>0.25</v>
      </c>
      <c r="AC45" s="147">
        <f t="shared" si="39"/>
        <v>68.076274389804055</v>
      </c>
      <c r="AD45" s="156">
        <f>Poor!AD45</f>
        <v>0.25</v>
      </c>
      <c r="AE45" s="147">
        <f t="shared" si="40"/>
        <v>68.076274389804055</v>
      </c>
      <c r="AF45" s="122">
        <f t="shared" si="31"/>
        <v>0.25</v>
      </c>
      <c r="AG45" s="147">
        <f t="shared" si="34"/>
        <v>68.076274389804055</v>
      </c>
      <c r="AH45" s="123">
        <f t="shared" si="35"/>
        <v>1</v>
      </c>
      <c r="AI45" s="112">
        <f t="shared" si="35"/>
        <v>272.30509755921622</v>
      </c>
      <c r="AJ45" s="148">
        <f t="shared" si="36"/>
        <v>136.15254877960811</v>
      </c>
      <c r="AK45" s="147">
        <f t="shared" si="37"/>
        <v>136.15254877960811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491.66198170414037</v>
      </c>
      <c r="K46" s="40">
        <f t="shared" si="28"/>
        <v>1.0140057595527142E-2</v>
      </c>
      <c r="L46" s="22">
        <f t="shared" si="29"/>
        <v>2.8392161267475997E-3</v>
      </c>
      <c r="M46" s="24">
        <f t="shared" si="30"/>
        <v>2.3009911440050749E-3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122.91549542603509</v>
      </c>
      <c r="AB46" s="156">
        <f>Poor!AB46</f>
        <v>0.25</v>
      </c>
      <c r="AC46" s="147">
        <f t="shared" si="39"/>
        <v>122.91549542603509</v>
      </c>
      <c r="AD46" s="156">
        <f>Poor!AD46</f>
        <v>0.25</v>
      </c>
      <c r="AE46" s="147">
        <f t="shared" si="40"/>
        <v>122.91549542603509</v>
      </c>
      <c r="AF46" s="122">
        <f t="shared" si="31"/>
        <v>0.25</v>
      </c>
      <c r="AG46" s="147">
        <f t="shared" si="34"/>
        <v>122.91549542603509</v>
      </c>
      <c r="AH46" s="123">
        <f t="shared" si="35"/>
        <v>1</v>
      </c>
      <c r="AI46" s="112">
        <f t="shared" si="35"/>
        <v>491.66198170414037</v>
      </c>
      <c r="AJ46" s="148">
        <f t="shared" si="36"/>
        <v>245.83099085207019</v>
      </c>
      <c r="AK46" s="147">
        <f t="shared" si="37"/>
        <v>245.83099085207019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90.768365853072069</v>
      </c>
      <c r="K47" s="40">
        <f t="shared" si="28"/>
        <v>1.8720106330203956E-3</v>
      </c>
      <c r="L47" s="22">
        <f t="shared" si="29"/>
        <v>5.2416297724571068E-4</v>
      </c>
      <c r="M47" s="24">
        <f t="shared" si="30"/>
        <v>4.2479836504709075E-4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22.692091463268017</v>
      </c>
      <c r="AB47" s="156">
        <f>Poor!AB47</f>
        <v>0.25</v>
      </c>
      <c r="AC47" s="147">
        <f t="shared" si="39"/>
        <v>22.692091463268017</v>
      </c>
      <c r="AD47" s="156">
        <f>Poor!AD47</f>
        <v>0.25</v>
      </c>
      <c r="AE47" s="147">
        <f t="shared" si="40"/>
        <v>22.692091463268017</v>
      </c>
      <c r="AF47" s="122">
        <f t="shared" si="31"/>
        <v>0.25</v>
      </c>
      <c r="AG47" s="147">
        <f t="shared" si="34"/>
        <v>22.692091463268017</v>
      </c>
      <c r="AH47" s="123">
        <f t="shared" si="35"/>
        <v>1</v>
      </c>
      <c r="AI47" s="112">
        <f t="shared" si="35"/>
        <v>90.768365853072069</v>
      </c>
      <c r="AJ47" s="148">
        <f t="shared" si="36"/>
        <v>45.384182926536035</v>
      </c>
      <c r="AK47" s="147">
        <f t="shared" si="37"/>
        <v>45.384182926536035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13.237053353573012</v>
      </c>
      <c r="K48" s="40">
        <f t="shared" si="28"/>
        <v>2.7300155064880768E-4</v>
      </c>
      <c r="L48" s="22">
        <f t="shared" si="29"/>
        <v>7.6440434181666145E-5</v>
      </c>
      <c r="M48" s="24">
        <f t="shared" si="30"/>
        <v>6.194976156936741E-5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3.309263338393253</v>
      </c>
      <c r="AB48" s="156">
        <f>Poor!AB48</f>
        <v>0.25</v>
      </c>
      <c r="AC48" s="147">
        <f t="shared" si="39"/>
        <v>3.309263338393253</v>
      </c>
      <c r="AD48" s="156">
        <f>Poor!AD48</f>
        <v>0.25</v>
      </c>
      <c r="AE48" s="147">
        <f t="shared" si="40"/>
        <v>3.309263338393253</v>
      </c>
      <c r="AF48" s="122">
        <f t="shared" si="31"/>
        <v>0.25</v>
      </c>
      <c r="AG48" s="147">
        <f t="shared" si="34"/>
        <v>3.309263338393253</v>
      </c>
      <c r="AH48" s="123">
        <f t="shared" si="35"/>
        <v>1</v>
      </c>
      <c r="AI48" s="112">
        <f t="shared" si="35"/>
        <v>13.237053353573012</v>
      </c>
      <c r="AJ48" s="148">
        <f t="shared" si="36"/>
        <v>6.6185266767865061</v>
      </c>
      <c r="AK48" s="147">
        <f t="shared" si="37"/>
        <v>6.6185266767865061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74.666666666666657</v>
      </c>
      <c r="J49" s="38">
        <f t="shared" si="33"/>
        <v>74.666666666666657</v>
      </c>
      <c r="K49" s="40">
        <f t="shared" si="28"/>
        <v>1.2480070886802638E-3</v>
      </c>
      <c r="L49" s="22">
        <f t="shared" si="29"/>
        <v>3.4944198483047382E-4</v>
      </c>
      <c r="M49" s="24">
        <f t="shared" si="30"/>
        <v>3.4944198483047377E-4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18.666666666666664</v>
      </c>
      <c r="AB49" s="156">
        <f>Poor!AB49</f>
        <v>0.25</v>
      </c>
      <c r="AC49" s="147">
        <f t="shared" si="39"/>
        <v>18.666666666666664</v>
      </c>
      <c r="AD49" s="156">
        <f>Poor!AD49</f>
        <v>0.25</v>
      </c>
      <c r="AE49" s="147">
        <f t="shared" si="40"/>
        <v>18.666666666666664</v>
      </c>
      <c r="AF49" s="122">
        <f t="shared" si="31"/>
        <v>0.25</v>
      </c>
      <c r="AG49" s="147">
        <f t="shared" si="34"/>
        <v>18.666666666666664</v>
      </c>
      <c r="AH49" s="123">
        <f t="shared" si="35"/>
        <v>1</v>
      </c>
      <c r="AI49" s="112">
        <f t="shared" si="35"/>
        <v>74.666666666666657</v>
      </c>
      <c r="AJ49" s="148">
        <f t="shared" si="36"/>
        <v>37.333333333333329</v>
      </c>
      <c r="AK49" s="147">
        <f t="shared" si="37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94.550381096950076</v>
      </c>
      <c r="K50" s="40">
        <f t="shared" si="28"/>
        <v>1.950011076062912E-3</v>
      </c>
      <c r="L50" s="22">
        <f t="shared" si="29"/>
        <v>5.4600310129761535E-4</v>
      </c>
      <c r="M50" s="24">
        <f t="shared" si="30"/>
        <v>4.4249829692405288E-4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23.637595274237519</v>
      </c>
      <c r="AB50" s="156">
        <f>Poor!AB55</f>
        <v>0.25</v>
      </c>
      <c r="AC50" s="147">
        <f t="shared" si="39"/>
        <v>23.637595274237519</v>
      </c>
      <c r="AD50" s="156">
        <f>Poor!AD55</f>
        <v>0.25</v>
      </c>
      <c r="AE50" s="147">
        <f t="shared" si="40"/>
        <v>23.637595274237519</v>
      </c>
      <c r="AF50" s="122">
        <f t="shared" si="31"/>
        <v>0.25</v>
      </c>
      <c r="AG50" s="147">
        <f t="shared" si="34"/>
        <v>23.637595274237519</v>
      </c>
      <c r="AH50" s="123">
        <f t="shared" si="35"/>
        <v>1</v>
      </c>
      <c r="AI50" s="112">
        <f t="shared" si="35"/>
        <v>94.550381096950076</v>
      </c>
      <c r="AJ50" s="148">
        <f t="shared" si="36"/>
        <v>47.275190548475038</v>
      </c>
      <c r="AK50" s="147">
        <f t="shared" si="37"/>
        <v>47.275190548475038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0.4</v>
      </c>
      <c r="F57" s="75">
        <f>Middle!F57</f>
        <v>1.18</v>
      </c>
      <c r="G57" s="22">
        <f t="shared" si="32"/>
        <v>1.65</v>
      </c>
      <c r="H57" s="24">
        <f t="shared" si="41"/>
        <v>0.47199999999999998</v>
      </c>
      <c r="I57" s="39">
        <f t="shared" si="42"/>
        <v>10384</v>
      </c>
      <c r="J57" s="38">
        <f t="shared" si="33"/>
        <v>10383.999999999998</v>
      </c>
      <c r="K57" s="40">
        <f t="shared" si="43"/>
        <v>0.10296058481612176</v>
      </c>
      <c r="L57" s="22">
        <f t="shared" si="44"/>
        <v>4.8597396033209471E-2</v>
      </c>
      <c r="M57" s="24">
        <f t="shared" si="45"/>
        <v>4.8597396033209457E-2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0.4</v>
      </c>
      <c r="F58" s="75">
        <f>Middle!F58</f>
        <v>1.18</v>
      </c>
      <c r="G58" s="22">
        <f t="shared" si="32"/>
        <v>1.65</v>
      </c>
      <c r="H58" s="24">
        <f t="shared" si="41"/>
        <v>0.47199999999999998</v>
      </c>
      <c r="I58" s="39">
        <f t="shared" si="42"/>
        <v>49088</v>
      </c>
      <c r="J58" s="38">
        <f t="shared" si="33"/>
        <v>49088</v>
      </c>
      <c r="K58" s="40">
        <f t="shared" si="43"/>
        <v>0.48672276458530284</v>
      </c>
      <c r="L58" s="22">
        <f t="shared" si="44"/>
        <v>0.22973314488426291</v>
      </c>
      <c r="M58" s="24">
        <f t="shared" si="45"/>
        <v>0.22973314488426294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12272</v>
      </c>
      <c r="AB58" s="156">
        <f>Poor!AB58</f>
        <v>0.25</v>
      </c>
      <c r="AC58" s="147">
        <f t="shared" si="39"/>
        <v>12272</v>
      </c>
      <c r="AD58" s="156">
        <f>Poor!AD58</f>
        <v>0.25</v>
      </c>
      <c r="AE58" s="147">
        <f t="shared" si="40"/>
        <v>12272</v>
      </c>
      <c r="AF58" s="122">
        <f t="shared" si="31"/>
        <v>0.25</v>
      </c>
      <c r="AG58" s="147">
        <f t="shared" si="34"/>
        <v>12272</v>
      </c>
      <c r="AH58" s="123">
        <f t="shared" si="35"/>
        <v>1</v>
      </c>
      <c r="AI58" s="112">
        <f t="shared" si="35"/>
        <v>49088</v>
      </c>
      <c r="AJ58" s="148">
        <f t="shared" si="36"/>
        <v>24544</v>
      </c>
      <c r="AK58" s="147">
        <f t="shared" si="37"/>
        <v>24544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9345.6</v>
      </c>
      <c r="J61" s="38">
        <f t="shared" si="33"/>
        <v>9345.6</v>
      </c>
      <c r="K61" s="40">
        <f t="shared" si="43"/>
        <v>3.7065810533803832E-2</v>
      </c>
      <c r="L61" s="22">
        <f t="shared" si="44"/>
        <v>4.373765642988852E-2</v>
      </c>
      <c r="M61" s="24">
        <f t="shared" si="45"/>
        <v>4.373765642988852E-2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2336.4</v>
      </c>
      <c r="AB61" s="156">
        <f>Poor!AB61</f>
        <v>0.25</v>
      </c>
      <c r="AC61" s="147">
        <f t="shared" si="39"/>
        <v>2336.4</v>
      </c>
      <c r="AD61" s="156">
        <f>Poor!AD61</f>
        <v>0.25</v>
      </c>
      <c r="AE61" s="147">
        <f t="shared" si="40"/>
        <v>2336.4</v>
      </c>
      <c r="AF61" s="122">
        <f t="shared" si="31"/>
        <v>0.25</v>
      </c>
      <c r="AG61" s="147">
        <f t="shared" si="34"/>
        <v>2336.4</v>
      </c>
      <c r="AH61" s="123">
        <f t="shared" si="46"/>
        <v>1</v>
      </c>
      <c r="AI61" s="112">
        <f t="shared" si="46"/>
        <v>9345.6</v>
      </c>
      <c r="AJ61" s="148">
        <f t="shared" si="36"/>
        <v>4672.8</v>
      </c>
      <c r="AK61" s="147">
        <f t="shared" si="37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121865.70266666666</v>
      </c>
      <c r="J65" s="39">
        <f>SUM(J37:J64)</f>
        <v>124731.74083287203</v>
      </c>
      <c r="K65" s="40">
        <f>SUM(K37:K64)</f>
        <v>1</v>
      </c>
      <c r="L65" s="22">
        <f>SUM(L37:L64)</f>
        <v>0.58688532998867426</v>
      </c>
      <c r="M65" s="24">
        <f>SUM(M37:M64)</f>
        <v>0.58374786278570168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30696.51484015684</v>
      </c>
      <c r="AB65" s="137"/>
      <c r="AC65" s="153">
        <f>SUM(AC37:AC64)</f>
        <v>24608.650210770313</v>
      </c>
      <c r="AD65" s="137"/>
      <c r="AE65" s="153">
        <f>SUM(AE37:AE64)</f>
        <v>25459.603640642861</v>
      </c>
      <c r="AF65" s="137"/>
      <c r="AG65" s="153">
        <f>SUM(AG37:AG64)</f>
        <v>33582.972141302016</v>
      </c>
      <c r="AH65" s="137"/>
      <c r="AI65" s="153">
        <f>SUM(AI37:AI64)</f>
        <v>114347.74083287203</v>
      </c>
      <c r="AJ65" s="153">
        <f>SUM(AJ37:AJ64)</f>
        <v>55305.165050927149</v>
      </c>
      <c r="AK65" s="153">
        <f>SUM(AK37:AK64)</f>
        <v>59042.57578194487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47029.107454420868</v>
      </c>
      <c r="K73" s="40">
        <f>B73/B$76</f>
        <v>0.22187382024329896</v>
      </c>
      <c r="L73" s="22">
        <f>(L127*G$37*F$9/F$7)/B$130</f>
        <v>0.24076755480546755</v>
      </c>
      <c r="M73" s="24">
        <f>J73/B$76</f>
        <v>0.22009747304033653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97964.877154613845</v>
      </c>
      <c r="J74" s="51">
        <f>J128*I$83</f>
        <v>6783.7900886205598</v>
      </c>
      <c r="K74" s="40">
        <f>B74/B$76</f>
        <v>2.7534969194229441E-2</v>
      </c>
      <c r="L74" s="22">
        <f>(L128*G$37*F$9/F$7)/B$130</f>
        <v>1.4215703383031771E-2</v>
      </c>
      <c r="M74" s="24">
        <f>J74/B$76</f>
        <v>3.1748317945190146E-2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94.566673857809874</v>
      </c>
      <c r="AB74" s="156"/>
      <c r="AC74" s="147">
        <f>AC30*$I$83/4</f>
        <v>2472.0869355620416</v>
      </c>
      <c r="AD74" s="156"/>
      <c r="AE74" s="147">
        <f>AE30*$I$83/4</f>
        <v>2196.3412606866045</v>
      </c>
      <c r="AF74" s="156"/>
      <c r="AG74" s="147">
        <f>AG30*$I$83/4</f>
        <v>2105.494223293425</v>
      </c>
      <c r="AH74" s="155"/>
      <c r="AI74" s="147">
        <f>SUM(AA74,AC74,AE74,AG74)</f>
        <v>6868.4890933998813</v>
      </c>
      <c r="AJ74" s="148">
        <f>(AA74+AC74)</f>
        <v>2566.6536094198514</v>
      </c>
      <c r="AK74" s="147">
        <f>(AE74+AG74)</f>
        <v>4301.8354839800295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0.48421441225910899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50129.013328281217</v>
      </c>
      <c r="AB75" s="158"/>
      <c r="AC75" s="149">
        <f>AA75+AC65-SUM(AC70,AC74)</f>
        <v>66290.37022547629</v>
      </c>
      <c r="AD75" s="158"/>
      <c r="AE75" s="149">
        <f>AC75+AE65-SUM(AE70,AE74)</f>
        <v>83578.426227419346</v>
      </c>
      <c r="AF75" s="158"/>
      <c r="AG75" s="149">
        <f>IF(SUM(AG6:AG29)+((AG65-AG70-$J$75)*4/I$83)&lt;1,0,AG65-AG70-$J$75-(1-SUM(AG6:AG29))*I$83/4)</f>
        <v>25502.271539995389</v>
      </c>
      <c r="AH75" s="134"/>
      <c r="AI75" s="149">
        <f>AI76-SUM(AI70,AI74)</f>
        <v>83578.426227419346</v>
      </c>
      <c r="AJ75" s="151">
        <f>AJ76-SUM(AJ70,AJ74)</f>
        <v>40788.098685480902</v>
      </c>
      <c r="AK75" s="149">
        <f>AJ75+AK76-SUM(AK70,AK74)</f>
        <v>83578.426227419346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121865.70266666666</v>
      </c>
      <c r="J76" s="51">
        <f>J130*I$83</f>
        <v>124731.74083287202</v>
      </c>
      <c r="K76" s="40">
        <f>SUM(K70:K75)</f>
        <v>0.81352070079758021</v>
      </c>
      <c r="L76" s="22">
        <f>SUM(L70:L75)</f>
        <v>0.36683975692981935</v>
      </c>
      <c r="M76" s="24">
        <f>SUM(M70:M75)</f>
        <v>0.36370228972684671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30696.51484015684</v>
      </c>
      <c r="AB76" s="137"/>
      <c r="AC76" s="153">
        <f>AC65</f>
        <v>24608.650210770313</v>
      </c>
      <c r="AD76" s="137"/>
      <c r="AE76" s="153">
        <f>AE65</f>
        <v>25459.603640642861</v>
      </c>
      <c r="AF76" s="137"/>
      <c r="AG76" s="153">
        <f>AG65</f>
        <v>33582.972141302016</v>
      </c>
      <c r="AH76" s="137"/>
      <c r="AI76" s="153">
        <f>SUM(AA76,AC76,AE76,AG76)</f>
        <v>114347.74083287203</v>
      </c>
      <c r="AJ76" s="154">
        <f>SUM(AA76,AC76)</f>
        <v>55305.165050927157</v>
      </c>
      <c r="AK76" s="154">
        <f>SUM(AE76,AG76)</f>
        <v>59042.575781944877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25502.271539995389</v>
      </c>
      <c r="AB78" s="112"/>
      <c r="AC78" s="112">
        <f>IF(AA75&lt;0,0,AA75)</f>
        <v>50129.013328281217</v>
      </c>
      <c r="AD78" s="112"/>
      <c r="AE78" s="112">
        <f>AC75</f>
        <v>66290.37022547629</v>
      </c>
      <c r="AF78" s="112"/>
      <c r="AG78" s="112">
        <f>AE75</f>
        <v>83578.426227419346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50223.580002139024</v>
      </c>
      <c r="AB79" s="112"/>
      <c r="AC79" s="112">
        <f>AA79-AA74+AC65-AC70</f>
        <v>68762.457161038328</v>
      </c>
      <c r="AD79" s="112"/>
      <c r="AE79" s="112">
        <f>AC79-AC74+AE65-AE70</f>
        <v>85774.76748810595</v>
      </c>
      <c r="AF79" s="112"/>
      <c r="AG79" s="112">
        <f>AE79-AE74+AG65-AG70</f>
        <v>111186.19199070816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0.3575757575757576</v>
      </c>
      <c r="I91" s="22">
        <f t="shared" ref="I91" si="52">(D91*H91)</f>
        <v>6.4889921825587768E-2</v>
      </c>
      <c r="J91" s="24">
        <f>IF(I$32&lt;=1+I$131,I91,L91+J$33*(I91-L91))</f>
        <v>6.4889921825587768E-2</v>
      </c>
      <c r="K91" s="22">
        <f t="shared" ref="K91" si="53">(B91)</f>
        <v>0.18147181527494882</v>
      </c>
      <c r="L91" s="22">
        <f t="shared" ref="L91" si="54">(K91*H91)</f>
        <v>6.4889921825587768E-2</v>
      </c>
      <c r="M91" s="227">
        <f t="shared" si="50"/>
        <v>6.4889921825587768E-2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0.3575757575757576</v>
      </c>
      <c r="I92" s="22">
        <f t="shared" ref="I92:I118" si="59">(D92*H92)</f>
        <v>0.54295648874471392</v>
      </c>
      <c r="J92" s="24">
        <f t="shared" ref="J92:J118" si="60">IF(I$32&lt;=1+I$131,I92,L92+J$33*(I92-L92))</f>
        <v>0.51075922837057652</v>
      </c>
      <c r="K92" s="22">
        <f t="shared" ref="K92:K118" si="61">(B92)</f>
        <v>1.4073324449893989</v>
      </c>
      <c r="L92" s="22">
        <f t="shared" ref="L92:L118" si="62">(K92*H92)</f>
        <v>0.50322796517802748</v>
      </c>
      <c r="M92" s="227">
        <f t="shared" ref="M92:M118" si="63">(J92)</f>
        <v>0.51075922837057652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0.3575757575757576</v>
      </c>
      <c r="I93" s="22">
        <f t="shared" si="59"/>
        <v>0.10196987715449507</v>
      </c>
      <c r="J93" s="24">
        <f t="shared" si="60"/>
        <v>0.12719106444756934</v>
      </c>
      <c r="K93" s="22">
        <f t="shared" si="61"/>
        <v>0.3722023966353542</v>
      </c>
      <c r="L93" s="22">
        <f t="shared" si="62"/>
        <v>0.13309055394839939</v>
      </c>
      <c r="M93" s="227">
        <f t="shared" si="63"/>
        <v>0.12719106444756934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0.16969696969696968</v>
      </c>
      <c r="I95" s="22">
        <f t="shared" si="59"/>
        <v>0.18854214574020656</v>
      </c>
      <c r="J95" s="24">
        <f t="shared" si="60"/>
        <v>0.18854214574020656</v>
      </c>
      <c r="K95" s="22">
        <f t="shared" si="61"/>
        <v>1.1110519302547888</v>
      </c>
      <c r="L95" s="22">
        <f t="shared" si="62"/>
        <v>0.18854214574020656</v>
      </c>
      <c r="M95" s="227">
        <f t="shared" si="63"/>
        <v>0.18854214574020656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0.11460041828082797</v>
      </c>
      <c r="K96" s="22">
        <f t="shared" si="61"/>
        <v>0.55552596512739438</v>
      </c>
      <c r="L96" s="22">
        <f t="shared" si="62"/>
        <v>0.14140660930515495</v>
      </c>
      <c r="M96" s="227">
        <f t="shared" si="63"/>
        <v>0.11460041828082797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8.3276303950734973E-3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8.3276303950734973E-3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0.16969696969696968</v>
      </c>
      <c r="I98" s="22">
        <f t="shared" si="59"/>
        <v>2.0111162212288699E-2</v>
      </c>
      <c r="J98" s="24">
        <f t="shared" si="60"/>
        <v>3.2335206828910348E-2</v>
      </c>
      <c r="K98" s="22">
        <f t="shared" si="61"/>
        <v>0.20739636031422723</v>
      </c>
      <c r="L98" s="22">
        <f t="shared" si="62"/>
        <v>3.5194533871505222E-2</v>
      </c>
      <c r="M98" s="227">
        <f t="shared" si="63"/>
        <v>3.2335206828910348E-2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1.8336066924932469E-2</v>
      </c>
      <c r="K99" s="22">
        <f t="shared" si="61"/>
        <v>0.13332623163057464</v>
      </c>
      <c r="L99" s="22">
        <f t="shared" si="62"/>
        <v>2.2625057488824783E-2</v>
      </c>
      <c r="M99" s="227">
        <f t="shared" si="63"/>
        <v>1.8336066924932469E-2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3.3106787503350291E-2</v>
      </c>
      <c r="K100" s="22">
        <f t="shared" si="61"/>
        <v>0.24072791822187087</v>
      </c>
      <c r="L100" s="22">
        <f t="shared" si="62"/>
        <v>4.0850798243711413E-2</v>
      </c>
      <c r="M100" s="227">
        <f t="shared" si="63"/>
        <v>3.3106787503350291E-2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6.112022308310823E-3</v>
      </c>
      <c r="K101" s="22">
        <f t="shared" si="61"/>
        <v>4.4442077210191548E-2</v>
      </c>
      <c r="L101" s="22">
        <f t="shared" si="62"/>
        <v>7.5416858296082617E-3</v>
      </c>
      <c r="M101" s="227">
        <f t="shared" si="63"/>
        <v>6.112022308310823E-3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8.9133658662866172E-4</v>
      </c>
      <c r="K102" s="22">
        <f t="shared" si="61"/>
        <v>6.4811362598196009E-3</v>
      </c>
      <c r="L102" s="22">
        <f t="shared" si="62"/>
        <v>1.0998291834845382E-3</v>
      </c>
      <c r="M102" s="227">
        <f t="shared" si="63"/>
        <v>8.9133658662866172E-4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0.16969696969696968</v>
      </c>
      <c r="I103" s="22">
        <f t="shared" si="59"/>
        <v>5.0277905530721747E-3</v>
      </c>
      <c r="J103" s="24">
        <f t="shared" si="60"/>
        <v>5.0277905530721747E-3</v>
      </c>
      <c r="K103" s="22">
        <f t="shared" si="61"/>
        <v>2.9628051473461033E-2</v>
      </c>
      <c r="L103" s="22">
        <f t="shared" si="62"/>
        <v>5.0277905530721747E-3</v>
      </c>
      <c r="M103" s="227">
        <f t="shared" si="63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6.3666899044904409E-3</v>
      </c>
      <c r="K104" s="22">
        <f t="shared" si="61"/>
        <v>4.6293830427282863E-2</v>
      </c>
      <c r="L104" s="22">
        <f t="shared" si="62"/>
        <v>7.8559227391752726E-3</v>
      </c>
      <c r="M104" s="227">
        <f t="shared" si="63"/>
        <v>6.3666899044904409E-3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0.28606060606060607</v>
      </c>
      <c r="I111" s="22">
        <f t="shared" si="59"/>
        <v>0.69922201477368029</v>
      </c>
      <c r="J111" s="24">
        <f t="shared" si="60"/>
        <v>0.69922201477368029</v>
      </c>
      <c r="K111" s="22">
        <f t="shared" si="61"/>
        <v>2.444314246560535</v>
      </c>
      <c r="L111" s="22">
        <f t="shared" si="62"/>
        <v>0.69922201477368029</v>
      </c>
      <c r="M111" s="227">
        <f t="shared" si="63"/>
        <v>0.69922201477368029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0.28606060606060607</v>
      </c>
      <c r="I112" s="22">
        <f t="shared" si="59"/>
        <v>3.3054131607483073</v>
      </c>
      <c r="J112" s="24">
        <f t="shared" si="60"/>
        <v>3.3054131607483073</v>
      </c>
      <c r="K112" s="22">
        <f t="shared" si="61"/>
        <v>11.554940074649803</v>
      </c>
      <c r="L112" s="22">
        <f t="shared" si="62"/>
        <v>3.3054131607483073</v>
      </c>
      <c r="M112" s="227">
        <f t="shared" si="63"/>
        <v>3.3054131607483073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0.7151515151515152</v>
      </c>
      <c r="I115" s="22">
        <f t="shared" si="59"/>
        <v>0.62929981329631235</v>
      </c>
      <c r="J115" s="24">
        <f t="shared" si="60"/>
        <v>0.62929981329631235</v>
      </c>
      <c r="K115" s="22">
        <f t="shared" si="61"/>
        <v>0.87995312876179266</v>
      </c>
      <c r="L115" s="22">
        <f t="shared" si="62"/>
        <v>0.62929981329631235</v>
      </c>
      <c r="M115" s="227">
        <f t="shared" si="63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8.206007526039766</v>
      </c>
      <c r="J119" s="24">
        <f>SUM(J91:J118)</f>
        <v>8.3989964494789398</v>
      </c>
      <c r="K119" s="22">
        <f>SUM(K91:K118)</f>
        <v>23.740291014526168</v>
      </c>
      <c r="L119" s="22">
        <f>SUM(L91:L118)</f>
        <v>8.4441385006590011</v>
      </c>
      <c r="M119" s="57">
        <f t="shared" si="50"/>
        <v>8.3989964494789398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3.1667745827511622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3.4641768593561686</v>
      </c>
      <c r="M127" s="57">
        <f t="shared" si="90"/>
        <v>3.1667745827511622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6.5966100521095132</v>
      </c>
      <c r="J128" s="228">
        <f>(J30)</f>
        <v>0.45679654984273799</v>
      </c>
      <c r="K128" s="22">
        <f>(B128)</f>
        <v>0.65368818174702015</v>
      </c>
      <c r="L128" s="22">
        <f>IF(L124=L119,0,(L119-L124)/(B119-B124)*K128)</f>
        <v>0.20453632441779299</v>
      </c>
      <c r="M128" s="57">
        <f t="shared" si="90"/>
        <v>0.45679654984273799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11.495391060458996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8.206007526039766</v>
      </c>
      <c r="J130" s="228">
        <f>(J119)</f>
        <v>8.3989964494789398</v>
      </c>
      <c r="K130" s="22">
        <f>(B130)</f>
        <v>23.740291014526168</v>
      </c>
      <c r="L130" s="22">
        <f>(L119)</f>
        <v>8.4441385006590011</v>
      </c>
      <c r="M130" s="57">
        <f t="shared" si="90"/>
        <v>8.3989964494789398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1079.2502126628567</v>
      </c>
      <c r="G72" s="109">
        <f>Poor!T7</f>
        <v>2447.1688140319784</v>
      </c>
      <c r="H72" s="109">
        <f>Middle!T7</f>
        <v>4026.3112586724642</v>
      </c>
      <c r="I72" s="109">
        <f>Rich!T7</f>
        <v>3276.8887918918454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0</v>
      </c>
      <c r="H73" s="109">
        <f>Middle!T8</f>
        <v>3373.1841275201214</v>
      </c>
      <c r="I73" s="109">
        <f>Rich!T8</f>
        <v>7020.5390889443897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128.56045218255761</v>
      </c>
      <c r="G74" s="109">
        <f>Poor!T9</f>
        <v>253.16330727115889</v>
      </c>
      <c r="H74" s="109">
        <f>Middle!T9</f>
        <v>327.015715277732</v>
      </c>
      <c r="I74" s="109">
        <f>Rich!T9</f>
        <v>538.62556992029965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1836.1783333333333</v>
      </c>
      <c r="H76" s="109">
        <f>Middle!T11</f>
        <v>8473.9966112818165</v>
      </c>
      <c r="I76" s="109">
        <f>Rich!T11</f>
        <v>13041.409291480772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855.49999999999989</v>
      </c>
      <c r="G77" s="109">
        <f>Poor!T12</f>
        <v>1784.75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3158.1976867945673</v>
      </c>
      <c r="G78" s="109">
        <f>Poor!T13</f>
        <v>5323.649163561493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4153.5999999999995</v>
      </c>
      <c r="H79" s="109">
        <f>Middle!T14</f>
        <v>14294.857142857143</v>
      </c>
      <c r="I79" s="109">
        <f>Rich!T14</f>
        <v>67968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733.43999999999994</v>
      </c>
      <c r="G81" s="109">
        <f>Poor!T16</f>
        <v>4067.2</v>
      </c>
      <c r="H81" s="109">
        <f>Middle!T16</f>
        <v>420.23199621325114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25629.600000000002</v>
      </c>
      <c r="G85" s="109">
        <f>Poor!T20</f>
        <v>25629.600000000002</v>
      </c>
      <c r="H85" s="109">
        <f>Middle!T20</f>
        <v>10680.685714285715</v>
      </c>
      <c r="I85" s="109">
        <f>Rich!T20</f>
        <v>10680.685714285715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37713.786939912628</v>
      </c>
      <c r="G88" s="109">
        <f>Poor!T23</f>
        <v>53819.485082935425</v>
      </c>
      <c r="H88" s="109">
        <f>Middle!T23</f>
        <v>87951.688623676193</v>
      </c>
      <c r="I88" s="109">
        <f>Rich!T23</f>
        <v>147114.41449201183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2761.164747958559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22199.173636847481</v>
      </c>
      <c r="G99" s="239">
        <f t="shared" si="0"/>
        <v>6093.4754938246842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56496.042208276056</v>
      </c>
      <c r="G100" s="239">
        <f t="shared" si="0"/>
        <v>40390.344065253259</v>
      </c>
      <c r="H100" s="239">
        <f t="shared" si="0"/>
        <v>6258.1405245124042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2016-06-02T07:03:20Z</dcterms:modified>
  <cp:category/>
</cp:coreProperties>
</file>