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<sst xmlns="http://schemas.openxmlformats.org/spreadsheetml/2006/main" count="790" uniqueCount="145">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</sst>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0.00883085092289496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0.269086445380338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0.408832287382372</c:v>
                </c:pt>
                <c:pt idx="2" formatCode="0.0%">
                  <c:v>0.632796989411053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21272"/>
        <c:axId val="-2104018120"/>
      </c:barChart>
      <c:catAx>
        <c:axId val="-21040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09128"/>
        <c:axId val="-2135206104"/>
      </c:barChart>
      <c:catAx>
        <c:axId val="-213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57864"/>
        <c:axId val="-2103554808"/>
      </c:barChart>
      <c:catAx>
        <c:axId val="-2103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0.194156517232444</c:v>
                </c:pt>
                <c:pt idx="2">
                  <c:v>0.194156517232444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0.147415133454263</c:v>
                </c:pt>
                <c:pt idx="2">
                  <c:v>0.147415133454263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0.129437678154962</c:v>
                </c:pt>
                <c:pt idx="2">
                  <c:v>0.129437678154962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0.168178284529671</c:v>
                </c:pt>
                <c:pt idx="2">
                  <c:v>0.168178284529671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35176"/>
        <c:axId val="-2104138312"/>
      </c:barChart>
      <c:catAx>
        <c:axId val="-2104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10485.48</c:v>
                </c:pt>
                <c:pt idx="5">
                  <c:v>20633.48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7270.5</c:v>
                </c:pt>
                <c:pt idx="5">
                  <c:v>14763.0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259496"/>
        <c:axId val="-2104262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9496"/>
        <c:axId val="-2104262888"/>
      </c:lineChart>
      <c:catAx>
        <c:axId val="-21042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2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5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351720"/>
        <c:axId val="-210435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1720"/>
        <c:axId val="-2104354968"/>
      </c:lineChart>
      <c:catAx>
        <c:axId val="-21043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464600"/>
        <c:axId val="-210446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4600"/>
        <c:axId val="-2104467896"/>
      </c:lineChart>
      <c:catAx>
        <c:axId val="-210446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0.18707458728477</c:v>
                </c:pt>
                <c:pt idx="2">
                  <c:v>0.0563601815765465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0.238610231860005</c:v>
                </c:pt>
                <c:pt idx="2">
                  <c:v>0.369324637568229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-0.111483631819151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89096"/>
        <c:axId val="-2103700856"/>
      </c:barChart>
      <c:catAx>
        <c:axId val="-2103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0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0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48152"/>
        <c:axId val="-2138093288"/>
      </c:barChart>
      <c:catAx>
        <c:axId val="-2138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173256"/>
        <c:axId val="-2138411656"/>
      </c:barChart>
      <c:catAx>
        <c:axId val="-2138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0.848661170282172</c:v>
                </c:pt>
                <c:pt idx="2">
                  <c:v>0.848661170282172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0.301635538709795</c:v>
                </c:pt>
                <c:pt idx="2">
                  <c:v>0.301635538709795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0.334461641337948</c:v>
                </c:pt>
                <c:pt idx="2">
                  <c:v>0.301635538709795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-0.595453053468083</c:v>
                </c:pt>
                <c:pt idx="2">
                  <c:v>-0.595453053468083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0072"/>
        <c:axId val="-2138349064"/>
      </c:barChart>
      <c:catAx>
        <c:axId val="-21385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4216"/>
        <c:axId val="-2135020920"/>
      </c:barChart>
      <c:catAx>
        <c:axId val="-21350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99128"/>
        <c:axId val="-2138311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9128"/>
        <c:axId val="-2138311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99128"/>
        <c:axId val="-2138311432"/>
      </c:scatterChart>
      <c:catAx>
        <c:axId val="-213829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1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1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9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02312"/>
        <c:axId val="-211923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2312"/>
        <c:axId val="-2119231896"/>
      </c:lineChart>
      <c:catAx>
        <c:axId val="214310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3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23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10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5192"/>
        <c:axId val="-2138776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78648"/>
        <c:axId val="-2138784056"/>
      </c:scatterChart>
      <c:valAx>
        <c:axId val="-2138765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6376"/>
        <c:crosses val="autoZero"/>
        <c:crossBetween val="midCat"/>
      </c:val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192"/>
        <c:crosses val="autoZero"/>
        <c:crossBetween val="midCat"/>
      </c:valAx>
      <c:valAx>
        <c:axId val="-213877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784056"/>
        <c:crosses val="autoZero"/>
        <c:crossBetween val="midCat"/>
      </c:valAx>
      <c:valAx>
        <c:axId val="-2138784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6360"/>
        <c:axId val="209496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6360"/>
        <c:axId val="2094967944"/>
      </c:lineChart>
      <c:catAx>
        <c:axId val="20946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6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6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66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44424"/>
        <c:axId val="2146647720"/>
      </c:barChart>
      <c:catAx>
        <c:axId val="214664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0.28733196673967</c:v>
                </c:pt>
                <c:pt idx="2" formatCode="0.0%">
                  <c:v>0.259131457435181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01544"/>
        <c:axId val="-2135398248"/>
      </c:barChart>
      <c:catAx>
        <c:axId val="-2135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0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0.269086445380338</c:v>
                </c:pt>
                <c:pt idx="1">
                  <c:v>0.269086445380338</c:v>
                </c:pt>
                <c:pt idx="2">
                  <c:v>0.269086445380338</c:v>
                </c:pt>
                <c:pt idx="3">
                  <c:v>0.269086445380338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90840"/>
        <c:axId val="-2135580184"/>
      </c:barChart>
      <c:catAx>
        <c:axId val="-213509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8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862920"/>
        <c:axId val="-2122211944"/>
      </c:barChart>
      <c:catAx>
        <c:axId val="-2119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1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22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73160"/>
        <c:axId val="-2103869784"/>
      </c:barChart>
      <c:catAx>
        <c:axId val="-210387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6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6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69176"/>
        <c:axId val="-2103765800"/>
      </c:barChart>
      <c:catAx>
        <c:axId val="-2103769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5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0.414636523094913</c:v>
                </c:pt>
                <c:pt idx="2">
                  <c:v>0.414636523094913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0.0648996297018125</c:v>
                </c:pt>
                <c:pt idx="2">
                  <c:v>0.0648996297018125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0.229974663808224</c:v>
                </c:pt>
                <c:pt idx="2">
                  <c:v>0.229974663808224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0.18397973104658</c:v>
                </c:pt>
                <c:pt idx="2">
                  <c:v>0.18397973104658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5816"/>
        <c:axId val="-2103972184"/>
      </c:barChart>
      <c:catAx>
        <c:axId val="-21038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7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97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10485.479999999998</v>
      </c>
      <c r="T8" s="222">
        <f>IF($B$81=0,0,(SUMIF($N$6:$N$28,$U8,M$6:M$28)+SUMIF($N$91:$N$118,$U8,M$91:M$118))*$I$83*Poor!$B$81/$B$81)</f>
        <v>10485.479999999998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7270.5</v>
      </c>
      <c r="T11" s="222">
        <f>IF($B$81=0,0,(SUMIF($N$6:$N$28,$U11,M$6:M$28)+SUMIF($N$91:$N$118,$U11,M$91:M$118))*$I$83*Poor!$B$81/$B$81)</f>
        <v>7270.5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19360.256117780682</v>
      </c>
      <c r="T23" s="179">
        <f>SUM(T7:T22)</f>
        <v>19360.256117780682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0.25913145743518151</v>
      </c>
      <c r="J30" s="231">
        <f>IF(I$32&lt;=1,I30,1-SUM(J6:J29))</f>
        <v>0.25913145743518151</v>
      </c>
      <c r="K30" s="22">
        <f t="shared" si="4"/>
        <v>0.61897901469489414</v>
      </c>
      <c r="L30" s="22">
        <f>IF(L124=L119,0,IF(K30="",0,(L119-L124)/(B119-B124)*K30))</f>
        <v>0.28733196673967049</v>
      </c>
      <c r="M30" s="175">
        <f t="shared" si="6"/>
        <v>0.25913145743518151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7671.3208158016168</v>
      </c>
      <c r="T30" s="234">
        <f t="shared" si="24"/>
        <v>7671.3208158016168</v>
      </c>
      <c r="V30" s="56"/>
      <c r="W30" s="110"/>
      <c r="X30" s="118"/>
      <c r="Y30" s="183">
        <f>M30*4</f>
        <v>1.036525829740726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0.42694605433710708</v>
      </c>
      <c r="K31" s="22" t="str">
        <f t="shared" si="4"/>
        <v/>
      </c>
      <c r="L31" s="22">
        <f>(1-SUM(L6:L30))</f>
        <v>0.22956763553750426</v>
      </c>
      <c r="M31" s="241">
        <f t="shared" si="6"/>
        <v>0.42694605433710708</v>
      </c>
      <c r="N31" s="167">
        <f>M31*I83</f>
        <v>7671.3208158016141</v>
      </c>
      <c r="P31" s="22"/>
      <c r="Q31" s="238" t="s">
        <v>142</v>
      </c>
      <c r="R31" s="234">
        <f t="shared" si="24"/>
        <v>11305.627025774105</v>
      </c>
      <c r="S31" s="234">
        <f t="shared" si="24"/>
        <v>16862.734149134947</v>
      </c>
      <c r="T31" s="234">
        <f>IF(T25&gt;T$23,T25-T$23,0)</f>
        <v>16862.734149134947</v>
      </c>
      <c r="V31" s="56"/>
      <c r="W31" s="129" t="s">
        <v>84</v>
      </c>
      <c r="X31" s="130"/>
      <c r="Y31" s="121">
        <f>M31*4</f>
        <v>1.7077842173484283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0.57305394566289292</v>
      </c>
      <c r="J32" s="17"/>
      <c r="L32" s="22">
        <f>SUM(L6:L30)</f>
        <v>0.77043236446249574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33231.694149134957</v>
      </c>
      <c r="T32" s="234">
        <f t="shared" si="24"/>
        <v>33231.694149134957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-2.5182719683878609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2997.0000000000005</v>
      </c>
      <c r="J37" s="38">
        <f>J91*I$83</f>
        <v>2997</v>
      </c>
      <c r="K37" s="40">
        <f>(B37/B$65)</f>
        <v>0.17491578129048976</v>
      </c>
      <c r="L37" s="22">
        <f t="shared" ref="L37" si="28">(K37*H37)</f>
        <v>0.19415651723244365</v>
      </c>
      <c r="M37" s="24">
        <f>J37/B$65</f>
        <v>0.19415651723244365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2275.5</v>
      </c>
      <c r="J38" s="38">
        <f t="shared" ref="J38:J64" si="32">J92*I$83</f>
        <v>2275.5</v>
      </c>
      <c r="K38" s="40">
        <f t="shared" ref="K38:K64" si="33">(B38/B$65)</f>
        <v>0.13280642653537186</v>
      </c>
      <c r="L38" s="22">
        <f t="shared" ref="L38:L64" si="34">(K38*H38)</f>
        <v>0.14741513345426277</v>
      </c>
      <c r="M38" s="24">
        <f t="shared" ref="M38:M64" si="35">J38/B$65</f>
        <v>0.14741513345426277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1998.0000000000002</v>
      </c>
      <c r="J39" s="38">
        <f t="shared" si="32"/>
        <v>1998.0000000000002</v>
      </c>
      <c r="K39" s="40">
        <f t="shared" si="33"/>
        <v>0.11661052086032651</v>
      </c>
      <c r="L39" s="22">
        <f t="shared" si="34"/>
        <v>0.12943767815496243</v>
      </c>
      <c r="M39" s="24">
        <f t="shared" si="35"/>
        <v>0.12943767815496243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1998.0000000000002</v>
      </c>
      <c r="AH39" s="123">
        <f t="shared" si="37"/>
        <v>1</v>
      </c>
      <c r="AI39" s="112">
        <f t="shared" si="37"/>
        <v>1998.0000000000002</v>
      </c>
      <c r="AJ39" s="148">
        <f t="shared" si="38"/>
        <v>0</v>
      </c>
      <c r="AK39" s="147">
        <f t="shared" si="39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2596</v>
      </c>
      <c r="J40" s="38">
        <f t="shared" si="32"/>
        <v>2596</v>
      </c>
      <c r="K40" s="40">
        <f t="shared" si="33"/>
        <v>0.14252396994039906</v>
      </c>
      <c r="L40" s="22">
        <f t="shared" si="34"/>
        <v>0.16817828452967087</v>
      </c>
      <c r="M40" s="24">
        <f t="shared" si="35"/>
        <v>0.1681782845296709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2596</v>
      </c>
      <c r="AH40" s="123">
        <f t="shared" si="37"/>
        <v>1</v>
      </c>
      <c r="AI40" s="112">
        <f t="shared" si="37"/>
        <v>2596</v>
      </c>
      <c r="AJ40" s="148">
        <f t="shared" si="38"/>
        <v>0</v>
      </c>
      <c r="AK40" s="147">
        <f t="shared" si="39"/>
        <v>2596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1593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17755.98</v>
      </c>
      <c r="J65" s="39">
        <f>SUM(J37:J64)</f>
        <v>17755.98</v>
      </c>
      <c r="K65" s="40">
        <f>SUM(K37:K64)</f>
        <v>1.0000000000000002</v>
      </c>
      <c r="L65" s="22">
        <f>SUM(L37:L64)</f>
        <v>1.1502967089919667</v>
      </c>
      <c r="M65" s="24">
        <f>SUM(M37:M64)</f>
        <v>1.1502967089919669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0.60618655020155143</v>
      </c>
      <c r="L70" s="22">
        <f t="shared" ref="L70:L74" si="45">(L124*G$37*F$9/F$7)/B$130</f>
        <v>0.84866117028217192</v>
      </c>
      <c r="M70" s="24">
        <f>J70/B$76</f>
        <v>0.84866117028217192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3274.9834561189014</v>
      </c>
      <c r="AB70" s="156">
        <f>Poor!AB70</f>
        <v>0.25</v>
      </c>
      <c r="AC70" s="147">
        <f>$J70*AB70</f>
        <v>3274.9834561189014</v>
      </c>
      <c r="AD70" s="156">
        <f>Poor!AD70</f>
        <v>0.25</v>
      </c>
      <c r="AE70" s="147">
        <f>$J70*AD70</f>
        <v>3274.9834561189014</v>
      </c>
      <c r="AF70" s="156">
        <f>Poor!AF70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4656.046175524395</v>
      </c>
      <c r="J71" s="51">
        <f t="shared" si="44"/>
        <v>4656.046175524395</v>
      </c>
      <c r="K71" s="40">
        <f t="shared" ref="K71:K72" si="47">B71/B$76</f>
        <v>0.50462123175261298</v>
      </c>
      <c r="L71" s="22">
        <f t="shared" si="45"/>
        <v>0.30163553870979498</v>
      </c>
      <c r="M71" s="24">
        <f t="shared" ref="M71:M72" si="48">J71/B$76</f>
        <v>0.30163553870979498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4656.046175524395</v>
      </c>
      <c r="J74" s="51">
        <f t="shared" si="44"/>
        <v>4656.046175524395</v>
      </c>
      <c r="K74" s="40">
        <f>B74/B$76</f>
        <v>0.43667100158006511</v>
      </c>
      <c r="L74" s="22">
        <f t="shared" si="45"/>
        <v>0.33446164133794792</v>
      </c>
      <c r="M74" s="24">
        <f>J74/B$76</f>
        <v>0.30163553870979498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17755.98</v>
      </c>
      <c r="J76" s="51">
        <f t="shared" si="44"/>
        <v>17755.98</v>
      </c>
      <c r="K76" s="40">
        <f>SUM(K70:K75)</f>
        <v>2.7100208928889846</v>
      </c>
      <c r="L76" s="22">
        <f>SUM(L70:L75)</f>
        <v>1.4847583503299149</v>
      </c>
      <c r="M76" s="24">
        <f>SUM(M70:M75)</f>
        <v>1.451932247701762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-0.59545305346808342</v>
      </c>
      <c r="M77" s="24">
        <f>-J77/B$76</f>
        <v>-0.59545305346808342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0.67272727272727284</v>
      </c>
      <c r="I91" s="22">
        <f t="shared" ref="I91:I106" si="54">(D91*H91)</f>
        <v>0.16679752490765865</v>
      </c>
      <c r="J91" s="24">
        <f t="shared" ref="J91:J99" si="55">IF(I$32&lt;=1+I$131,I91,L91+J$33*(I91-L91))</f>
        <v>0.16679752490765865</v>
      </c>
      <c r="K91" s="22">
        <f t="shared" ref="K91:K106" si="56">(B91)</f>
        <v>0.24794226675462769</v>
      </c>
      <c r="L91" s="22">
        <f t="shared" ref="L91:L106" si="57">(K91*H91)</f>
        <v>0.16679752490765865</v>
      </c>
      <c r="M91" s="227">
        <f t="shared" si="49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0.67272727272727284</v>
      </c>
      <c r="I92" s="22">
        <f t="shared" si="54"/>
        <v>0.12664256520766676</v>
      </c>
      <c r="J92" s="24">
        <f t="shared" si="55"/>
        <v>0.12664256520766676</v>
      </c>
      <c r="K92" s="22">
        <f t="shared" si="56"/>
        <v>0.18825246179518029</v>
      </c>
      <c r="L92" s="22">
        <f t="shared" si="57"/>
        <v>0.12664256520766676</v>
      </c>
      <c r="M92" s="227">
        <f t="shared" si="49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0.67272727272727284</v>
      </c>
      <c r="I93" s="22">
        <f t="shared" si="54"/>
        <v>0.11119834993843911</v>
      </c>
      <c r="J93" s="24">
        <f t="shared" si="55"/>
        <v>0.11119834993843911</v>
      </c>
      <c r="K93" s="22">
        <f t="shared" si="56"/>
        <v>0.16529484450308513</v>
      </c>
      <c r="L93" s="22">
        <f t="shared" si="57"/>
        <v>0.11119834993843911</v>
      </c>
      <c r="M93" s="227">
        <f t="shared" si="49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0.7151515151515152</v>
      </c>
      <c r="I94" s="22">
        <f t="shared" si="54"/>
        <v>0.14447993815825219</v>
      </c>
      <c r="J94" s="24">
        <f t="shared" si="55"/>
        <v>0.14447993815825219</v>
      </c>
      <c r="K94" s="22">
        <f t="shared" si="56"/>
        <v>0.20202703217043738</v>
      </c>
      <c r="L94" s="22">
        <f t="shared" si="57"/>
        <v>0.14447993815825219</v>
      </c>
      <c r="M94" s="228">
        <f t="shared" si="49"/>
        <v>0.14447993815825219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0.7151515151515152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0.9882060448147777</v>
      </c>
      <c r="J119" s="24">
        <f>SUM(J91:J118)</f>
        <v>0.9882060448147777</v>
      </c>
      <c r="K119" s="22">
        <f>SUM(K91:K118)</f>
        <v>1.4174951220831233</v>
      </c>
      <c r="L119" s="22">
        <f>SUM(L91:L118)</f>
        <v>0.9882060448147777</v>
      </c>
      <c r="M119" s="57">
        <f t="shared" si="49"/>
        <v>0.9882060448147777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0.25913145743518151</v>
      </c>
      <c r="J125" s="237">
        <f>IF(SUMPRODUCT($B$124:$B125,$H$124:$H125)&lt;J$119,($B125*$H125),IF(SUMPRODUCT($B$124:$B124,$H$124:$H124)&lt;J$119,J$119-SUMPRODUCT($B$124:$B124,$H$124:$H124),0))</f>
        <v>0.25913145743518151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0.25913145743518151</v>
      </c>
      <c r="M125" s="240">
        <f t="shared" si="66"/>
        <v>0.25913145743518151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0.25913145743518151</v>
      </c>
      <c r="J128" s="228">
        <f>(J30)</f>
        <v>0.25913145743518151</v>
      </c>
      <c r="K128" s="29">
        <f>(B128)</f>
        <v>0.61897901469489414</v>
      </c>
      <c r="L128" s="29">
        <f>IF(L124=L119,0,(L119-L124)/(B119-B124)*K128)</f>
        <v>0.28733196673967049</v>
      </c>
      <c r="M128" s="240">
        <f t="shared" si="66"/>
        <v>0.25913145743518151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0.9882060448147777</v>
      </c>
      <c r="J130" s="228">
        <f>(J119)</f>
        <v>0.9882060448147777</v>
      </c>
      <c r="K130" s="29">
        <f>(B130)</f>
        <v>1.4174951220831233</v>
      </c>
      <c r="L130" s="29">
        <f>(L119)</f>
        <v>0.9882060448147777</v>
      </c>
      <c r="M130" s="240">
        <f t="shared" si="66"/>
        <v>0.9882060448147777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3" sqref="F7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20633.480000000003</v>
      </c>
      <c r="T8" s="222">
        <f>IF($B$81=0,0,(SUMIF($N$6:$N$28,$U8,M$6:M$28)+SUMIF($N$91:$N$118,$U8,M$91:M$118))*$I$83*Poor!$B$81/$B$81)</f>
        <v>20633.480000000003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14763.000000000002</v>
      </c>
      <c r="T11" s="222">
        <f>IF($B$81=0,0,(SUMIF($N$6:$N$28,$U11,M$6:M$28)+SUMIF($N$91:$N$118,$U11,M$91:M$118))*$I$83*Poor!$B$81/$B$81)</f>
        <v>14763.000000000002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37000.756117780686</v>
      </c>
      <c r="T23" s="179">
        <f>SUM(T7:T22)</f>
        <v>37000.756117780686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8.8308509228949596E-3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8.8308509228949596E-3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3.5323403691579838E-2</v>
      </c>
      <c r="Z27" s="116">
        <v>0.25</v>
      </c>
      <c r="AA27" s="121">
        <f t="shared" si="16"/>
        <v>8.8308509228949596E-3</v>
      </c>
      <c r="AB27" s="116">
        <v>0.25</v>
      </c>
      <c r="AC27" s="121">
        <f t="shared" si="7"/>
        <v>8.8308509228949596E-3</v>
      </c>
      <c r="AD27" s="116">
        <v>0.25</v>
      </c>
      <c r="AE27" s="121">
        <f t="shared" si="8"/>
        <v>8.8308509228949596E-3</v>
      </c>
      <c r="AF27" s="122">
        <f t="shared" si="10"/>
        <v>0.25</v>
      </c>
      <c r="AG27" s="121">
        <f t="shared" si="11"/>
        <v>8.8308509228949596E-3</v>
      </c>
      <c r="AH27" s="123">
        <f t="shared" si="12"/>
        <v>1</v>
      </c>
      <c r="AI27" s="183">
        <f t="shared" si="13"/>
        <v>8.8308509228949596E-3</v>
      </c>
      <c r="AJ27" s="120">
        <f t="shared" si="14"/>
        <v>8.8308509228949596E-3</v>
      </c>
      <c r="AK27" s="119">
        <f t="shared" si="15"/>
        <v>8.8308509228949596E-3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0.2690864453803376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0.2690864453803376</v>
      </c>
      <c r="N29" s="229"/>
      <c r="P29" s="22"/>
      <c r="V29" s="56"/>
      <c r="W29" s="110"/>
      <c r="X29" s="118"/>
      <c r="Y29" s="183">
        <f t="shared" si="9"/>
        <v>1.0763457815213504</v>
      </c>
      <c r="Z29" s="116">
        <v>0.25</v>
      </c>
      <c r="AA29" s="121">
        <f t="shared" si="16"/>
        <v>0.2690864453803376</v>
      </c>
      <c r="AB29" s="116">
        <v>0.25</v>
      </c>
      <c r="AC29" s="121">
        <f t="shared" si="7"/>
        <v>0.2690864453803376</v>
      </c>
      <c r="AD29" s="116">
        <v>0.25</v>
      </c>
      <c r="AE29" s="121">
        <f t="shared" si="8"/>
        <v>0.2690864453803376</v>
      </c>
      <c r="AF29" s="122">
        <f t="shared" si="10"/>
        <v>0.25</v>
      </c>
      <c r="AG29" s="121">
        <f t="shared" si="11"/>
        <v>0.2690864453803376</v>
      </c>
      <c r="AH29" s="123">
        <f t="shared" si="12"/>
        <v>1</v>
      </c>
      <c r="AI29" s="183">
        <f t="shared" si="13"/>
        <v>0.2690864453803376</v>
      </c>
      <c r="AJ29" s="120">
        <f t="shared" si="14"/>
        <v>0.2690864453803376</v>
      </c>
      <c r="AK29" s="119">
        <f t="shared" si="15"/>
        <v>0.2690864453803376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1.2409104825047685</v>
      </c>
      <c r="J30" s="231">
        <f>IF(I$32&lt;=1,I30,1-SUM(J6:J29))</f>
        <v>0.63279698941105322</v>
      </c>
      <c r="K30" s="22">
        <f t="shared" si="4"/>
        <v>0.64832311232876716</v>
      </c>
      <c r="L30" s="22">
        <f>IF(L124=L119,0,IF(K30="",0,(L119-L124)/(B119-B124)*K30))</f>
        <v>0.40883228738237248</v>
      </c>
      <c r="M30" s="175">
        <f t="shared" si="6"/>
        <v>0.63279698941105322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2.5311879576442129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0.13061112124598551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1.5548329707324799</v>
      </c>
      <c r="J32" s="17"/>
      <c r="L32" s="22">
        <f>SUM(L6:L30)</f>
        <v>0.86938887875401449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15591.19414913495</v>
      </c>
      <c r="T32" s="234">
        <f t="shared" si="50"/>
        <v>15591.19414913495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0.63664303720030779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0.37354641720262455</v>
      </c>
      <c r="L37" s="22">
        <f t="shared" ref="L37:L49" si="55">(K37*H37)</f>
        <v>0.41463652309491328</v>
      </c>
      <c r="M37" s="24">
        <f t="shared" ref="M37:M49" si="56">J37/B$65</f>
        <v>0.41463652309491328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1998.0000000000002</v>
      </c>
      <c r="J39" s="38">
        <f t="shared" si="53"/>
        <v>1998.0000000000002</v>
      </c>
      <c r="K39" s="40">
        <f t="shared" si="54"/>
        <v>5.846813486649776E-2</v>
      </c>
      <c r="L39" s="22">
        <f t="shared" si="55"/>
        <v>6.4899629701812525E-2</v>
      </c>
      <c r="M39" s="24">
        <f t="shared" si="56"/>
        <v>6.4899629701812525E-2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1998.0000000000002</v>
      </c>
      <c r="AH39" s="123">
        <f t="shared" si="61"/>
        <v>1</v>
      </c>
      <c r="AI39" s="112">
        <f t="shared" si="61"/>
        <v>1998.0000000000002</v>
      </c>
      <c r="AJ39" s="148">
        <f t="shared" si="62"/>
        <v>0</v>
      </c>
      <c r="AK39" s="147">
        <f t="shared" si="63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0.19489378288832587</v>
      </c>
      <c r="L40" s="22">
        <f t="shared" si="55"/>
        <v>0.22997466380822451</v>
      </c>
      <c r="M40" s="24">
        <f t="shared" si="56"/>
        <v>0.22997466380822451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5664</v>
      </c>
      <c r="J41" s="38">
        <f t="shared" si="53"/>
        <v>5664.0000000000009</v>
      </c>
      <c r="K41" s="40">
        <f t="shared" si="54"/>
        <v>0.1559150263106607</v>
      </c>
      <c r="L41" s="22">
        <f t="shared" si="55"/>
        <v>0.18397973104657961</v>
      </c>
      <c r="M41" s="24">
        <f t="shared" si="56"/>
        <v>0.18397973104657964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5664.0000000000009</v>
      </c>
      <c r="AH41" s="123">
        <f t="shared" si="61"/>
        <v>1</v>
      </c>
      <c r="AI41" s="112">
        <f t="shared" si="61"/>
        <v>5664.0000000000009</v>
      </c>
      <c r="AJ41" s="148">
        <f t="shared" si="62"/>
        <v>0</v>
      </c>
      <c r="AK41" s="147">
        <f t="shared" si="63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35396.480000000003</v>
      </c>
      <c r="J65" s="39">
        <f>SUM(J37:J64)</f>
        <v>35396.480000000003</v>
      </c>
      <c r="K65" s="40">
        <f>SUM(K37:K64)</f>
        <v>1</v>
      </c>
      <c r="L65" s="22">
        <f>SUM(L37:L64)</f>
        <v>1.1497589813551614</v>
      </c>
      <c r="M65" s="24">
        <f>SUM(M37:M64)</f>
        <v>1.1497589813551614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1735.1045500155615</v>
      </c>
      <c r="K72" s="40">
        <f t="shared" si="78"/>
        <v>0.45059442603780941</v>
      </c>
      <c r="L72" s="22">
        <f t="shared" si="76"/>
        <v>0.18707458728477028</v>
      </c>
      <c r="M72" s="24">
        <f t="shared" si="79"/>
        <v>5.6360181576546528E-2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22296.546175524396</v>
      </c>
      <c r="J74" s="51">
        <f t="shared" si="75"/>
        <v>11370.028292175501</v>
      </c>
      <c r="K74" s="40">
        <f>B74/B$76</f>
        <v>0.22932501786526341</v>
      </c>
      <c r="L74" s="22">
        <f t="shared" si="76"/>
        <v>0.23861023186000543</v>
      </c>
      <c r="M74" s="24">
        <f>J74/B$76</f>
        <v>0.36932463756822909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35396.480000000003</v>
      </c>
      <c r="J76" s="51">
        <f t="shared" si="75"/>
        <v>35396.480000000003</v>
      </c>
      <c r="K76" s="40">
        <f>SUM(K70:K75)</f>
        <v>1.3881124187047515</v>
      </c>
      <c r="L76" s="22">
        <f>SUM(L70:L75)</f>
        <v>1.1497589813551616</v>
      </c>
      <c r="M76" s="24">
        <f>SUM(M70:M75)</f>
        <v>1.1497589813551614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0</v>
      </c>
      <c r="K77" s="40"/>
      <c r="L77" s="22">
        <f>-(L131*G$37*F$9/F$7)/B$130</f>
        <v>-0.11148363181915147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0.67272727272727284</v>
      </c>
      <c r="I93" s="22">
        <f t="shared" si="88"/>
        <v>0.11119834993843911</v>
      </c>
      <c r="J93" s="24">
        <f t="shared" si="89"/>
        <v>0.11119834993843911</v>
      </c>
      <c r="K93" s="22">
        <f t="shared" si="90"/>
        <v>0.16529484450308513</v>
      </c>
      <c r="L93" s="22">
        <f t="shared" si="91"/>
        <v>0.11119834993843911</v>
      </c>
      <c r="M93" s="227">
        <f t="shared" si="92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0.7151515151515152</v>
      </c>
      <c r="I95" s="22">
        <f t="shared" si="88"/>
        <v>0.31522895598164119</v>
      </c>
      <c r="J95" s="24">
        <f t="shared" si="89"/>
        <v>0.31522895598164119</v>
      </c>
      <c r="K95" s="22">
        <f t="shared" si="90"/>
        <v>0.44078625200822702</v>
      </c>
      <c r="L95" s="22">
        <f t="shared" si="91"/>
        <v>0.31522895598164119</v>
      </c>
      <c r="M95" s="227">
        <f t="shared" si="92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1.9699850698843648</v>
      </c>
      <c r="J119" s="24">
        <f>SUM(J91:J118)</f>
        <v>1.9699850698843648</v>
      </c>
      <c r="K119" s="22">
        <f>SUM(K91:K118)</f>
        <v>2.8270928238177655</v>
      </c>
      <c r="L119" s="22">
        <f>SUM(L91:L118)</f>
        <v>1.9699850698843648</v>
      </c>
      <c r="M119" s="57">
        <f t="shared" si="80"/>
        <v>1.9699850698843648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9.656694841461877E-2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0.32053165044329957</v>
      </c>
      <c r="M126" s="240">
        <f t="shared" si="93"/>
        <v>9.656694841461877E-2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1.2409104825047685</v>
      </c>
      <c r="J128" s="228">
        <f>(J30)</f>
        <v>0.63279698941105322</v>
      </c>
      <c r="K128" s="29">
        <f>(B128)</f>
        <v>0.64832311232876716</v>
      </c>
      <c r="L128" s="29">
        <f>IF(L124=L119,0,(L119-L124)/(B119-B124)*K128)</f>
        <v>0.40883228738237248</v>
      </c>
      <c r="M128" s="240">
        <f t="shared" si="93"/>
        <v>0.63279698941105322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1.9699850698843648</v>
      </c>
      <c r="J130" s="228">
        <f>(J119)</f>
        <v>1.9699850698843648</v>
      </c>
      <c r="K130" s="29">
        <f>(B130)</f>
        <v>2.8270928238177655</v>
      </c>
      <c r="L130" s="29">
        <f>(L119)</f>
        <v>1.9699850698843648</v>
      </c>
      <c r="M130" s="240">
        <f t="shared" si="93"/>
        <v>1.9699850698843648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0.19101489423579698</v>
      </c>
      <c r="M131" s="237">
        <f>IF(I131&lt;SUM(M126:M127),0,I131-(SUM(M126:M127)))</f>
        <v>0.41497959626447778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46728</v>
      </c>
      <c r="T8" s="222">
        <f>IF($B$81=0,0,(SUMIF($N$6:$N$28,$U8,M$6:M$28)+SUMIF($N$91:$N$118,$U8,M$91:M$118))*$I$83*Poor!$B$81/$B$81)</f>
        <v>46728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-2.651861803507316E-2</v>
      </c>
      <c r="Z27" s="156">
        <f>Poor!Z27</f>
        <v>0.25</v>
      </c>
      <c r="AA27" s="121">
        <f t="shared" si="16"/>
        <v>-6.6296545087682901E-3</v>
      </c>
      <c r="AB27" s="156">
        <f>Poor!AB27</f>
        <v>0.25</v>
      </c>
      <c r="AC27" s="121">
        <f t="shared" si="7"/>
        <v>-6.6296545087682901E-3</v>
      </c>
      <c r="AD27" s="156">
        <f>Poor!AD27</f>
        <v>0.25</v>
      </c>
      <c r="AE27" s="121">
        <f t="shared" si="8"/>
        <v>-6.6296545087682901E-3</v>
      </c>
      <c r="AF27" s="122">
        <f t="shared" si="10"/>
        <v>0.25</v>
      </c>
      <c r="AG27" s="121">
        <f t="shared" si="11"/>
        <v>-6.6296545087682901E-3</v>
      </c>
      <c r="AH27" s="123">
        <f t="shared" si="12"/>
        <v>1</v>
      </c>
      <c r="AI27" s="183">
        <f t="shared" si="13"/>
        <v>-6.6296545087682901E-3</v>
      </c>
      <c r="AJ27" s="120">
        <f t="shared" si="14"/>
        <v>-6.6296545087682901E-3</v>
      </c>
      <c r="AK27" s="119">
        <f t="shared" si="15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9"/>
        <v>0.73898072788631275</v>
      </c>
      <c r="Z29" s="156">
        <f>Poor!Z29</f>
        <v>0.25</v>
      </c>
      <c r="AA29" s="121">
        <f t="shared" si="16"/>
        <v>0.18474518197157819</v>
      </c>
      <c r="AB29" s="156">
        <f>Poor!AB29</f>
        <v>0.25</v>
      </c>
      <c r="AC29" s="121">
        <f t="shared" si="7"/>
        <v>0.18474518197157819</v>
      </c>
      <c r="AD29" s="156">
        <f>Poor!AD29</f>
        <v>0.25</v>
      </c>
      <c r="AE29" s="121">
        <f t="shared" si="8"/>
        <v>0.18474518197157819</v>
      </c>
      <c r="AF29" s="122">
        <f t="shared" si="10"/>
        <v>0.25</v>
      </c>
      <c r="AG29" s="121">
        <f t="shared" si="11"/>
        <v>0.18474518197157819</v>
      </c>
      <c r="AH29" s="123">
        <f t="shared" si="12"/>
        <v>1</v>
      </c>
      <c r="AI29" s="183">
        <f t="shared" si="13"/>
        <v>0.18474518197157819</v>
      </c>
      <c r="AJ29" s="120">
        <f t="shared" si="14"/>
        <v>0.18474518197157819</v>
      </c>
      <c r="AK29" s="119">
        <f t="shared" si="15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0.75757575757575757</v>
      </c>
      <c r="L40" s="22">
        <f t="shared" si="34"/>
        <v>0.89393939393939392</v>
      </c>
      <c r="M40" s="24">
        <f t="shared" si="35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11328</v>
      </c>
      <c r="J41" s="38">
        <f t="shared" si="32"/>
        <v>11328.000000000002</v>
      </c>
      <c r="K41" s="40">
        <f t="shared" si="33"/>
        <v>0.24242424242424243</v>
      </c>
      <c r="L41" s="22">
        <f t="shared" si="34"/>
        <v>0.28606060606060607</v>
      </c>
      <c r="M41" s="24">
        <f t="shared" si="35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11328.000000000002</v>
      </c>
      <c r="AH41" s="123">
        <f t="shared" si="37"/>
        <v>1</v>
      </c>
      <c r="AI41" s="112">
        <f t="shared" si="37"/>
        <v>11328.000000000002</v>
      </c>
      <c r="AJ41" s="148">
        <f t="shared" si="38"/>
        <v>0</v>
      </c>
      <c r="AK41" s="147">
        <f t="shared" si="39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9669.1209764897339</v>
      </c>
      <c r="K72" s="40">
        <f t="shared" si="47"/>
        <v>0.35030303030303028</v>
      </c>
      <c r="L72" s="22">
        <f t="shared" si="45"/>
        <v>0.41335757575757576</v>
      </c>
      <c r="M72" s="24">
        <f t="shared" si="48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3.2575803835304109E-3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4"/>
        <v>14767.531865701321</v>
      </c>
      <c r="K74" s="40">
        <f>B74/B$76</f>
        <v>0.18029156406762079</v>
      </c>
      <c r="L74" s="22">
        <f t="shared" si="45"/>
        <v>0.2004720368435163</v>
      </c>
      <c r="M74" s="24">
        <f>J74/B$76</f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4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0.7151515151515152</v>
      </c>
      <c r="I95" s="22">
        <f t="shared" si="58"/>
        <v>0.63045791196328238</v>
      </c>
      <c r="J95" s="24">
        <f t="shared" si="59"/>
        <v>0.63045791196328238</v>
      </c>
      <c r="K95" s="22">
        <f t="shared" si="60"/>
        <v>0.88157250401645404</v>
      </c>
      <c r="L95" s="22">
        <f t="shared" si="61"/>
        <v>0.63045791196328238</v>
      </c>
      <c r="M95" s="227">
        <f t="shared" si="62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 t="shared" si="49"/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>(B128)</f>
        <v>0.65562785305105853</v>
      </c>
      <c r="L128" s="22">
        <f>IF(L124=L119,0,(L119-L124)/(B119-B124)*K128)</f>
        <v>0.4418265887635438</v>
      </c>
      <c r="M128" s="57">
        <f t="shared" si="63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>(B130)</f>
        <v>3.6364865790678729</v>
      </c>
      <c r="L130" s="22">
        <f>(L119)</f>
        <v>2.6006388868485395</v>
      </c>
      <c r="M130" s="57">
        <f t="shared" si="63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10485.479999999998</v>
      </c>
      <c r="G73" s="109">
        <f>Poor!T8</f>
        <v>20633.480000000003</v>
      </c>
      <c r="H73" s="109">
        <f>Middle!T8</f>
        <v>46728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7270.5</v>
      </c>
      <c r="G76" s="109">
        <f>Poor!T11</f>
        <v>14763.000000000002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19360.256117780682</v>
      </c>
      <c r="G88" s="109">
        <f>Poor!T23</f>
        <v>37000.756117780686</v>
      </c>
      <c r="H88" s="109">
        <f>Middle!T23</f>
        <v>46728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7671.3208158016168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16862.734149134947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33231.694149134957</v>
      </c>
      <c r="G100" s="239">
        <f t="shared" si="0"/>
        <v>15591.19414913495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2016-06-02T06:26:02Z</dcterms:modified>
  <cp:category/>
</cp:coreProperties>
</file>