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<sst xmlns="http://schemas.openxmlformats.org/spreadsheetml/2006/main" count="790" uniqueCount="145">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</sst>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0.00952695759018124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0.312728856427583</c:v>
                </c:pt>
                <c:pt idx="2" formatCode="0.0%">
                  <c:v>0.157300568590501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935848"/>
        <c:axId val="-2075939176"/>
      </c:barChart>
      <c:catAx>
        <c:axId val="-20759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93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0.0487261730402675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0.0159817314765434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0.0712946421814669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0.00290310351592256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0.0226383425686083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0.0105159485669028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812920"/>
        <c:axId val="-2073816056"/>
      </c:barChart>
      <c:catAx>
        <c:axId val="-2073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81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0.136432089507463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0.0422817486955718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0.0143165926490099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0.0348109370684494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0.00198521279116462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0.0150394908421562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0.0228600260800774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0.00561474324773832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956376"/>
        <c:axId val="-2073959512"/>
      </c:barChart>
      <c:catAx>
        <c:axId val="-207395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95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6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773512"/>
        <c:axId val="-2074770488"/>
      </c:barChart>
      <c:catAx>
        <c:axId val="-20747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77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5666.510496528085</c:v>
                </c:pt>
                <c:pt idx="6">
                  <c:v>7431.679174430407</c:v>
                </c:pt>
                <c:pt idx="7">
                  <c:v>7453.143366471535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5092.067017499265</c:v>
                </c:pt>
                <c:pt idx="7">
                  <c:v>6848.294130380622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3566.762839756338</c:v>
                </c:pt>
                <c:pt idx="7">
                  <c:v>9750.230489664407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170.4213535565989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362.3059759755032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984744"/>
        <c:axId val="-20749881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84744"/>
        <c:axId val="-2074988136"/>
      </c:lineChart>
      <c:catAx>
        <c:axId val="-207498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98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103640"/>
        <c:axId val="-20751068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3640"/>
        <c:axId val="-2075106888"/>
      </c:lineChart>
      <c:catAx>
        <c:axId val="-207510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567640"/>
        <c:axId val="-20725643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67640"/>
        <c:axId val="-2072564360"/>
      </c:lineChart>
      <c:catAx>
        <c:axId val="-2072567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56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0.402461045188492</c:v>
                </c:pt>
                <c:pt idx="2">
                  <c:v>0.363204965074043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0.17838485630106</c:v>
                </c:pt>
                <c:pt idx="2">
                  <c:v>0.089726415542946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-0.400742855196745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92008"/>
        <c:axId val="-2072488632"/>
      </c:barChart>
      <c:catAx>
        <c:axId val="-207249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8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8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9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0.112266065364641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29608"/>
        <c:axId val="-2072426200"/>
      </c:barChart>
      <c:catAx>
        <c:axId val="-207242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2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-2.41471610660819E-16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74264"/>
        <c:axId val="-2072370760"/>
      </c:barChart>
      <c:catAx>
        <c:axId val="-20723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7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0.195780716325641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-0.628206111245269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13208"/>
        <c:axId val="-2072309832"/>
      </c:barChart>
      <c:catAx>
        <c:axId val="-207231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0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0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1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0.167486038721248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0.0965620529581429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0.00256145253501393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0.063842099396937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0.107469638969063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0.0311264768567297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0.02391629909861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0.215101745497158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0.338724438663033</c:v>
                </c:pt>
                <c:pt idx="2" formatCode="0.0%">
                  <c:v>0.0388935243042854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854424"/>
        <c:axId val="-2074851128"/>
      </c:barChart>
      <c:catAx>
        <c:axId val="-20748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85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145400"/>
        <c:axId val="-20721419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45400"/>
        <c:axId val="-20721419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145400"/>
        <c:axId val="-2072141976"/>
      </c:scatterChart>
      <c:catAx>
        <c:axId val="-207214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1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214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995336"/>
        <c:axId val="-20739987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95336"/>
        <c:axId val="-2073998760"/>
      </c:lineChart>
      <c:catAx>
        <c:axId val="-2073995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8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3998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53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65752"/>
        <c:axId val="-20630624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58792"/>
        <c:axId val="-2063055896"/>
      </c:scatterChart>
      <c:valAx>
        <c:axId val="-20630657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2408"/>
        <c:crosses val="autoZero"/>
        <c:crossBetween val="midCat"/>
      </c:valAx>
      <c:valAx>
        <c:axId val="-2063062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5752"/>
        <c:crosses val="autoZero"/>
        <c:crossBetween val="midCat"/>
      </c:valAx>
      <c:valAx>
        <c:axId val="-2063058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3055896"/>
        <c:crosses val="autoZero"/>
        <c:crossBetween val="midCat"/>
      </c:valAx>
      <c:valAx>
        <c:axId val="-20630558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587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75544"/>
        <c:axId val="20950314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75544"/>
        <c:axId val="2095031496"/>
      </c:lineChart>
      <c:catAx>
        <c:axId val="-20629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031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5031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755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0.190052961282442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0.0631233110126406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0.00217145113856466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0.0422305047042025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0.113520727219756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0.00837485084669199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0.0122120553523072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0.0223353261279872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0.208906397227036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0.394332252359946</c:v>
                </c:pt>
                <c:pt idx="2" formatCode="0.0%">
                  <c:v>-0.0399148192774654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066728"/>
        <c:axId val="-2076070088"/>
      </c:barChart>
      <c:catAx>
        <c:axId val="-207606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6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0.308924236213373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62120"/>
        <c:axId val="-2073658792"/>
      </c:barChart>
      <c:catAx>
        <c:axId val="-207366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5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5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6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-1.109277946406628</c:v>
                </c:pt>
                <c:pt idx="1">
                  <c:v>-1.009686535300665</c:v>
                </c:pt>
                <c:pt idx="2">
                  <c:v>-1.284197967192376</c:v>
                </c:pt>
                <c:pt idx="3">
                  <c:v>4.032364723261675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68600"/>
        <c:axId val="-2073565224"/>
      </c:barChart>
      <c:catAx>
        <c:axId val="-2073568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5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56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461672"/>
        <c:axId val="-2073458296"/>
      </c:barChart>
      <c:catAx>
        <c:axId val="-2073461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58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45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6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0.0508837361913397</c:v>
                </c:pt>
                <c:pt idx="1">
                  <c:v>0.0419897071461448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0.0931400284265808</c:v>
                </c:pt>
                <c:pt idx="1">
                  <c:v>0.0768599715734192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0.367050691942411</c:v>
                </c:pt>
                <c:pt idx="1">
                  <c:v>0.302893462942581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0.258786301927823</c:v>
                </c:pt>
                <c:pt idx="3">
                  <c:v>0.127461909904749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0.0102458101400557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0.255368397587748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0.126427283283205</c:v>
                </c:pt>
                <c:pt idx="1">
                  <c:v>0.0758735651121582</c:v>
                </c:pt>
                <c:pt idx="2">
                  <c:v>0.101150424197682</c:v>
                </c:pt>
                <c:pt idx="3">
                  <c:v>0.126427283283205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0.215101745497158</c:v>
                </c:pt>
                <c:pt idx="1">
                  <c:v>0.215101745497158</c:v>
                </c:pt>
                <c:pt idx="2">
                  <c:v>0.215101745497158</c:v>
                </c:pt>
                <c:pt idx="3">
                  <c:v>0.215101745497158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-0.0206890679520905</c:v>
                </c:pt>
                <c:pt idx="1">
                  <c:v>-0.509373280840595</c:v>
                </c:pt>
                <c:pt idx="2">
                  <c:v>-0.536047981866746</c:v>
                </c:pt>
                <c:pt idx="3">
                  <c:v>-0.21003809079439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350808"/>
        <c:axId val="-2073347432"/>
      </c:barChart>
      <c:catAx>
        <c:axId val="-207335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47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34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5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0.0548254312541236</c:v>
                </c:pt>
                <c:pt idx="1">
                  <c:v>0.0597251609040705</c:v>
                </c:pt>
                <c:pt idx="2">
                  <c:v>0.0243069732216315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0.0789664302469314</c:v>
                </c:pt>
                <c:pt idx="1">
                  <c:v>0.0860236325485048</c:v>
                </c:pt>
                <c:pt idx="2">
                  <c:v>0.0350099372045637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0.300156078206654</c:v>
                </c:pt>
                <c:pt idx="1">
                  <c:v>0.32698092212232</c:v>
                </c:pt>
                <c:pt idx="2">
                  <c:v>0.133074844800793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0.0663823748332197</c:v>
                </c:pt>
                <c:pt idx="1">
                  <c:v>0.0723149444959481</c:v>
                </c:pt>
                <c:pt idx="2">
                  <c:v>0.029430769089263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0.169170473513877</c:v>
                </c:pt>
                <c:pt idx="3">
                  <c:v>0.0833227705366855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0.00868580455425865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0.16892201881681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0.133545783501321</c:v>
                </c:pt>
                <c:pt idx="1">
                  <c:v>0.0801456334171479</c:v>
                </c:pt>
                <c:pt idx="2">
                  <c:v>0.106845708459235</c:v>
                </c:pt>
                <c:pt idx="3">
                  <c:v>0.133545783501321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0.208906397227036</c:v>
                </c:pt>
                <c:pt idx="1">
                  <c:v>0.208906397227036</c:v>
                </c:pt>
                <c:pt idx="2">
                  <c:v>0.208906397227036</c:v>
                </c:pt>
                <c:pt idx="3">
                  <c:v>0.208906397227036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2.22044604925031E-16</c:v>
                </c:pt>
                <c:pt idx="2">
                  <c:v>0.108684852663362</c:v>
                </c:pt>
                <c:pt idx="3">
                  <c:v>0.220732986097908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244792"/>
        <c:axId val="-2073241416"/>
      </c:barChart>
      <c:catAx>
        <c:axId val="-2073244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1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24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4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065640"/>
        <c:axId val="-2073062584"/>
      </c:barChart>
      <c:catAx>
        <c:axId val="-20730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06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32318.891548977634</v>
      </c>
      <c r="T23" s="179">
        <f>SUM(T7:T22)</f>
        <v>32492.83711919441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0.30892423621337262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0.30892423621337262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1.2356969448534905</v>
      </c>
      <c r="Z30" s="122">
        <f>IF($Y30=0,0,AA30/($Y$30))</f>
        <v>-1.1024343305713096</v>
      </c>
      <c r="AA30" s="187">
        <f>IF(AA79*4/$I$83+SUM(AA6:AA29)&lt;1,AA79*4/$I$83,1-SUM(AA6:AA29))</f>
        <v>-1.3622747341885701</v>
      </c>
      <c r="AB30" s="122">
        <f>IF($Y30=0,0,AC30/($Y$30))</f>
        <v>-1.1024343305713096</v>
      </c>
      <c r="AC30" s="187">
        <f>IF(AC79*4/$I$83+SUM(AC6:AC29)&lt;1,AC79*4/$I$83,1-SUM(AC6:AC29))</f>
        <v>-1.3622747341885701</v>
      </c>
      <c r="AD30" s="122">
        <f>IF($Y30=0,0,AE30/($Y$30))</f>
        <v>-1.1024343305713096</v>
      </c>
      <c r="AE30" s="187">
        <f>IF(AE79*4/$I$83+SUM(AE6:AE29)&lt;1,AE79*4/$I$83,1-SUM(AE6:AE29))</f>
        <v>-1.3622747341885701</v>
      </c>
      <c r="AF30" s="122">
        <f>IF($Y30=0,0,AG30/($Y$30))</f>
        <v>-1.1024343305713096</v>
      </c>
      <c r="AG30" s="187">
        <f>IF(AG79*4/$I$83+SUM(AG6:AG29)&lt;1,AG79*4/$I$83,1-SUM(AG6:AG29))</f>
        <v>-1.3622747341885701</v>
      </c>
      <c r="AH30" s="123">
        <f t="shared" si="12"/>
        <v>-4.4097373222852383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4.3619911797209365E-2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7977.3159711895714</v>
      </c>
      <c r="S31" s="234">
        <f t="shared" si="24"/>
        <v>14007.044139837599</v>
      </c>
      <c r="T31" s="234">
        <f>IF(T25&gt;T$23,T25-T$23,0)</f>
        <v>13833.098569620823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1.3622747341885701</v>
      </c>
      <c r="AB31" s="131"/>
      <c r="AC31" s="133">
        <f>1-AC32+IF($Y32&lt;0,$Y32/4,0)</f>
        <v>1.8474138118457015</v>
      </c>
      <c r="AD31" s="134"/>
      <c r="AE31" s="133">
        <f>1-AE32+IF($Y32&lt;0,$Y32/4,0)</f>
        <v>1.8908731389573599</v>
      </c>
      <c r="AF31" s="134"/>
      <c r="AG31" s="133">
        <f>1-AG32+IF($Y32&lt;0,$Y32/4,0)</f>
        <v>1.9462757626186302</v>
      </c>
      <c r="AH31" s="123"/>
      <c r="AI31" s="182">
        <f>SUM(AA31,AC31,AE31,AG31)/4</f>
        <v>1.7617093619025657</v>
      </c>
      <c r="AJ31" s="135">
        <f t="shared" si="14"/>
        <v>1.6048442730171359</v>
      </c>
      <c r="AK31" s="136">
        <f t="shared" si="15"/>
        <v>1.9185744507879949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1.1907341432018361</v>
      </c>
      <c r="J32" s="17"/>
      <c r="L32" s="22">
        <f>SUM(L6:L30)</f>
        <v>0.95638008820279063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46744.96413983759</v>
      </c>
      <c r="T32" s="234">
        <f t="shared" si="24"/>
        <v>46571.018569620814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-0.36227473418857015</v>
      </c>
      <c r="AB32" s="137"/>
      <c r="AC32" s="139">
        <f>SUM(AC6:AC30)</f>
        <v>-0.84741381184570153</v>
      </c>
      <c r="AD32" s="137"/>
      <c r="AE32" s="139">
        <f>SUM(AE6:AE30)</f>
        <v>-0.89087313895735998</v>
      </c>
      <c r="AF32" s="137"/>
      <c r="AG32" s="139">
        <f>SUM(AG6:AG30)</f>
        <v>-0.94627576261863022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1.1963863077015033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13833.098569620823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4311.0913734906244</v>
      </c>
      <c r="K74" s="40">
        <f>B74/B$76</f>
        <v>0.22092134949331008</v>
      </c>
      <c r="L74" s="22">
        <f t="shared" si="45"/>
        <v>0.18249830829179797</v>
      </c>
      <c r="M74" s="24">
        <f>J74/B$76</f>
        <v>0.19578071632564142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1.3757807163256417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13833.098569620821</v>
      </c>
      <c r="K77" s="40"/>
      <c r="L77" s="22">
        <f>-(L131*G$37*F$9/F$7)/B$130</f>
        <v>-0.74908386315470787</v>
      </c>
      <c r="M77" s="24">
        <f>-J77/B$76</f>
        <v>-0.62820611124526893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4752.6951323658841</v>
      </c>
      <c r="AB77" s="112"/>
      <c r="AC77" s="111">
        <f>AC31*$I$83/4</f>
        <v>6445.2451555261596</v>
      </c>
      <c r="AD77" s="112"/>
      <c r="AE77" s="111">
        <f>AE31*$I$83/4</f>
        <v>6596.8657701024877</v>
      </c>
      <c r="AF77" s="112"/>
      <c r="AG77" s="111">
        <f>AG31*$I$83/4</f>
        <v>6790.1540791248663</v>
      </c>
      <c r="AH77" s="110"/>
      <c r="AI77" s="154">
        <f>SUM(AA77,AC77,AE77,AG77)</f>
        <v>24584.960137119397</v>
      </c>
      <c r="AJ77" s="153">
        <f>SUM(AA77,AC77)</f>
        <v>11197.940287892045</v>
      </c>
      <c r="AK77" s="160">
        <f>SUM(AE77,AG77)</f>
        <v>13387.019849227354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0.30892423621337262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0.30892423621337262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0.99125233957273329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5666.5104965280852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9.5269575901812467E-3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9.5269575901812467E-3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3.8107830360724987E-2</v>
      </c>
      <c r="Z18" s="116">
        <v>1.2941</v>
      </c>
      <c r="AA18" s="121">
        <f t="shared" ref="AA18:AA20" si="25">$M18*Z18*4</f>
        <v>4.9315343269814203E-2</v>
      </c>
      <c r="AB18" s="116">
        <v>1.1765000000000001</v>
      </c>
      <c r="AC18" s="121">
        <f t="shared" ref="AC18:AC20" si="26">$M18*AB18*4</f>
        <v>4.4833862419392953E-2</v>
      </c>
      <c r="AD18" s="116">
        <v>1.2353000000000001</v>
      </c>
      <c r="AE18" s="121">
        <f t="shared" ref="AE18:AE20" si="27">$M18*AD18*4</f>
        <v>4.7074602844603582E-2</v>
      </c>
      <c r="AF18" s="122">
        <f t="shared" ref="AF18:AF20" si="28">1-SUM(Z18,AB18,AD18)</f>
        <v>-2.7059000000000002</v>
      </c>
      <c r="AG18" s="121">
        <f t="shared" ref="AG18:AG20" si="29">$M18*AF18*4</f>
        <v>-0.10311597817308575</v>
      </c>
      <c r="AH18" s="123">
        <f t="shared" ref="AH18:AH20" si="30">SUM(Z18,AB18,AD18,AF18)</f>
        <v>1</v>
      </c>
      <c r="AI18" s="183">
        <f t="shared" ref="AI18:AI20" si="31">SUM(AA18,AC18,AE18,AG18)/4</f>
        <v>9.5269575901812432E-3</v>
      </c>
      <c r="AJ18" s="120">
        <f t="shared" ref="AJ18:AJ20" si="32">(AA18+AC18)/2</f>
        <v>4.7074602844603575E-2</v>
      </c>
      <c r="AK18" s="119">
        <f t="shared" ref="AK18:AK20" si="33">(AE18+AG18)/2</f>
        <v>-2.8020687664241085E-2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36806.906800140074</v>
      </c>
      <c r="T23" s="179">
        <f>SUM(T7:T22)</f>
        <v>36521.761736426859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0.63673943927577059</v>
      </c>
      <c r="J30" s="231">
        <f>IF(I$32&lt;=1,I30,1-SUM(J6:J29))</f>
        <v>0.15730056859050146</v>
      </c>
      <c r="K30" s="22">
        <f t="shared" si="4"/>
        <v>0.57048734589041095</v>
      </c>
      <c r="L30" s="22">
        <f>IF(L124=L119,0,IF(K30="",0,(L119-L124)/(B119-B124)*K30))</f>
        <v>0.31272885642758341</v>
      </c>
      <c r="M30" s="175">
        <f t="shared" si="6"/>
        <v>0.15730056859050146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0.62920227436200582</v>
      </c>
      <c r="Z30" s="122">
        <f>IF($Y30=0,0,AA30/($Y$30))</f>
        <v>-1.7629909992480657</v>
      </c>
      <c r="AA30" s="187">
        <f>IF(AA79*4/$I$83+SUM(AA6:AA29)&lt;1,AA79*4/$I$83,1-SUM(AA6:AA29))</f>
        <v>-1.1092779464066282</v>
      </c>
      <c r="AB30" s="122">
        <f>IF($Y30=0,0,AC30/($Y$30))</f>
        <v>-1.6047089726820527</v>
      </c>
      <c r="AC30" s="187">
        <f>IF(AC79*4/$I$83+SUM(AC6:AC29)&lt;1,AC79*4/$I$83,1-SUM(AC6:AC29))</f>
        <v>-1.0096865353006654</v>
      </c>
      <c r="AD30" s="122">
        <f>IF($Y30=0,0,AE30/($Y$30))</f>
        <v>-2.0409938417570381</v>
      </c>
      <c r="AE30" s="187">
        <f>IF(AE79*4/$I$83+SUM(AE6:AE29)&lt;1,AE79*4/$I$83,1-SUM(AE6:AE29))</f>
        <v>-1.2841979671923762</v>
      </c>
      <c r="AF30" s="122">
        <f>IF($Y30=0,0,AG30/($Y$30))</f>
        <v>6.4086938136871563</v>
      </c>
      <c r="AG30" s="187">
        <f>IF(AG79*4/$I$83+SUM(AG6:AG29)&lt;1,AG79*4/$I$83,1-SUM(AG6:AG29))</f>
        <v>4.0323647232616757</v>
      </c>
      <c r="AH30" s="123">
        <f t="shared" si="12"/>
        <v>1</v>
      </c>
      <c r="AI30" s="183">
        <f t="shared" si="13"/>
        <v>0.15730056859050146</v>
      </c>
      <c r="AJ30" s="120">
        <f t="shared" si="14"/>
        <v>-1.0594822408536468</v>
      </c>
      <c r="AK30" s="119">
        <f t="shared" si="15"/>
        <v>1.3740833780346497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-0.11270415748796703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9519.0288886751587</v>
      </c>
      <c r="T31" s="234">
        <f>IF(T25&gt;T$23,T25-T$23,0)</f>
        <v>9804.1739523883734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4.4408920985006262E-16</v>
      </c>
      <c r="AH31" s="123"/>
      <c r="AI31" s="182">
        <f>SUM(AA31,AC31,AE31,AG31)/4</f>
        <v>1.1102230246251565E-16</v>
      </c>
      <c r="AJ31" s="135">
        <f t="shared" si="14"/>
        <v>0</v>
      </c>
      <c r="AK31" s="136">
        <f t="shared" si="15"/>
        <v>2.2204460492503131E-16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1.4804209417376781</v>
      </c>
      <c r="J32" s="17"/>
      <c r="L32" s="22">
        <f>SUM(L6:L30)</f>
        <v>1.112704157487967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42256.94888867515</v>
      </c>
      <c r="T32" s="234">
        <f t="shared" si="50"/>
        <v>42542.093952388364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0.99999999999999956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0.55351560929400767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9804.1739523883716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27896.59</v>
      </c>
      <c r="J65" s="39">
        <f>SUM(J37:J64)</f>
        <v>27896.590000000004</v>
      </c>
      <c r="K65" s="40">
        <f>SUM(K37:K64)</f>
        <v>1</v>
      </c>
      <c r="L65" s="22">
        <f>SUM(L37:L64)</f>
        <v>1.1795213570406704</v>
      </c>
      <c r="M65" s="24">
        <f>SUM(M37:M64)</f>
        <v>1.1402652769262211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6548.4000000000005</v>
      </c>
      <c r="AB65" s="137"/>
      <c r="AC65" s="153">
        <f>SUM(AC37:AC64)</f>
        <v>6548.4000000000005</v>
      </c>
      <c r="AD65" s="137"/>
      <c r="AE65" s="153">
        <f>SUM(AE37:AE64)</f>
        <v>6548.4000000000005</v>
      </c>
      <c r="AF65" s="137"/>
      <c r="AG65" s="153">
        <f>SUM(AG37:AG64)</f>
        <v>7020.4000000000005</v>
      </c>
      <c r="AH65" s="137"/>
      <c r="AI65" s="153">
        <f>SUM(AI37:AI64)</f>
        <v>26665.600000000002</v>
      </c>
      <c r="AJ65" s="153">
        <f>SUM(AJ37:AJ64)</f>
        <v>13096.800000000001</v>
      </c>
      <c r="AK65" s="153">
        <f>SUM(AK37:AK64)</f>
        <v>13568.800000000001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8885.8094705364692</v>
      </c>
      <c r="J71" s="51">
        <f t="shared" si="75"/>
        <v>8885.8094705364692</v>
      </c>
      <c r="K71" s="40">
        <f t="shared" ref="K71:K72" si="78">B71/B$76</f>
        <v>0.57137407180325639</v>
      </c>
      <c r="L71" s="22">
        <f t="shared" si="76"/>
        <v>0.40246104518849241</v>
      </c>
      <c r="M71" s="24">
        <f t="shared" ref="M71:M72" si="79">J71/B$76</f>
        <v>0.36320496507404332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8885.8094705364692</v>
      </c>
      <c r="J74" s="51">
        <f t="shared" si="75"/>
        <v>2195.1567562581745</v>
      </c>
      <c r="K74" s="40">
        <f>B74/B$76</f>
        <v>0.19722051910893112</v>
      </c>
      <c r="L74" s="22">
        <f t="shared" si="76"/>
        <v>0.17838485630106013</v>
      </c>
      <c r="M74" s="24">
        <f>J74/B$76</f>
        <v>8.9726415542946025E-2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-3870.0416032217413</v>
      </c>
      <c r="AB74" s="156"/>
      <c r="AC74" s="147">
        <f>AC30*$I$83/4</f>
        <v>-3522.587743211122</v>
      </c>
      <c r="AD74" s="156"/>
      <c r="AE74" s="147">
        <f>AE30*$I$83/4</f>
        <v>-4480.3014212142898</v>
      </c>
      <c r="AF74" s="156"/>
      <c r="AG74" s="147">
        <f>AG30*$I$83/4</f>
        <v>14068.087523905328</v>
      </c>
      <c r="AH74" s="155"/>
      <c r="AI74" s="147">
        <f>SUM(AA74,AC74,AE74,AG74)</f>
        <v>2195.1567562581749</v>
      </c>
      <c r="AJ74" s="148">
        <f>(AA74+AC74)</f>
        <v>-7392.6293464328628</v>
      </c>
      <c r="AK74" s="147">
        <f>(AE74+AG74)</f>
        <v>9587.7861026910377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5665.7464708558582</v>
      </c>
      <c r="AB75" s="158"/>
      <c r="AC75" s="149">
        <f>AA75+AC65-SUM(AC70,AC74)</f>
        <v>10984.039081701098</v>
      </c>
      <c r="AD75" s="158"/>
      <c r="AE75" s="149">
        <f>AC75+AE65-SUM(AE70,AE74)</f>
        <v>17260.045370549502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5459.6627142782927</v>
      </c>
      <c r="AJ75" s="151">
        <f>AJ76-SUM(AJ70,AJ74)</f>
        <v>10984.039081701096</v>
      </c>
      <c r="AK75" s="149">
        <f>AJ75+AK76-SUM(AK70,AK74)</f>
        <v>5459.6627142782891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27896.590000000004</v>
      </c>
      <c r="J76" s="51">
        <f t="shared" si="75"/>
        <v>27896.590000000004</v>
      </c>
      <c r="K76" s="40">
        <f>SUM(K70:K75)</f>
        <v>2.6105373233714886</v>
      </c>
      <c r="L76" s="22">
        <f>SUM(L70:L75)</f>
        <v>1.3579062133417306</v>
      </c>
      <c r="M76" s="24">
        <f>SUM(M70:M75)</f>
        <v>1.2299916924691674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6548.4000000000005</v>
      </c>
      <c r="AB76" s="137"/>
      <c r="AC76" s="153">
        <f>AC65</f>
        <v>6548.4000000000005</v>
      </c>
      <c r="AD76" s="137"/>
      <c r="AE76" s="153">
        <f>AE65</f>
        <v>6548.4000000000005</v>
      </c>
      <c r="AF76" s="137"/>
      <c r="AG76" s="153">
        <f>AG65</f>
        <v>7020.4000000000005</v>
      </c>
      <c r="AH76" s="137"/>
      <c r="AI76" s="153">
        <f>SUM(AA76,AC76,AE76,AG76)</f>
        <v>26665.600000000002</v>
      </c>
      <c r="AJ76" s="154">
        <f>SUM(AA76,AC76)</f>
        <v>13096.800000000001</v>
      </c>
      <c r="AK76" s="154">
        <f>SUM(AE76,AG76)</f>
        <v>13568.800000000001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75"/>
        <v>9804.1739523883716</v>
      </c>
      <c r="K77" s="40"/>
      <c r="L77" s="22">
        <f>-(L131*G$37*F$9/F$7)/B$130</f>
        <v>-0.67422140472784253</v>
      </c>
      <c r="M77" s="24">
        <f>-J77/B$76</f>
        <v>-0.40074285519674518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1.5493355143577416E-12</v>
      </c>
      <c r="AH77" s="110"/>
      <c r="AI77" s="154">
        <f>SUM(AA77,AC77,AE77,AG77)</f>
        <v>1.5493355143577416E-12</v>
      </c>
      <c r="AJ77" s="153">
        <f>SUM(AA77,AC77)</f>
        <v>0</v>
      </c>
      <c r="AK77" s="160">
        <f>SUM(AE77,AG77)</f>
        <v>1.5493355143577416E-12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5665.7464708558582</v>
      </c>
      <c r="AD78" s="112"/>
      <c r="AE78" s="112">
        <f>AC75</f>
        <v>10984.039081701098</v>
      </c>
      <c r="AF78" s="112"/>
      <c r="AG78" s="112">
        <f>AE75</f>
        <v>17260.045370549502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1795.7048676341165</v>
      </c>
      <c r="AB79" s="112"/>
      <c r="AC79" s="112">
        <f>AA79-AA74+AC65-AC70</f>
        <v>7461.4513384899756</v>
      </c>
      <c r="AD79" s="112"/>
      <c r="AE79" s="112">
        <f>AC79-AC74+AE65-AE70</f>
        <v>12779.743949335214</v>
      </c>
      <c r="AF79" s="112"/>
      <c r="AG79" s="112">
        <f>AE79-AE74+AG65-AG70</f>
        <v>19527.75023818362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1.9990141734643407</v>
      </c>
      <c r="J119" s="24">
        <f>SUM(J91:J118)</f>
        <v>1.9990141734643407</v>
      </c>
      <c r="K119" s="22">
        <f>SUM(K91:K118)</f>
        <v>2.8926368740329336</v>
      </c>
      <c r="L119" s="22">
        <f>SUM(L91:L118)</f>
        <v>2.0678345279304295</v>
      </c>
      <c r="M119" s="57">
        <f t="shared" si="80"/>
        <v>1.9990141734643407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0.63673943927577059</v>
      </c>
      <c r="J125" s="237">
        <f>IF(SUMPRODUCT($B$124:$B125,$H$124:$H125)&lt;J$119,($B125*$H125),IF(SUMPRODUCT($B$124:$B124,$H$124:$H124)&lt;J$119,J$119-SUMPRODUCT($B$124:$B124,$H$124:$H124),0))</f>
        <v>0.63673943927577059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0.7055597937418594</v>
      </c>
      <c r="M125" s="240">
        <f t="shared" si="93"/>
        <v>0.63673943927577059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0.63673943927577059</v>
      </c>
      <c r="J128" s="228">
        <f>(J30)</f>
        <v>0.15730056859050146</v>
      </c>
      <c r="K128" s="29">
        <f>(B128)</f>
        <v>0.57048734589041095</v>
      </c>
      <c r="L128" s="29">
        <f>IF(L124=L119,0,(L119-L124)/(B119-B124)*K128)</f>
        <v>0.31272885642758341</v>
      </c>
      <c r="M128" s="240">
        <f t="shared" si="93"/>
        <v>0.15730056859050146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1.9990141734643407</v>
      </c>
      <c r="J130" s="228">
        <f>(J119)</f>
        <v>1.9990141734643407</v>
      </c>
      <c r="K130" s="29">
        <f>(B130)</f>
        <v>2.8926368740329336</v>
      </c>
      <c r="L130" s="29">
        <f>(L119)</f>
        <v>2.0678345279304295</v>
      </c>
      <c r="M130" s="240">
        <f t="shared" si="93"/>
        <v>1.9990141734643407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1.1819864827745696</v>
      </c>
      <c r="J131" s="237">
        <f>IF(SUMPRODUCT($B124:$B125,$H124:$H125)&gt;(J119-J128),SUMPRODUCT($B124:$B125,$H124:$H125)+J128-J119,0)</f>
        <v>0.70254761208930039</v>
      </c>
      <c r="K131" s="29"/>
      <c r="L131" s="29">
        <f>IF(I131&lt;SUM(L126:L127),0,I131-(SUM(L126:L127)))</f>
        <v>1.1819864827745696</v>
      </c>
      <c r="M131" s="237">
        <f>IF(I131&lt;SUM(M126:M127),0,I131-(SUM(M126:M127)))</f>
        <v>1.1819864827745696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7431.6791744304073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5092.0670174992647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0.54788252015635786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5.0883736191339679E-2</v>
      </c>
      <c r="AB8" s="125">
        <f>IF($Y8=0,0,AC8/$Y8)</f>
        <v>0.45211747984364214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4.1989707146144764E-2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2.3218360834371111E-2</v>
      </c>
      <c r="AJ8" s="120">
        <f t="shared" si="14"/>
        <v>4.6436721668742222E-2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0.54788252015635774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9.3140028426580826E-2</v>
      </c>
      <c r="AB9" s="125">
        <f>IF($Y9=0,0,AC9/$Y9)</f>
        <v>0.45211747984364226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7.6859971573419186E-2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0.16748603872124807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0.16748603872124807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0.66994415488499226</v>
      </c>
      <c r="Z10" s="125">
        <f>IF($Y10=0,0,AA10/$Y10)</f>
        <v>0.54788252015635774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0.36705069194241086</v>
      </c>
      <c r="AB10" s="125">
        <f>IF($Y10=0,0,AC10/$Y10)</f>
        <v>0.4521174798436422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0.3028934629425814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0.16748603872124807</v>
      </c>
      <c r="AJ10" s="120">
        <f t="shared" si="14"/>
        <v>0.33497207744249613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3566.7628397563381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9.6562052958142935E-2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9.6562052958142935E-2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0.38624821183257174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0.25878630192782309</v>
      </c>
      <c r="AF12" s="122">
        <f>1-SUM(Z12,AB12,AD12)</f>
        <v>0.32999999999999996</v>
      </c>
      <c r="AG12" s="121">
        <f>$M12*AF12*4</f>
        <v>0.12746190990474865</v>
      </c>
      <c r="AH12" s="123">
        <f t="shared" si="12"/>
        <v>1</v>
      </c>
      <c r="AI12" s="183">
        <f t="shared" si="13"/>
        <v>9.6562052958142935E-2</v>
      </c>
      <c r="AJ12" s="120">
        <f t="shared" si="14"/>
        <v>0</v>
      </c>
      <c r="AK12" s="119">
        <f t="shared" si="15"/>
        <v>0.19312410591628587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2.5614525350139269E-3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2.5614525350139269E-3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1.0245810140055708E-2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1.0245810140055708E-2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2.5614525350139269E-3</v>
      </c>
      <c r="AJ14" s="120">
        <f t="shared" si="14"/>
        <v>5.1229050700278538E-3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6.384209939693701E-2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6.384209939693701E-2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362.3059759755032</v>
      </c>
      <c r="U16" s="223">
        <v>10</v>
      </c>
      <c r="V16" s="56"/>
      <c r="W16" s="110"/>
      <c r="X16" s="118"/>
      <c r="Y16" s="183">
        <f t="shared" si="9"/>
        <v>0.25536839758774804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0.25536839758774804</v>
      </c>
      <c r="AH16" s="123">
        <f t="shared" si="12"/>
        <v>1</v>
      </c>
      <c r="AI16" s="183">
        <f t="shared" si="13"/>
        <v>6.384209939693701E-2</v>
      </c>
      <c r="AJ16" s="120">
        <f t="shared" si="14"/>
        <v>0</v>
      </c>
      <c r="AK16" s="119">
        <f t="shared" si="15"/>
        <v>0.12768419879387402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0.1074696389690626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0.1074696389690626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0.4298785558762504</v>
      </c>
      <c r="Z17" s="156">
        <f>Poor!Z17</f>
        <v>0.29409999999999997</v>
      </c>
      <c r="AA17" s="121">
        <f t="shared" si="16"/>
        <v>0.12642728328320524</v>
      </c>
      <c r="AB17" s="156">
        <f>Poor!AB17</f>
        <v>0.17649999999999999</v>
      </c>
      <c r="AC17" s="121">
        <f t="shared" si="7"/>
        <v>7.5873565112158189E-2</v>
      </c>
      <c r="AD17" s="156">
        <f>Poor!AD17</f>
        <v>0.23530000000000001</v>
      </c>
      <c r="AE17" s="121">
        <f t="shared" si="8"/>
        <v>0.10115042419768172</v>
      </c>
      <c r="AF17" s="122">
        <f t="shared" si="10"/>
        <v>0.29410000000000003</v>
      </c>
      <c r="AG17" s="121">
        <f t="shared" si="11"/>
        <v>0.12642728328320527</v>
      </c>
      <c r="AH17" s="123">
        <f t="shared" si="12"/>
        <v>1</v>
      </c>
      <c r="AI17" s="183">
        <f t="shared" si="13"/>
        <v>0.10746963896906261</v>
      </c>
      <c r="AJ17" s="120">
        <f t="shared" si="14"/>
        <v>0.10115042419768172</v>
      </c>
      <c r="AK17" s="119">
        <f t="shared" si="15"/>
        <v>0.11378885374044349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3.1126476856729663E-2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3.1126476856729663E-2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49278.872565700382</v>
      </c>
      <c r="T23" s="179">
        <f>SUM(T7:T22)</f>
        <v>49993.14530896311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2.3916299098609976E-2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2.3916299098609976E-2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9.5665196394439905E-2</v>
      </c>
      <c r="Z27" s="156">
        <f>Poor!Z27</f>
        <v>0.25</v>
      </c>
      <c r="AA27" s="121">
        <f t="shared" si="16"/>
        <v>2.3916299098609976E-2</v>
      </c>
      <c r="AB27" s="156">
        <f>Poor!AB27</f>
        <v>0.25</v>
      </c>
      <c r="AC27" s="121">
        <f t="shared" si="7"/>
        <v>2.3916299098609976E-2</v>
      </c>
      <c r="AD27" s="156">
        <f>Poor!AD27</f>
        <v>0.25</v>
      </c>
      <c r="AE27" s="121">
        <f t="shared" si="8"/>
        <v>2.3916299098609976E-2</v>
      </c>
      <c r="AF27" s="122">
        <f t="shared" si="10"/>
        <v>0.25</v>
      </c>
      <c r="AG27" s="121">
        <f t="shared" si="11"/>
        <v>2.3916299098609976E-2</v>
      </c>
      <c r="AH27" s="123">
        <f t="shared" si="12"/>
        <v>1</v>
      </c>
      <c r="AI27" s="183">
        <f t="shared" si="13"/>
        <v>2.3916299098609976E-2</v>
      </c>
      <c r="AJ27" s="120">
        <f t="shared" si="14"/>
        <v>2.3916299098609976E-2</v>
      </c>
      <c r="AK27" s="119">
        <f t="shared" si="15"/>
        <v>2.3916299098609976E-2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0.21510174549715838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0.21510174549715838</v>
      </c>
      <c r="N29" s="229"/>
      <c r="P29" s="22"/>
      <c r="V29" s="56"/>
      <c r="W29" s="110"/>
      <c r="X29" s="118"/>
      <c r="Y29" s="183">
        <f t="shared" si="9"/>
        <v>0.86040698198863352</v>
      </c>
      <c r="Z29" s="156">
        <f>Poor!Z29</f>
        <v>0.25</v>
      </c>
      <c r="AA29" s="121">
        <f t="shared" si="16"/>
        <v>0.21510174549715838</v>
      </c>
      <c r="AB29" s="156">
        <f>Poor!AB29</f>
        <v>0.25</v>
      </c>
      <c r="AC29" s="121">
        <f t="shared" si="7"/>
        <v>0.21510174549715838</v>
      </c>
      <c r="AD29" s="156">
        <f>Poor!AD29</f>
        <v>0.25</v>
      </c>
      <c r="AE29" s="121">
        <f t="shared" si="8"/>
        <v>0.21510174549715838</v>
      </c>
      <c r="AF29" s="122">
        <f t="shared" si="10"/>
        <v>0.25</v>
      </c>
      <c r="AG29" s="121">
        <f t="shared" si="11"/>
        <v>0.21510174549715838</v>
      </c>
      <c r="AH29" s="123">
        <f t="shared" si="12"/>
        <v>1</v>
      </c>
      <c r="AI29" s="183">
        <f t="shared" si="13"/>
        <v>0.21510174549715838</v>
      </c>
      <c r="AJ29" s="120">
        <f t="shared" si="14"/>
        <v>0.21510174549715838</v>
      </c>
      <c r="AK29" s="119">
        <f t="shared" si="15"/>
        <v>0.21510174549715838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1.5429187732399208</v>
      </c>
      <c r="J30" s="231">
        <f>IF(I$32&lt;=1,I30,1-SUM(J6:J29))</f>
        <v>3.8893524304285387E-2</v>
      </c>
      <c r="K30" s="22">
        <f t="shared" si="4"/>
        <v>0.56457277397260275</v>
      </c>
      <c r="L30" s="22">
        <f>IF(L124=L119,0,IF(K30="",0,(L119-L124)/(B119-B124)*K30))</f>
        <v>0.33872443866303292</v>
      </c>
      <c r="M30" s="175">
        <f t="shared" si="6"/>
        <v>3.8893524304285387E-2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0.15557409721714155</v>
      </c>
      <c r="Z30" s="122">
        <f>IF($Y30=0,0,AA30/($Y$30))</f>
        <v>-0.13298529975214213</v>
      </c>
      <c r="AA30" s="187">
        <f>IF(AA79*4/$I$84+SUM(AA6:AA29)&lt;1,AA79*4/$I$84,1-SUM(AA6:AA29))</f>
        <v>-2.0689067952090471E-2</v>
      </c>
      <c r="AB30" s="122">
        <f>IF($Y30=0,0,AC30/($Y$30))</f>
        <v>-3.2741522525413735</v>
      </c>
      <c r="AC30" s="187">
        <f>IF(AC79*4/$I$84+SUM(AC6:AC29)&lt;1,AC79*4/$I$84,1-SUM(AC6:AC29))</f>
        <v>-0.50937328084059463</v>
      </c>
      <c r="AD30" s="122">
        <f>IF($Y30=0,0,AE30/($Y$30))</f>
        <v>-3.4456120360355404</v>
      </c>
      <c r="AE30" s="187">
        <f>IF(AE79*4/$I$84+SUM(AE6:AE29)&lt;1,AE79*4/$I$84,1-SUM(AE6:AE29))</f>
        <v>-0.53604798186674618</v>
      </c>
      <c r="AF30" s="122">
        <f>IF($Y30=0,0,AG30/($Y$30))</f>
        <v>-1.3500839442521746</v>
      </c>
      <c r="AG30" s="187">
        <f>IF(AG79*4/$I$84+SUM(AG6:AG29)&lt;1,AG79*4/$I$84,1-SUM(AG6:AG29))</f>
        <v>-0.21003809079438973</v>
      </c>
      <c r="AH30" s="123">
        <f t="shared" si="12"/>
        <v>-8.2028335325812307</v>
      </c>
      <c r="AI30" s="183">
        <f t="shared" si="13"/>
        <v>-0.31903710536345525</v>
      </c>
      <c r="AJ30" s="120">
        <f t="shared" si="14"/>
        <v>-0.26503117439634255</v>
      </c>
      <c r="AK30" s="119">
        <f t="shared" si="15"/>
        <v>-0.37304303633056796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-0.27150258748182265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2.0689067952090467E-2</v>
      </c>
      <c r="AB31" s="131"/>
      <c r="AC31" s="133">
        <f>1-AC32+IF($Y32&lt;0,$Y32/4,0)</f>
        <v>0.63901250376977203</v>
      </c>
      <c r="AD31" s="134"/>
      <c r="AE31" s="133">
        <f>1-AE32+IF($Y32&lt;0,$Y32/4,0)</f>
        <v>0.80944114004305956</v>
      </c>
      <c r="AF31" s="134"/>
      <c r="AG31" s="133">
        <f>1-AG32+IF($Y32&lt;0,$Y32/4,0)</f>
        <v>0.33411038432050577</v>
      </c>
      <c r="AH31" s="123"/>
      <c r="AI31" s="182">
        <f>SUM(AA31,AC31,AE31,AG31)/4</f>
        <v>0.45081327402135696</v>
      </c>
      <c r="AJ31" s="135">
        <f t="shared" si="14"/>
        <v>0.32985078586093125</v>
      </c>
      <c r="AK31" s="136">
        <f t="shared" si="15"/>
        <v>0.57177576218178272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2.5774690774997735</v>
      </c>
      <c r="J32" s="17"/>
      <c r="L32" s="22">
        <f>SUM(L6:L30)</f>
        <v>1.2715025874818227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29784.983123114842</v>
      </c>
      <c r="T32" s="234">
        <f t="shared" si="24"/>
        <v>29070.710379852113</v>
      </c>
      <c r="V32" s="56"/>
      <c r="W32" s="110"/>
      <c r="X32" s="118"/>
      <c r="Y32" s="115">
        <f>SUM(Y6:Y31)</f>
        <v>3.6284694225855345</v>
      </c>
      <c r="Z32" s="137"/>
      <c r="AA32" s="138">
        <f>SUM(AA6:AA30)</f>
        <v>0.97931093204790953</v>
      </c>
      <c r="AB32" s="137"/>
      <c r="AC32" s="139">
        <f>SUM(AC6:AC30)</f>
        <v>0.36098749623022797</v>
      </c>
      <c r="AD32" s="137"/>
      <c r="AE32" s="139">
        <f>SUM(AE6:AE30)</f>
        <v>0.19055885995694044</v>
      </c>
      <c r="AF32" s="137"/>
      <c r="AG32" s="139">
        <f>SUM(AG6:AG30)</f>
        <v>0.66588961567949423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0.27835046584357842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1678.7628397563381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4.8726173040267558E-2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1678.7628397563381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1678.7628397563381</v>
      </c>
      <c r="AJ38" s="148">
        <f t="shared" ref="AJ38:AJ64" si="38">(AA38+AC38)</f>
        <v>1678.7628397563381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0.54788252015635786</v>
      </c>
      <c r="AA39" s="147">
        <f t="shared" ref="AA39:AA64" si="40">$J39*Z39</f>
        <v>0</v>
      </c>
      <c r="AB39" s="122">
        <f>AB8</f>
        <v>0.45211747984364214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550.61859456134971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1.5981731476543398E-2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0.54788252015635774</v>
      </c>
      <c r="AA40" s="147">
        <f t="shared" si="40"/>
        <v>301.67430323322407</v>
      </c>
      <c r="AB40" s="122">
        <f>AB9</f>
        <v>0.45211747984364226</v>
      </c>
      <c r="AC40" s="147">
        <f t="shared" si="41"/>
        <v>248.94429132812564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550.61859456134971</v>
      </c>
      <c r="AJ40" s="148">
        <f t="shared" si="38"/>
        <v>550.61859456134971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2456.3143070780802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7.129464218146693E-2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2456.3143070780802</v>
      </c>
      <c r="AH41" s="123">
        <f t="shared" si="37"/>
        <v>1</v>
      </c>
      <c r="AI41" s="112">
        <f t="shared" si="37"/>
        <v>2456.3143070780802</v>
      </c>
      <c r="AJ41" s="148">
        <f t="shared" si="38"/>
        <v>0</v>
      </c>
      <c r="AK41" s="147">
        <f t="shared" si="39"/>
        <v>2456.3143070780802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100.02062543408002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2.9031035159225618E-3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25.005156358520004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50.010312717040009</v>
      </c>
      <c r="AF42" s="122">
        <f t="shared" si="29"/>
        <v>0.25</v>
      </c>
      <c r="AG42" s="147">
        <f t="shared" si="36"/>
        <v>25.005156358520004</v>
      </c>
      <c r="AH42" s="123">
        <f t="shared" si="37"/>
        <v>1</v>
      </c>
      <c r="AI42" s="112">
        <f t="shared" si="37"/>
        <v>100.02062543408002</v>
      </c>
      <c r="AJ42" s="148">
        <f t="shared" si="38"/>
        <v>25.005156358520004</v>
      </c>
      <c r="AK42" s="147">
        <f t="shared" si="39"/>
        <v>75.01546907556002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252.57733695474755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7.3310694846529341E-3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63.144334238686888</v>
      </c>
      <c r="AB43" s="156">
        <f>Poor!AB43</f>
        <v>0.25</v>
      </c>
      <c r="AC43" s="147">
        <f t="shared" si="41"/>
        <v>63.144334238686888</v>
      </c>
      <c r="AD43" s="156">
        <f>Poor!AD43</f>
        <v>0.25</v>
      </c>
      <c r="AE43" s="147">
        <f t="shared" si="42"/>
        <v>63.144334238686888</v>
      </c>
      <c r="AF43" s="122">
        <f t="shared" si="29"/>
        <v>0.25</v>
      </c>
      <c r="AG43" s="147">
        <f t="shared" si="36"/>
        <v>63.144334238686888</v>
      </c>
      <c r="AH43" s="123">
        <f t="shared" si="37"/>
        <v>1</v>
      </c>
      <c r="AI43" s="112">
        <f t="shared" si="37"/>
        <v>252.57733695474755</v>
      </c>
      <c r="AJ43" s="148">
        <f t="shared" si="38"/>
        <v>126.28866847737378</v>
      </c>
      <c r="AK43" s="147">
        <f t="shared" si="39"/>
        <v>126.28866847737378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252.57733695474755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7.3310694846529341E-3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63.144334238686888</v>
      </c>
      <c r="AB44" s="156">
        <f>Poor!AB44</f>
        <v>0.25</v>
      </c>
      <c r="AC44" s="147">
        <f t="shared" si="41"/>
        <v>63.144334238686888</v>
      </c>
      <c r="AD44" s="156">
        <f>Poor!AD44</f>
        <v>0.25</v>
      </c>
      <c r="AE44" s="147">
        <f t="shared" si="42"/>
        <v>63.144334238686888</v>
      </c>
      <c r="AF44" s="122">
        <f t="shared" si="29"/>
        <v>0.25</v>
      </c>
      <c r="AG44" s="147">
        <f t="shared" si="36"/>
        <v>63.144334238686888</v>
      </c>
      <c r="AH44" s="123">
        <f t="shared" si="37"/>
        <v>1</v>
      </c>
      <c r="AI44" s="112">
        <f t="shared" si="37"/>
        <v>252.57733695474755</v>
      </c>
      <c r="AJ44" s="148">
        <f t="shared" si="38"/>
        <v>126.28866847737378</v>
      </c>
      <c r="AK44" s="147">
        <f t="shared" si="39"/>
        <v>126.28866847737378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779.95881651626041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2.263834256860826E-2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194.9897041290651</v>
      </c>
      <c r="AB45" s="156">
        <f>Poor!AB45</f>
        <v>0.25</v>
      </c>
      <c r="AC45" s="147">
        <f t="shared" si="41"/>
        <v>194.9897041290651</v>
      </c>
      <c r="AD45" s="156">
        <f>Poor!AD45</f>
        <v>0.25</v>
      </c>
      <c r="AE45" s="147">
        <f t="shared" si="42"/>
        <v>194.9897041290651</v>
      </c>
      <c r="AF45" s="122">
        <f t="shared" si="29"/>
        <v>0.25</v>
      </c>
      <c r="AG45" s="147">
        <f t="shared" si="36"/>
        <v>194.9897041290651</v>
      </c>
      <c r="AH45" s="123">
        <f t="shared" si="37"/>
        <v>1</v>
      </c>
      <c r="AI45" s="112">
        <f t="shared" si="37"/>
        <v>779.95881651626041</v>
      </c>
      <c r="AJ45" s="148">
        <f t="shared" si="38"/>
        <v>389.97940825813021</v>
      </c>
      <c r="AK45" s="147">
        <f t="shared" si="39"/>
        <v>389.97940825813021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362.3059759755032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1.0515948566902829E-2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40542.479999999996</v>
      </c>
      <c r="J65" s="39">
        <f>SUM(J37:J64)</f>
        <v>39916.275833231106</v>
      </c>
      <c r="K65" s="40">
        <f>SUM(K37:K64)</f>
        <v>1</v>
      </c>
      <c r="L65" s="22">
        <f>SUM(L37:L64)</f>
        <v>1.151561257365106</v>
      </c>
      <c r="M65" s="24">
        <f>SUM(M37:M64)</f>
        <v>1.1585718466673762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4598.4006719545214</v>
      </c>
      <c r="AB65" s="137"/>
      <c r="AC65" s="153">
        <f>SUM(AC37:AC64)</f>
        <v>953.90266393456454</v>
      </c>
      <c r="AD65" s="137"/>
      <c r="AE65" s="153">
        <f>SUM(AE37:AE64)</f>
        <v>754.96868532347889</v>
      </c>
      <c r="AF65" s="137"/>
      <c r="AG65" s="153">
        <f>SUM(AG37:AG64)</f>
        <v>3186.2778360430389</v>
      </c>
      <c r="AH65" s="137"/>
      <c r="AI65" s="153">
        <f>SUM(AI37:AI64)</f>
        <v>9493.5498572556044</v>
      </c>
      <c r="AJ65" s="153">
        <f>SUM(AJ37:AJ64)</f>
        <v>5552.3033358890852</v>
      </c>
      <c r="AK65" s="153">
        <f>SUM(AK37:AK64)</f>
        <v>3941.2465213665182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16494.826666666668</v>
      </c>
      <c r="J71" s="51">
        <f t="shared" si="44"/>
        <v>16494.826666666668</v>
      </c>
      <c r="K71" s="40">
        <f t="shared" ref="K71:K72" si="47">B71/B$76</f>
        <v>0.40573147960022837</v>
      </c>
      <c r="L71" s="22">
        <f t="shared" si="45"/>
        <v>0.47876314592826941</v>
      </c>
      <c r="M71" s="24">
        <f t="shared" ref="M71:M72" si="48">J71/B$76</f>
        <v>0.47876314592826946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3867.9027500079919</v>
      </c>
      <c r="K72" s="40">
        <f t="shared" si="47"/>
        <v>0.80527094882883932</v>
      </c>
      <c r="L72" s="22">
        <f t="shared" si="45"/>
        <v>0</v>
      </c>
      <c r="M72" s="24">
        <f t="shared" si="48"/>
        <v>0.11226606536464145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21531.69947053647</v>
      </c>
      <c r="J74" s="51">
        <f t="shared" si="44"/>
        <v>542.76588709291582</v>
      </c>
      <c r="K74" s="40">
        <f>B74/B$76</f>
        <v>0.13859392323812963</v>
      </c>
      <c r="L74" s="22">
        <f t="shared" si="45"/>
        <v>0.13720019663543806</v>
      </c>
      <c r="M74" s="24">
        <f>J74/B$76</f>
        <v>1.5753806260497369E-2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-154.29446041136271</v>
      </c>
      <c r="AB74" s="156"/>
      <c r="AC74" s="147">
        <f>AC30*$I$84/4</f>
        <v>-3798.7924684313193</v>
      </c>
      <c r="AD74" s="156"/>
      <c r="AE74" s="147">
        <f>AE30*$I$84/4</f>
        <v>-3997.7264470424057</v>
      </c>
      <c r="AF74" s="156"/>
      <c r="AG74" s="147">
        <f>AG30*$I$84/4</f>
        <v>-1566.4172963228448</v>
      </c>
      <c r="AH74" s="155"/>
      <c r="AI74" s="147">
        <f>SUM(AA74,AC74,AE74,AG74)</f>
        <v>-9517.230672207932</v>
      </c>
      <c r="AJ74" s="148">
        <f>(AA74+AC74)</f>
        <v>-3953.086928842682</v>
      </c>
      <c r="AK74" s="147">
        <f>(AE74+AG74)</f>
        <v>-5564.14374336525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40542.480000000003</v>
      </c>
      <c r="J76" s="51">
        <f t="shared" si="44"/>
        <v>39916.275833231106</v>
      </c>
      <c r="K76" s="40">
        <f>SUM(K70:K75)</f>
        <v>1.9617093447190888</v>
      </c>
      <c r="L76" s="22">
        <f>SUM(L70:L75)</f>
        <v>1.1677521716776753</v>
      </c>
      <c r="M76" s="24">
        <f>SUM(M70:M75)</f>
        <v>1.1585718466673762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4598.4006719545214</v>
      </c>
      <c r="AB76" s="137"/>
      <c r="AC76" s="153">
        <f>AC65</f>
        <v>953.90266393456454</v>
      </c>
      <c r="AD76" s="137"/>
      <c r="AE76" s="153">
        <f>AE65</f>
        <v>754.96868532347889</v>
      </c>
      <c r="AF76" s="137"/>
      <c r="AG76" s="153">
        <f>AG65</f>
        <v>3186.2778360430389</v>
      </c>
      <c r="AH76" s="137"/>
      <c r="AI76" s="153">
        <f>SUM(AA76,AC76,AE76,AG76)</f>
        <v>9493.5498572556044</v>
      </c>
      <c r="AJ76" s="154">
        <f>SUM(AA76,AC76)</f>
        <v>5552.3033358890862</v>
      </c>
      <c r="AK76" s="154">
        <f>SUM(AE76,AG76)</f>
        <v>3941.2465213665178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44"/>
        <v>0</v>
      </c>
      <c r="K77" s="40"/>
      <c r="L77" s="22">
        <f>-(L131*G$37*F$9/F$7)/B$130</f>
        <v>-0.47876314592826918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154.29446041136268</v>
      </c>
      <c r="AB77" s="112"/>
      <c r="AC77" s="111">
        <f>AC31*$I$84/4</f>
        <v>4765.6129166180472</v>
      </c>
      <c r="AD77" s="112"/>
      <c r="AE77" s="111">
        <f>AE31*$I$84/4</f>
        <v>6036.6317239091832</v>
      </c>
      <c r="AF77" s="112"/>
      <c r="AG77" s="111">
        <f>AG31*$I$84/4</f>
        <v>2491.7208250242411</v>
      </c>
      <c r="AH77" s="110"/>
      <c r="AI77" s="154">
        <f>SUM(AA77,AC77,AE77,AG77)</f>
        <v>13448.259925962833</v>
      </c>
      <c r="AJ77" s="153">
        <f>SUM(AA77,AC77)</f>
        <v>4919.9073770294099</v>
      </c>
      <c r="AK77" s="160">
        <f>SUM(AE77,AG77)</f>
        <v>8528.3525489334243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-154.29446041136271</v>
      </c>
      <c r="AB79" s="112"/>
      <c r="AC79" s="112">
        <f>AA79-AA74+AC65-AC70</f>
        <v>-3798.7924684313193</v>
      </c>
      <c r="AD79" s="112"/>
      <c r="AE79" s="112">
        <f>AC79-AC74+AE65-AE70</f>
        <v>-3997.7264470424052</v>
      </c>
      <c r="AF79" s="112"/>
      <c r="AG79" s="112">
        <f>AE79-AE74+AG65-AG70</f>
        <v>-1566.4172963228448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0.12029680726419126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0.12029680726419126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3.945623370817556E-2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3.945623370817556E-2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0.17601459943069467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0.17601459943069467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7.1672791506594124E-3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7.1672791506594124E-3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1.8099189774392458E-2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1.8099189774392458E-2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1.8099189774392458E-2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1.8099189774392458E-2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5.5890298023323903E-2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5.5890298023323903E-2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2.5962125876526906E-2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2.5962125876526906E-2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2.9051935074284909</v>
      </c>
      <c r="J119" s="24">
        <f>SUM(J91:J118)</f>
        <v>2.8603209619004009</v>
      </c>
      <c r="K119" s="22">
        <f>SUM(K91:K118)</f>
        <v>4.0735752389559234</v>
      </c>
      <c r="L119" s="22">
        <f>SUM(L91:L118)</f>
        <v>2.843012984329361</v>
      </c>
      <c r="M119" s="57">
        <f t="shared" si="49"/>
        <v>2.8603209619004009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65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0.27716622063297613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0.27716622063297613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1.5429187732399208</v>
      </c>
      <c r="J128" s="228">
        <f>(J30)</f>
        <v>3.8893524304285387E-2</v>
      </c>
      <c r="K128" s="22">
        <f>(B128)</f>
        <v>0.56457277397260275</v>
      </c>
      <c r="L128" s="22">
        <f>IF(L124=L119,0,(L119-L124)/(B119-B124)*K128)</f>
        <v>0.33872443866303292</v>
      </c>
      <c r="M128" s="57">
        <f t="shared" si="63"/>
        <v>3.8893524304285387E-2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2.9051935074284909</v>
      </c>
      <c r="J130" s="228">
        <f>(J119)</f>
        <v>2.8603209619004009</v>
      </c>
      <c r="K130" s="22">
        <f>(B130)</f>
        <v>4.0735752389559234</v>
      </c>
      <c r="L130" s="22">
        <f>(L119)</f>
        <v>2.843012984329361</v>
      </c>
      <c r="M130" s="57">
        <f t="shared" si="63"/>
        <v>2.8603209619004009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1.181986482774569</v>
      </c>
      <c r="M131" s="237">
        <f>IF(I131&lt;SUM(M126:M127),0,I131-(SUM(M126:M127)))</f>
        <v>0.90482026214159283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7453.143366471536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6848.2941303806219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0.39483215123465715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5.4825431254123619E-2</v>
      </c>
      <c r="AB8" s="125">
        <f>IF($Y8=0,0,AC8/$Y8)</f>
        <v>0.43011816274252418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5.9725160904070547E-2</v>
      </c>
      <c r="AD8" s="125">
        <f>IF($Y8=0,0,AE8/$Y8)</f>
        <v>0.17504968602281865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2.4306973221631493E-2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5.7275296079097079E-2</v>
      </c>
      <c r="AK8" s="119">
        <f t="shared" si="15"/>
        <v>1.2153486610815747E-2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0.39483215123465715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7.8966430246931438E-2</v>
      </c>
      <c r="AB9" s="125">
        <f>IF($Y9=0,0,AC9/$Y9)</f>
        <v>0.43011816274252418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8.6023632548504841E-2</v>
      </c>
      <c r="AD9" s="125">
        <f>IF($Y9=0,0,AE9/$Y9)</f>
        <v>0.17504968602281865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3.5009937204563732E-2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8.2495031397718133E-2</v>
      </c>
      <c r="AK9" s="119">
        <f t="shared" si="15"/>
        <v>1.7504968602281866E-2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0.19005296128244192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0.19005296128244192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0.76021184512976769</v>
      </c>
      <c r="Z10" s="125">
        <f>IF($Y10=0,0,AA10/$Y10)</f>
        <v>0.39483215123465715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0.30015607820665419</v>
      </c>
      <c r="AB10" s="125">
        <f>IF($Y10=0,0,AC10/$Y10)</f>
        <v>0.43011816274252423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0.32698092212232005</v>
      </c>
      <c r="AD10" s="125">
        <f>IF($Y10=0,0,AE10/$Y10)</f>
        <v>0.17504968602281862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0.13307484480079346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0.19005296128244192</v>
      </c>
      <c r="AJ10" s="120">
        <f t="shared" si="14"/>
        <v>0.31356850016448712</v>
      </c>
      <c r="AK10" s="119">
        <f t="shared" si="15"/>
        <v>6.6537422400396729E-2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9750.2304896644073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0.39483215123465715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6.6382374833219709E-2</v>
      </c>
      <c r="AB11" s="125">
        <f>IF($Y11=0,0,AC11/$Y11)</f>
        <v>0.43011816274252418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7.231494449594815E-2</v>
      </c>
      <c r="AD11" s="125">
        <f>IF($Y11=0,0,AE11/$Y11)</f>
        <v>0.17504968602281867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2.9430769089263023E-2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4.2032022104607714E-2</v>
      </c>
      <c r="AJ11" s="120">
        <f t="shared" si="14"/>
        <v>6.9348659664583923E-2</v>
      </c>
      <c r="AK11" s="119">
        <f t="shared" si="15"/>
        <v>1.4715384544631512E-2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6.3123311012640571E-2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6.3123311012640571E-2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170.42135355659894</v>
      </c>
      <c r="U12" s="223">
        <v>6</v>
      </c>
      <c r="V12" s="56"/>
      <c r="W12" s="117"/>
      <c r="X12" s="118"/>
      <c r="Y12" s="183">
        <f t="shared" si="9"/>
        <v>0.25249324405056228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0.16917047351387673</v>
      </c>
      <c r="AF12" s="122">
        <f>1-SUM(Z12,AB12,AD12)</f>
        <v>0.32999999999999996</v>
      </c>
      <c r="AG12" s="121">
        <f>$M12*AF12*4</f>
        <v>8.3322770536685548E-2</v>
      </c>
      <c r="AH12" s="123">
        <f t="shared" si="12"/>
        <v>1</v>
      </c>
      <c r="AI12" s="183">
        <f t="shared" si="13"/>
        <v>6.3123311012640571E-2</v>
      </c>
      <c r="AJ12" s="120">
        <f t="shared" si="14"/>
        <v>0</v>
      </c>
      <c r="AK12" s="119">
        <f t="shared" si="15"/>
        <v>0.12624662202528114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2.1714511385646624E-3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2.1714511385646624E-3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8.6858045542586495E-3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8.6858045542586495E-3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2.1714511385646624E-3</v>
      </c>
      <c r="AJ14" s="120">
        <f t="shared" si="14"/>
        <v>4.3429022771293247E-3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4.2230504704202511E-2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4.2230504704202511E-2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0.16892201881681004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0.16892201881681004</v>
      </c>
      <c r="AH16" s="123">
        <f t="shared" si="12"/>
        <v>1</v>
      </c>
      <c r="AI16" s="183">
        <f t="shared" si="13"/>
        <v>4.2230504704202511E-2</v>
      </c>
      <c r="AJ16" s="120">
        <f t="shared" si="14"/>
        <v>0</v>
      </c>
      <c r="AK16" s="119">
        <f t="shared" si="15"/>
        <v>8.4461009408405022E-2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0.1135207272197562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0.1135207272197562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0.4540829088790248</v>
      </c>
      <c r="Z17" s="156">
        <f>Poor!Z17</f>
        <v>0.29409999999999997</v>
      </c>
      <c r="AA17" s="121">
        <f t="shared" si="16"/>
        <v>0.13354578350132118</v>
      </c>
      <c r="AB17" s="156">
        <f>Poor!AB17</f>
        <v>0.17649999999999999</v>
      </c>
      <c r="AC17" s="121">
        <f t="shared" si="7"/>
        <v>8.014563341714788E-2</v>
      </c>
      <c r="AD17" s="156">
        <f>Poor!AD17</f>
        <v>0.23530000000000001</v>
      </c>
      <c r="AE17" s="121">
        <f t="shared" si="8"/>
        <v>0.10684570845923454</v>
      </c>
      <c r="AF17" s="122">
        <f t="shared" si="10"/>
        <v>0.29410000000000003</v>
      </c>
      <c r="AG17" s="121">
        <f t="shared" si="11"/>
        <v>0.13354578350132121</v>
      </c>
      <c r="AH17" s="123">
        <f t="shared" si="12"/>
        <v>1</v>
      </c>
      <c r="AI17" s="183">
        <f t="shared" si="13"/>
        <v>0.1135207272197562</v>
      </c>
      <c r="AJ17" s="120">
        <f t="shared" si="14"/>
        <v>0.10684570845923452</v>
      </c>
      <c r="AK17" s="119">
        <f t="shared" si="15"/>
        <v>0.12019574598027788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8.3748508466919922E-3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8.3748508466919922E-3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1.2212055352307172E-2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1.2212055352307172E-2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70515.037858699114</v>
      </c>
      <c r="T23" s="179">
        <f>SUM(T7:T22)</f>
        <v>70806.32924339961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2.2335326127987214E-2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2.2335326127987214E-2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8.9341304511948855E-2</v>
      </c>
      <c r="Z27" s="156">
        <f>Poor!Z27</f>
        <v>0.25</v>
      </c>
      <c r="AA27" s="121">
        <f t="shared" si="16"/>
        <v>2.2335326127987214E-2</v>
      </c>
      <c r="AB27" s="156">
        <f>Poor!AB27</f>
        <v>0.25</v>
      </c>
      <c r="AC27" s="121">
        <f t="shared" si="7"/>
        <v>2.2335326127987214E-2</v>
      </c>
      <c r="AD27" s="156">
        <f>Poor!AD27</f>
        <v>0.25</v>
      </c>
      <c r="AE27" s="121">
        <f t="shared" si="8"/>
        <v>2.2335326127987214E-2</v>
      </c>
      <c r="AF27" s="122">
        <f t="shared" si="10"/>
        <v>0.25</v>
      </c>
      <c r="AG27" s="121">
        <f t="shared" si="11"/>
        <v>2.2335326127987214E-2</v>
      </c>
      <c r="AH27" s="123">
        <f t="shared" si="12"/>
        <v>1</v>
      </c>
      <c r="AI27" s="183">
        <f t="shared" si="13"/>
        <v>2.2335326127987214E-2</v>
      </c>
      <c r="AJ27" s="120">
        <f t="shared" si="14"/>
        <v>2.2335326127987214E-2</v>
      </c>
      <c r="AK27" s="119">
        <f t="shared" si="15"/>
        <v>2.2335326127987214E-2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0.20890639722703608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0.20890639722703608</v>
      </c>
      <c r="N29" s="229"/>
      <c r="P29" s="22"/>
      <c r="V29" s="56"/>
      <c r="W29" s="110"/>
      <c r="X29" s="118"/>
      <c r="Y29" s="183">
        <f t="shared" si="9"/>
        <v>0.83562558890814431</v>
      </c>
      <c r="Z29" s="156">
        <f>Poor!Z29</f>
        <v>0.25</v>
      </c>
      <c r="AA29" s="121">
        <f t="shared" si="16"/>
        <v>0.20890639722703608</v>
      </c>
      <c r="AB29" s="156">
        <f>Poor!AB29</f>
        <v>0.25</v>
      </c>
      <c r="AC29" s="121">
        <f t="shared" si="7"/>
        <v>0.20890639722703608</v>
      </c>
      <c r="AD29" s="156">
        <f>Poor!AD29</f>
        <v>0.25</v>
      </c>
      <c r="AE29" s="121">
        <f t="shared" si="8"/>
        <v>0.20890639722703608</v>
      </c>
      <c r="AF29" s="122">
        <f t="shared" si="10"/>
        <v>0.25</v>
      </c>
      <c r="AG29" s="121">
        <f t="shared" si="11"/>
        <v>0.20890639722703608</v>
      </c>
      <c r="AH29" s="123">
        <f t="shared" si="12"/>
        <v>1</v>
      </c>
      <c r="AI29" s="183">
        <f t="shared" si="13"/>
        <v>0.20890639722703608</v>
      </c>
      <c r="AJ29" s="120">
        <f t="shared" si="14"/>
        <v>0.20890639722703608</v>
      </c>
      <c r="AK29" s="119">
        <f t="shared" si="15"/>
        <v>0.20890639722703608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2.8865013975082401</v>
      </c>
      <c r="J30" s="231">
        <f>IF(I$32&lt;=1,I30,1-SUM(J6:J29))</f>
        <v>-3.991481927746543E-2</v>
      </c>
      <c r="K30" s="22">
        <f t="shared" si="4"/>
        <v>0.60560871481942702</v>
      </c>
      <c r="L30" s="22">
        <f>IF(L124=L119,0,IF(K30="",0,(L119-L124)/(B119-B124)*K30))</f>
        <v>0.39433225235994634</v>
      </c>
      <c r="M30" s="175">
        <f t="shared" si="6"/>
        <v>-3.991481927746543E-2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-0.15965927710986172</v>
      </c>
      <c r="Z30" s="122">
        <f>IF($Y30=0,0,AA30/($Y$30))</f>
        <v>-6.9537019377910055E-16</v>
      </c>
      <c r="AA30" s="187">
        <f>IF(AA79*4/$I$83+SUM(AA6:AA29)&lt;1,AA79*4/$I$83,1-SUM(AA6:AA29))</f>
        <v>1.1102230246251565E-16</v>
      </c>
      <c r="AB30" s="122">
        <f>IF($Y30=0,0,AC30/($Y$30))</f>
        <v>-1.3907403875582011E-15</v>
      </c>
      <c r="AC30" s="187">
        <f>IF(AC79*4/$I$83+SUM(AC6:AC29)&lt;1,AC79*4/$I$83,1-SUM(AC6:AC29))</f>
        <v>2.2204460492503131E-16</v>
      </c>
      <c r="AD30" s="122">
        <f>IF($Y30=0,0,AE30/($Y$30))</f>
        <v>-0.68072995588333807</v>
      </c>
      <c r="AE30" s="187">
        <f>IF(AE79*4/$I$83+SUM(AE6:AE29)&lt;1,AE79*4/$I$83,1-SUM(AE6:AE29))</f>
        <v>0.10868485266336181</v>
      </c>
      <c r="AF30" s="122">
        <f>IF($Y30=0,0,AG30/($Y$30))</f>
        <v>-1.3825252756594997</v>
      </c>
      <c r="AG30" s="187">
        <f>IF(AG79*4/$I$83+SUM(AG6:AG29)&lt;1,AG79*4/$I$83,1-SUM(AG6:AG29))</f>
        <v>0.22073298609790803</v>
      </c>
      <c r="AH30" s="123">
        <f t="shared" si="12"/>
        <v>-2.0632552315428399</v>
      </c>
      <c r="AI30" s="183">
        <f t="shared" si="13"/>
        <v>8.2354459690317544E-2</v>
      </c>
      <c r="AJ30" s="120">
        <f t="shared" si="14"/>
        <v>1.6653345369377348E-16</v>
      </c>
      <c r="AK30" s="119">
        <f t="shared" si="15"/>
        <v>0.16470891938063492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-0.41132809511238899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4.0360647687052396</v>
      </c>
      <c r="J32" s="17"/>
      <c r="L32" s="22">
        <f>SUM(L6:L30)</f>
        <v>1.411328095112389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8548.8178301161242</v>
      </c>
      <c r="T32" s="234">
        <f t="shared" si="24"/>
        <v>8257.5264454156277</v>
      </c>
      <c r="V32" s="56"/>
      <c r="W32" s="110"/>
      <c r="X32" s="118"/>
      <c r="Y32" s="115">
        <f>SUM(Y6:Y31)</f>
        <v>3.5109228841288682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0.17288529697985489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7878.4074406979662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0.13643208950746313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7878.4074406979662</v>
      </c>
      <c r="AH37" s="123">
        <f>SUM(Z37,AB37,AD37,AF37)</f>
        <v>1</v>
      </c>
      <c r="AI37" s="112">
        <f>SUM(AA37,AC37,AE37,AG37)</f>
        <v>7878.4074406979662</v>
      </c>
      <c r="AJ37" s="148">
        <f>(AA37+AC37)</f>
        <v>0</v>
      </c>
      <c r="AK37" s="147">
        <f>(AE37+AG37)</f>
        <v>7878.4074406979662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2441.6018601744909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4.228174869557183E-2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2441.6018601744909</v>
      </c>
      <c r="AH38" s="123">
        <f t="shared" ref="AH38:AI58" si="35">SUM(Z38,AB38,AD38,AF38)</f>
        <v>1</v>
      </c>
      <c r="AI38" s="112">
        <f t="shared" si="35"/>
        <v>2441.6018601744909</v>
      </c>
      <c r="AJ38" s="148">
        <f t="shared" ref="AJ38:AJ64" si="36">(AA38+AC38)</f>
        <v>0</v>
      </c>
      <c r="AK38" s="147">
        <f t="shared" ref="AK38:AK64" si="37">(AE38+AG38)</f>
        <v>2441.6018601744909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0.39483215123465715</v>
      </c>
      <c r="AA39" s="147">
        <f>$J39*Z39</f>
        <v>256.2460661512925</v>
      </c>
      <c r="AB39" s="122">
        <f>AB8</f>
        <v>0.43011816274252418</v>
      </c>
      <c r="AC39" s="147">
        <f>$J39*AB39</f>
        <v>279.14668761989822</v>
      </c>
      <c r="AD39" s="122">
        <f>AD8</f>
        <v>0.17504968602281865</v>
      </c>
      <c r="AE39" s="147">
        <f>$J39*AD39</f>
        <v>113.6072462288093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535.39275377119066</v>
      </c>
      <c r="AK39" s="147">
        <f t="shared" si="37"/>
        <v>113.6072462288093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826.72595910972552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1.4316592649009897E-2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0.39483215123465715</v>
      </c>
      <c r="AA40" s="147">
        <f>$J40*Z40</f>
        <v>326.41798891682811</v>
      </c>
      <c r="AB40" s="122">
        <f>AB9</f>
        <v>0.43011816274252418</v>
      </c>
      <c r="AC40" s="147">
        <f>$J40*AB40</f>
        <v>355.58985062382629</v>
      </c>
      <c r="AD40" s="122">
        <f>AD9</f>
        <v>0.17504968602281865</v>
      </c>
      <c r="AE40" s="147">
        <f>$J40*AD40</f>
        <v>144.71811956907106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826.72595910972552</v>
      </c>
      <c r="AJ40" s="148">
        <f t="shared" si="36"/>
        <v>682.00783954065446</v>
      </c>
      <c r="AK40" s="147">
        <f t="shared" si="37"/>
        <v>144.71811956907106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2010.1923719546817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3.4810937068449448E-2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0.39483215123465715</v>
      </c>
      <c r="AA41" s="147">
        <f>$J41*Z41</f>
        <v>793.68857861436504</v>
      </c>
      <c r="AB41" s="122">
        <f>AB11</f>
        <v>0.43011816274252418</v>
      </c>
      <c r="AC41" s="147">
        <f>$J41*AB41</f>
        <v>864.62024978418447</v>
      </c>
      <c r="AD41" s="122">
        <f>AD11</f>
        <v>0.17504968602281867</v>
      </c>
      <c r="AE41" s="147">
        <f>$J41*AD41</f>
        <v>351.88354355613217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2010.1923719546817</v>
      </c>
      <c r="AJ41" s="148">
        <f t="shared" si="36"/>
        <v>1658.3088283985494</v>
      </c>
      <c r="AK41" s="147">
        <f t="shared" si="37"/>
        <v>351.88354355613217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114.63809783859212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1.9852127911646196E-3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28.659524459648029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57.319048919296058</v>
      </c>
      <c r="AF42" s="122">
        <f t="shared" si="31"/>
        <v>0.25</v>
      </c>
      <c r="AG42" s="147">
        <f t="shared" si="34"/>
        <v>28.659524459648029</v>
      </c>
      <c r="AH42" s="123">
        <f t="shared" si="35"/>
        <v>1</v>
      </c>
      <c r="AI42" s="112">
        <f t="shared" si="35"/>
        <v>114.63809783859212</v>
      </c>
      <c r="AJ42" s="148">
        <f t="shared" si="36"/>
        <v>28.659524459648029</v>
      </c>
      <c r="AK42" s="147">
        <f t="shared" si="37"/>
        <v>85.978573378944091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868.47043817115241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1.5039490842156208E-2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217.1176095427881</v>
      </c>
      <c r="AB43" s="156">
        <f>Poor!AB43</f>
        <v>0.25</v>
      </c>
      <c r="AC43" s="147">
        <f t="shared" si="39"/>
        <v>217.1176095427881</v>
      </c>
      <c r="AD43" s="156">
        <f>Poor!AD43</f>
        <v>0.25</v>
      </c>
      <c r="AE43" s="147">
        <f t="shared" si="40"/>
        <v>217.1176095427881</v>
      </c>
      <c r="AF43" s="122">
        <f t="shared" si="31"/>
        <v>0.25</v>
      </c>
      <c r="AG43" s="147">
        <f t="shared" si="34"/>
        <v>217.1176095427881</v>
      </c>
      <c r="AH43" s="123">
        <f t="shared" si="35"/>
        <v>1</v>
      </c>
      <c r="AI43" s="112">
        <f t="shared" si="35"/>
        <v>868.47043817115241</v>
      </c>
      <c r="AJ43" s="148">
        <f t="shared" si="36"/>
        <v>434.2352190855762</v>
      </c>
      <c r="AK43" s="147">
        <f t="shared" si="37"/>
        <v>434.2352190855762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1320.0750660201516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2.2860026080077436E-2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330.01876650503789</v>
      </c>
      <c r="AB44" s="156">
        <f>Poor!AB44</f>
        <v>0.25</v>
      </c>
      <c r="AC44" s="147">
        <f t="shared" si="39"/>
        <v>330.01876650503789</v>
      </c>
      <c r="AD44" s="156">
        <f>Poor!AD44</f>
        <v>0.25</v>
      </c>
      <c r="AE44" s="147">
        <f t="shared" si="40"/>
        <v>330.01876650503789</v>
      </c>
      <c r="AF44" s="122">
        <f t="shared" si="31"/>
        <v>0.25</v>
      </c>
      <c r="AG44" s="147">
        <f t="shared" si="34"/>
        <v>330.01876650503789</v>
      </c>
      <c r="AH44" s="123">
        <f t="shared" si="35"/>
        <v>1</v>
      </c>
      <c r="AI44" s="112">
        <f t="shared" si="35"/>
        <v>1320.0750660201516</v>
      </c>
      <c r="AJ44" s="148">
        <f t="shared" si="36"/>
        <v>660.03753301007578</v>
      </c>
      <c r="AK44" s="147">
        <f t="shared" si="37"/>
        <v>660.03753301007578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324.22896358389687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5.614743247738317E-3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81.057240895974218</v>
      </c>
      <c r="AB45" s="156">
        <f>Poor!AB45</f>
        <v>0.25</v>
      </c>
      <c r="AC45" s="147">
        <f t="shared" si="39"/>
        <v>81.057240895974218</v>
      </c>
      <c r="AD45" s="156">
        <f>Poor!AD45</f>
        <v>0.25</v>
      </c>
      <c r="AE45" s="147">
        <f t="shared" si="40"/>
        <v>81.057240895974218</v>
      </c>
      <c r="AF45" s="122">
        <f t="shared" si="31"/>
        <v>0.25</v>
      </c>
      <c r="AG45" s="147">
        <f t="shared" si="34"/>
        <v>81.057240895974218</v>
      </c>
      <c r="AH45" s="123">
        <f t="shared" si="35"/>
        <v>1</v>
      </c>
      <c r="AI45" s="112">
        <f t="shared" si="35"/>
        <v>324.22896358389687</v>
      </c>
      <c r="AJ45" s="148">
        <f t="shared" si="36"/>
        <v>162.11448179194844</v>
      </c>
      <c r="AK45" s="147">
        <f t="shared" si="37"/>
        <v>162.11448179194844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66703.960000000006</v>
      </c>
      <c r="J65" s="39">
        <f>SUM(J37:J64)</f>
        <v>66961.300197550663</v>
      </c>
      <c r="K65" s="40">
        <f>SUM(K37:K64)</f>
        <v>1</v>
      </c>
      <c r="L65" s="22">
        <f>SUM(L37:L64)</f>
        <v>1.1605148408547776</v>
      </c>
      <c r="M65" s="24">
        <f>SUM(M37:M64)</f>
        <v>1.1595833511853748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12847.405775085934</v>
      </c>
      <c r="AB65" s="137"/>
      <c r="AC65" s="153">
        <f>SUM(AC37:AC64)</f>
        <v>12941.75040497171</v>
      </c>
      <c r="AD65" s="137"/>
      <c r="AE65" s="153">
        <f>SUM(AE37:AE64)</f>
        <v>12109.921575217108</v>
      </c>
      <c r="AF65" s="137"/>
      <c r="AG65" s="153">
        <f>SUM(AG37:AG64)</f>
        <v>21791.062442275907</v>
      </c>
      <c r="AH65" s="137"/>
      <c r="AI65" s="153">
        <f>SUM(AI37:AI64)</f>
        <v>59690.14019755066</v>
      </c>
      <c r="AJ65" s="153">
        <f>SUM(AJ37:AJ64)</f>
        <v>25789.156180057646</v>
      </c>
      <c r="AK65" s="153">
        <f>SUM(AK37:AK64)</f>
        <v>33900.984017493014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27644.1376172159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45316.831904353516</v>
      </c>
      <c r="J74" s="51">
        <f>J128*I$83</f>
        <v>-626.64551531171969</v>
      </c>
      <c r="K74" s="40">
        <f>B74/B$76</f>
        <v>9.9787015593890305E-2</v>
      </c>
      <c r="L74" s="22">
        <f>(L128*G$37*F$9/F$7)/B$130</f>
        <v>0.10720823879622518</v>
      </c>
      <c r="M74" s="24">
        <f>J74/B$76</f>
        <v>-1.0851756230937549E-2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4.3575061341311484E-13</v>
      </c>
      <c r="AB74" s="156"/>
      <c r="AC74" s="147">
        <f>AC30*$I$83/4</f>
        <v>8.7150122682622968E-13</v>
      </c>
      <c r="AD74" s="156"/>
      <c r="AE74" s="147">
        <f>AE30*$I$83/4</f>
        <v>426.57637399263859</v>
      </c>
      <c r="AF74" s="156"/>
      <c r="AG74" s="147">
        <f>AG30*$I$83/4</f>
        <v>866.35326379712455</v>
      </c>
      <c r="AH74" s="155"/>
      <c r="AI74" s="147">
        <f>SUM(AA74,AC74,AE74,AG74)</f>
        <v>1292.9296377897645</v>
      </c>
      <c r="AJ74" s="148">
        <f>(AA74+AC74)</f>
        <v>1.3072518402393445E-12</v>
      </c>
      <c r="AK74" s="147">
        <f>(AE74+AG74)</f>
        <v>1292.9296377897631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-1.3944019629219675E-11</v>
      </c>
      <c r="K75" s="40">
        <f>B75/B$76</f>
        <v>0</v>
      </c>
      <c r="L75" s="22">
        <f>(L129*G$37*F$9/F$7)/B$130</f>
        <v>0</v>
      </c>
      <c r="M75" s="24">
        <f>J75/B$76</f>
        <v>-2.4147161066081938E-16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23078.550905741493</v>
      </c>
      <c r="AB75" s="158"/>
      <c r="AC75" s="149">
        <f>AA75+AC65-SUM(AC70,AC74)</f>
        <v>30673.51928680158</v>
      </c>
      <c r="AD75" s="158"/>
      <c r="AE75" s="149">
        <f>AC75+AE65-SUM(AE70,AE74)</f>
        <v>37010.082464114428</v>
      </c>
      <c r="AF75" s="158"/>
      <c r="AG75" s="149">
        <f>IF(SUM(AG6:AG29)+((AG65-AG70-$J$75)*4/I$83)&lt;1,0,AG65-AG70-$J$75-(1-SUM(AG6:AG29))*I$83/4)</f>
        <v>15577.927154567178</v>
      </c>
      <c r="AH75" s="134"/>
      <c r="AI75" s="149">
        <f>AI76-SUM(AI70,AI74)</f>
        <v>37010.082464114421</v>
      </c>
      <c r="AJ75" s="151">
        <f>AJ76-SUM(AJ70,AJ74)</f>
        <v>15095.592132234406</v>
      </c>
      <c r="AK75" s="149">
        <f>AJ75+AK76-SUM(AK70,AK74)</f>
        <v>37010.082464114421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66703.959999999992</v>
      </c>
      <c r="J76" s="51">
        <f>J130*I$83</f>
        <v>66961.300197550649</v>
      </c>
      <c r="K76" s="40">
        <f>SUM(K70:K75)</f>
        <v>0.56365499031627642</v>
      </c>
      <c r="L76" s="22">
        <f>SUM(L70:L75)</f>
        <v>0.47757377226428321</v>
      </c>
      <c r="M76" s="24">
        <f>SUM(M70:M75)</f>
        <v>0.35951377723712025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12847.405775085934</v>
      </c>
      <c r="AB76" s="137"/>
      <c r="AC76" s="153">
        <f>AC65</f>
        <v>12941.75040497171</v>
      </c>
      <c r="AD76" s="137"/>
      <c r="AE76" s="153">
        <f>AE65</f>
        <v>12109.921575217108</v>
      </c>
      <c r="AF76" s="137"/>
      <c r="AG76" s="153">
        <f>AG65</f>
        <v>21791.062442275907</v>
      </c>
      <c r="AH76" s="137"/>
      <c r="AI76" s="153">
        <f>SUM(AA76,AC76,AE76,AG76)</f>
        <v>59690.14019755066</v>
      </c>
      <c r="AJ76" s="154">
        <f>SUM(AA76,AC76)</f>
        <v>25789.156180057646</v>
      </c>
      <c r="AK76" s="154">
        <f>SUM(AE76,AG76)</f>
        <v>33900.984017493014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15577.927154567178</v>
      </c>
      <c r="AB78" s="112"/>
      <c r="AC78" s="112">
        <f>IF(AA75&lt;0,0,AA75)</f>
        <v>23078.550905741493</v>
      </c>
      <c r="AD78" s="112"/>
      <c r="AE78" s="112">
        <f>AC75</f>
        <v>30673.51928680158</v>
      </c>
      <c r="AF78" s="112"/>
      <c r="AG78" s="112">
        <f>AE75</f>
        <v>37010.082464114428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23078.550905741493</v>
      </c>
      <c r="AB79" s="112"/>
      <c r="AC79" s="112">
        <f>AA79-AA74+AC65-AC70</f>
        <v>30673.51928680158</v>
      </c>
      <c r="AD79" s="112"/>
      <c r="AE79" s="112">
        <f>AC79-AC74+AE65-AE70</f>
        <v>37436.658838107069</v>
      </c>
      <c r="AF79" s="112"/>
      <c r="AG79" s="112">
        <f>AE79-AE74+AG65-AG70</f>
        <v>53454.362882478716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0.50182312249257877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0.50182312249257877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0.1555202975447921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0.1555202975447921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5.2659145311905846E-2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5.2659145311905846E-2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0.12804123428474184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0.12804123428474184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7.3019894752835348E-3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7.3019894752835348E-3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5.5318102085481324E-2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5.5318102085481324E-2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8.4083515169931608E-2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8.4083515169931608E-2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2.0652091445246362E-2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2.0652091445246362E-2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4.2487761316968102</v>
      </c>
      <c r="J119" s="24">
        <f>SUM(J91:J118)</f>
        <v>4.2651676756033394</v>
      </c>
      <c r="K119" s="22">
        <f>SUM(K91:K118)</f>
        <v>6.0690131999148269</v>
      </c>
      <c r="L119" s="22">
        <f>SUM(L91:L118)</f>
        <v>4.2685938714210314</v>
      </c>
      <c r="M119" s="57">
        <f t="shared" si="50"/>
        <v>4.2651676756033394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1.7608212779176657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1.3300004020979457</v>
      </c>
      <c r="M126" s="57">
        <f t="shared" si="92"/>
        <v>1.7608212779176657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2.8865013975082401</v>
      </c>
      <c r="J128" s="228">
        <f>(J30)</f>
        <v>-3.991481927746543E-2</v>
      </c>
      <c r="K128" s="22">
        <f>(B128)</f>
        <v>0.60560871481942702</v>
      </c>
      <c r="L128" s="22">
        <f>IF(L124=L119,0,(L119-L124)/(B119-B124)*K128)</f>
        <v>0.39433225235994634</v>
      </c>
      <c r="M128" s="57">
        <f t="shared" si="90"/>
        <v>-3.991481927746543E-2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90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4.2487761316968102</v>
      </c>
      <c r="J130" s="228">
        <f>(J119)</f>
        <v>4.2651676756033394</v>
      </c>
      <c r="K130" s="22">
        <f>(B130)</f>
        <v>6.0690131999148269</v>
      </c>
      <c r="L130" s="22">
        <f>(L119)</f>
        <v>4.2685938714210314</v>
      </c>
      <c r="M130" s="57">
        <f t="shared" si="90"/>
        <v>4.2651676756033394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5666.5104965280852</v>
      </c>
      <c r="H72" s="109">
        <f>Middle!T7</f>
        <v>7431.6791744304073</v>
      </c>
      <c r="I72" s="109">
        <f>Rich!T7</f>
        <v>7453.143366471536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5092.0670174992647</v>
      </c>
      <c r="I73" s="109">
        <f>Rich!T8</f>
        <v>6848.2941303806219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3566.7628397563381</v>
      </c>
      <c r="I76" s="109">
        <f>Rich!T11</f>
        <v>9750.2304896644073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170.42135355659894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362.3059759755032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32492.83711919441</v>
      </c>
      <c r="G88" s="109">
        <f>Poor!T23</f>
        <v>36521.761736426859</v>
      </c>
      <c r="H88" s="109">
        <f>Middle!T23</f>
        <v>49993.14530896311</v>
      </c>
      <c r="I88" s="109">
        <f>Rich!T23</f>
        <v>70806.32924339961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13833.098569620823</v>
      </c>
      <c r="G99" s="239">
        <f t="shared" si="0"/>
        <v>9804.1739523883734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46571.018569620814</v>
      </c>
      <c r="G100" s="239">
        <f t="shared" si="0"/>
        <v>42542.093952388364</v>
      </c>
      <c r="H100" s="239">
        <f t="shared" si="0"/>
        <v>29070.710379852113</v>
      </c>
      <c r="I100" s="239">
        <f t="shared" si="0"/>
        <v>8257.5264454156277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2016-06-02T07:00:14Z</dcterms:modified>
  <cp:category/>
</cp:coreProperties>
</file>